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fdp-oa-020\FldrRedir_3$\A166264\Data\Allfiles\Stuff\Actuarial\Exam Syllabus\ValuationReserving\USA\USA FVLO4\Update RetireeSN\"/>
    </mc:Choice>
  </mc:AlternateContent>
  <xr:revisionPtr revIDLastSave="0" documentId="13_ncr:1_{FF3355C9-7999-436A-BB62-BF146E67B643}" xr6:coauthVersionLast="47" xr6:coauthVersionMax="47" xr10:uidLastSave="{00000000-0000-0000-0000-000000000000}"/>
  <bookViews>
    <workbookView xWindow="-108" yWindow="-108" windowWidth="23256" windowHeight="12720" activeTab="2" xr2:uid="{00000000-000D-0000-FFFF-FFFF00000000}"/>
  </bookViews>
  <sheets>
    <sheet name="Tab1-Plan" sheetId="16" r:id="rId1"/>
    <sheet name="Tab2-Assumptions" sheetId="17" r:id="rId2"/>
    <sheet name="Tab3-ASC715-60 Results" sheetId="15" r:id="rId3"/>
    <sheet name="Tab4-Active Data" sheetId="11" r:id="rId4"/>
    <sheet name="Tab5-Retiree Data" sheetId="10" r:id="rId5"/>
    <sheet name="Tab6-Active #1" sheetId="9" r:id="rId6"/>
    <sheet name="Tab7-Active #2" sheetId="8" r:id="rId7"/>
    <sheet name="Tab8-Active #3" sheetId="7" r:id="rId8"/>
    <sheet name="Tab9-Active #4" sheetId="6" r:id="rId9"/>
    <sheet name="Tab10-Active #5" sheetId="5" r:id="rId10"/>
    <sheet name="Tab11-Retiree #1" sheetId="4" r:id="rId11"/>
    <sheet name="Tab12-Retiree #2" sheetId="3" r:id="rId12"/>
    <sheet name="Tab13-Retiree #3" sheetId="2" r:id="rId13"/>
    <sheet name="Tab17-List of Named References" sheetId="22" state="hidden" r:id="rId14"/>
  </sheets>
  <definedNames>
    <definedName name="active_2age">'Tab4-Active Data'!$G$11</definedName>
    <definedName name="active_2service">'Tab4-Active Data'!$H$11</definedName>
    <definedName name="active_2sex">'Tab4-Active Data'!$E$11</definedName>
    <definedName name="active_3age">'Tab4-Active Data'!$G$12</definedName>
    <definedName name="active_3service">'Tab4-Active Data'!$H$12</definedName>
    <definedName name="active_3sex">'Tab4-Active Data'!$E$12</definedName>
    <definedName name="active_4age">'Tab4-Active Data'!$G$13</definedName>
    <definedName name="active_4service">'Tab4-Active Data'!$H$13</definedName>
    <definedName name="active_4sex">'Tab4-Active Data'!$E$13</definedName>
    <definedName name="active_5age">'Tab4-Active Data'!$G$14</definedName>
    <definedName name="active_5service">'Tab4-Active Data'!$H$14</definedName>
    <definedName name="active_5sex">'Tab4-Active Data'!$E$14</definedName>
    <definedName name="active_age">'Tab4-Active Data'!$G$10</definedName>
    <definedName name="active_service">'Tab4-Active Data'!$H$10</definedName>
    <definedName name="active_sex">'Tab4-Active Data'!$E$10</definedName>
    <definedName name="AGINGS">'Tab2-Assumptions'!$C$49:$E$56</definedName>
    <definedName name="agingtable">'Tab2-Assumptions'!$O$62:$Q$152</definedName>
    <definedName name="catlayercoin">'Tab1-Plan'!$G$46</definedName>
    <definedName name="cc_pre_ret_age65">'Tab2-Assumptions'!$D$22</definedName>
    <definedName name="cc_pre_sp_age65">'Tab2-Assumptions'!$D$24</definedName>
    <definedName name="cc_pre_wid_age65">'Tab2-Assumptions'!#REF!</definedName>
    <definedName name="cc_pst_ret_age65">'Tab2-Assumptions'!$D$23</definedName>
    <definedName name="cc_pst_sp_age65">'Tab2-Assumptions'!$D$25</definedName>
    <definedName name="cc_pst_wid_age65">'Tab2-Assumptions'!#REF!</definedName>
    <definedName name="client_name">'Tab2-Assumptions'!$A$1</definedName>
    <definedName name="contrib_pre_ret">'Tab2-Assumptions'!$E$22</definedName>
    <definedName name="contrib_pre_sp">'Tab2-Assumptions'!$E$24</definedName>
    <definedName name="contrib_pre_wid">'Tab2-Assumptions'!#REF!</definedName>
    <definedName name="contrib_pst_ret">'Tab2-Assumptions'!$E$23</definedName>
    <definedName name="contrib_pst_sp">'Tab2-Assumptions'!$E$25</definedName>
    <definedName name="contrib_pst_wid">'Tab2-Assumptions'!#REF!</definedName>
    <definedName name="copaymofor">'Tab1-Plan'!$G$22</definedName>
    <definedName name="copaymogen">'Tab1-Plan'!$G$21</definedName>
    <definedName name="copaymonon">'Tab1-Plan'!$G$23</definedName>
    <definedName name="copayretfor">'Tab1-Plan'!$F$22</definedName>
    <definedName name="copayretgen">'Tab1-Plan'!$F$21</definedName>
    <definedName name="copayretnon">'Tab1-Plan'!$F$23</definedName>
    <definedName name="DEATH_FEMALE">'Tab2-Assumptions'!$K$62:$L$152</definedName>
    <definedName name="DEATH_MALE">'Tab2-Assumptions'!$H$62:$I$152</definedName>
    <definedName name="discount">'Tab2-Assumptions'!$B$8</definedName>
    <definedName name="intcovlimit">'Tab1-Plan'!$G$42</definedName>
    <definedName name="intcovlimitcoin">'Tab1-Plan'!$G$43</definedName>
    <definedName name="life_amount">'Tab1-Plan'!$G$35</definedName>
    <definedName name="mar_female">'Tab2-Assumptions'!#REF!</definedName>
    <definedName name="mar_male">'Tab2-Assumptions'!#REF!</definedName>
    <definedName name="oop">'Tab1-Plan'!$G$44</definedName>
    <definedName name="partDded">'Tab1-Plan'!$G$41</definedName>
    <definedName name="partdprem">'Tab1-Plan'!$G$48</definedName>
    <definedName name="partic_life">'Tab2-Assumptions'!#REF!</definedName>
    <definedName name="partic_med">'Tab2-Assumptions'!#REF!</definedName>
    <definedName name="payment_time">'Tab2-Assumptions'!#REF!</definedName>
    <definedName name="plancontrib">'Tab1-Plan'!$G$31</definedName>
    <definedName name="_xlnm.Print_Area" localSheetId="5">'Tab6-Active #1'!$A$5:$BL$57</definedName>
    <definedName name="_xlnm.Print_Titles" localSheetId="0">'Tab1-Plan'!$1:$5</definedName>
    <definedName name="_xlnm.Print_Titles" localSheetId="1">'Tab2-Assumptions'!$1:$6</definedName>
    <definedName name="_xlnm.Print_Titles" localSheetId="5">'Tab6-Active #1'!$1:$4</definedName>
    <definedName name="RDSfactor">'Tab2-Assumptions'!#REF!</definedName>
    <definedName name="rdslimit">'Tab1-Plan'!$G$53</definedName>
    <definedName name="rdsperc">'Tab1-Plan'!$G$54</definedName>
    <definedName name="rdsthreshold">'Tab1-Plan'!$G$52</definedName>
    <definedName name="retiree_age">'Tab5-Retiree Data'!$I$10</definedName>
    <definedName name="retiree_married_or_single">'Tab5-Retiree Data'!$G$10</definedName>
    <definedName name="retiree_service_at_retirement">'Tab5-Retiree Data'!$K$10</definedName>
    <definedName name="retiree_sex">'Tab5-Retiree Data'!$E$10</definedName>
    <definedName name="retiree_spouse_age">'Tab5-Retiree Data'!$J$10</definedName>
    <definedName name="retiree2_age">'Tab5-Retiree Data'!$I$11</definedName>
    <definedName name="retiree2_married_or_single">'Tab5-Retiree Data'!$G$11</definedName>
    <definedName name="retiree2_service_at_retirement">'Tab5-Retiree Data'!$K$11</definedName>
    <definedName name="retiree2_sex">'Tab5-Retiree Data'!$E$11</definedName>
    <definedName name="retiree2_spouse_age">'Tab5-Retiree Data'!$J$11</definedName>
    <definedName name="retiree3_age">'Tab5-Retiree Data'!$I$12</definedName>
    <definedName name="retiree3_married_or_single">'Tab5-Retiree Data'!$G$12</definedName>
    <definedName name="retiree3_service_at_retirement">'Tab5-Retiree Data'!$K$12</definedName>
    <definedName name="retiree3_sex">'Tab5-Retiree Data'!$E$12</definedName>
    <definedName name="retiree3_spouse_age">'Tab5-Retiree Data'!$J$12</definedName>
    <definedName name="RETIREMENT">'Tab2-Assumptions'!$B$62:$C$152</definedName>
    <definedName name="title1">'Tab2-Assumptions'!$A$2</definedName>
    <definedName name="TRENDS">'Tab2-Assumptions'!$C$29:$E$44</definedName>
    <definedName name="val_date">'Tab2-Assumptions'!$B$5</definedName>
    <definedName name="WITHDRAWAL">'Tab2-Assumptions'!$E$62:$F$152</definedName>
    <definedName name="wrapcatlayercoin">'Tab1-Plan'!$G$61</definedName>
    <definedName name="wrapdedprec">'Tab1-Plan'!$G$58</definedName>
    <definedName name="wrapdonutcoin">'Tab1-Plan'!$G$60</definedName>
    <definedName name="wrapintcovcoin">'Tab1-Plan'!$G$59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7" l="1"/>
  <c r="D32" i="17" s="1"/>
  <c r="D33" i="17" s="1"/>
  <c r="D34" i="17" s="1"/>
  <c r="D35" i="17" s="1"/>
  <c r="D36" i="17" s="1"/>
  <c r="D37" i="17" s="1"/>
  <c r="D38" i="17" s="1"/>
  <c r="D30" i="17"/>
  <c r="E31" i="17"/>
  <c r="E32" i="17" s="1"/>
  <c r="E33" i="17" s="1"/>
  <c r="E34" i="17" s="1"/>
  <c r="E35" i="17" s="1"/>
  <c r="E36" i="17" s="1"/>
  <c r="E37" i="17" s="1"/>
  <c r="E38" i="17" s="1"/>
  <c r="E39" i="17" s="1"/>
  <c r="E40" i="17" s="1"/>
  <c r="E41" i="17" s="1"/>
  <c r="E42" i="17" s="1"/>
  <c r="E43" i="17" s="1"/>
  <c r="E44" i="17" s="1"/>
  <c r="E30" i="17"/>
  <c r="P152" i="17"/>
  <c r="P151" i="17"/>
  <c r="P150" i="17"/>
  <c r="P149" i="17"/>
  <c r="P148" i="17"/>
  <c r="P147" i="17"/>
  <c r="P146" i="17"/>
  <c r="P145" i="17"/>
  <c r="P144" i="17"/>
  <c r="P143" i="17"/>
  <c r="P142" i="17"/>
  <c r="P141" i="17"/>
  <c r="P140" i="17"/>
  <c r="P139" i="17"/>
  <c r="P138" i="17"/>
  <c r="P137" i="17"/>
  <c r="P136" i="17"/>
  <c r="P135" i="17"/>
  <c r="P134" i="17"/>
  <c r="P133" i="17"/>
  <c r="P132" i="17"/>
  <c r="AZ150" i="9"/>
  <c r="AZ149" i="9"/>
  <c r="AZ148" i="9"/>
  <c r="AZ147" i="9"/>
  <c r="AZ146" i="9"/>
  <c r="AZ145" i="9"/>
  <c r="AZ144" i="9"/>
  <c r="AZ143" i="9"/>
  <c r="AZ142" i="9"/>
  <c r="AZ141" i="9"/>
  <c r="AZ140" i="9"/>
  <c r="AZ139" i="9"/>
  <c r="AZ138" i="9"/>
  <c r="AZ137" i="9"/>
  <c r="AZ136" i="9"/>
  <c r="AZ135" i="9"/>
  <c r="AZ134" i="9"/>
  <c r="AZ133" i="9"/>
  <c r="AZ132" i="9"/>
  <c r="AZ131" i="9"/>
  <c r="AZ130" i="9"/>
  <c r="AZ129" i="9"/>
  <c r="AZ128" i="9"/>
  <c r="AZ127" i="9"/>
  <c r="AZ126" i="9"/>
  <c r="AZ125" i="9"/>
  <c r="AZ124" i="9"/>
  <c r="AZ123" i="9"/>
  <c r="AZ122" i="9"/>
  <c r="AZ121" i="9"/>
  <c r="AZ120" i="9"/>
  <c r="AZ119" i="9"/>
  <c r="AZ118" i="9"/>
  <c r="AZ117" i="9"/>
  <c r="AZ116" i="9"/>
  <c r="AZ115" i="9"/>
  <c r="AZ114" i="9"/>
  <c r="AZ113" i="9"/>
  <c r="AZ112" i="9"/>
  <c r="AZ111" i="9"/>
  <c r="AZ110" i="9"/>
  <c r="AZ109" i="9"/>
  <c r="AZ108" i="9"/>
  <c r="AZ107" i="9"/>
  <c r="AZ106" i="9"/>
  <c r="AZ105" i="9"/>
  <c r="AZ104" i="9"/>
  <c r="AZ103" i="9"/>
  <c r="AZ102" i="9"/>
  <c r="AZ101" i="9"/>
  <c r="AZ100" i="9"/>
  <c r="AZ99" i="9"/>
  <c r="AZ98" i="9"/>
  <c r="AZ97" i="9"/>
  <c r="AZ96" i="9"/>
  <c r="AZ95" i="9"/>
  <c r="AZ94" i="9"/>
  <c r="AZ93" i="9"/>
  <c r="AZ92" i="9"/>
  <c r="AZ91" i="9"/>
  <c r="AZ90" i="9"/>
  <c r="AZ89" i="9"/>
  <c r="AZ88" i="9"/>
  <c r="AZ87" i="9"/>
  <c r="AZ86" i="9"/>
  <c r="AZ85" i="9"/>
  <c r="AZ84" i="9"/>
  <c r="AZ83" i="9"/>
  <c r="AZ82" i="9"/>
  <c r="AZ81" i="9"/>
  <c r="AZ80" i="9"/>
  <c r="AZ79" i="9"/>
  <c r="AZ78" i="9"/>
  <c r="AZ77" i="9"/>
  <c r="AZ76" i="9"/>
  <c r="AZ75" i="9"/>
  <c r="AZ74" i="9"/>
  <c r="AZ73" i="9"/>
  <c r="AZ72" i="9"/>
  <c r="AZ71" i="9"/>
  <c r="AZ70" i="9"/>
  <c r="AZ69" i="9"/>
  <c r="AZ68" i="9"/>
  <c r="AZ67" i="9"/>
  <c r="AZ66" i="9"/>
  <c r="AZ65" i="9"/>
  <c r="AZ64" i="9"/>
  <c r="AZ63" i="9"/>
  <c r="AZ62" i="9"/>
  <c r="AZ61" i="9"/>
  <c r="AZ60" i="9"/>
  <c r="AZ59" i="9"/>
  <c r="AZ58" i="9"/>
  <c r="AZ57" i="9"/>
  <c r="AZ56" i="9"/>
  <c r="AZ55" i="9"/>
  <c r="AZ54" i="9"/>
  <c r="AZ53" i="9"/>
  <c r="AZ52" i="9"/>
  <c r="AZ51" i="9"/>
  <c r="AZ50" i="9"/>
  <c r="AZ49" i="9"/>
  <c r="AZ48" i="9"/>
  <c r="AZ47" i="9"/>
  <c r="AZ46" i="9"/>
  <c r="AZ45" i="9"/>
  <c r="AZ44" i="9"/>
  <c r="AZ43" i="9"/>
  <c r="AZ42" i="9"/>
  <c r="AZ41" i="9"/>
  <c r="AZ40" i="9"/>
  <c r="AZ39" i="9"/>
  <c r="AZ38" i="9"/>
  <c r="AZ37" i="9"/>
  <c r="AZ36" i="9"/>
  <c r="AZ35" i="9"/>
  <c r="AZ34" i="9"/>
  <c r="AZ33" i="9"/>
  <c r="AZ32" i="9"/>
  <c r="AZ31" i="9"/>
  <c r="AZ30" i="9"/>
  <c r="AZ29" i="9"/>
  <c r="AZ28" i="9"/>
  <c r="AZ27" i="9"/>
  <c r="AZ26" i="9"/>
  <c r="AZ25" i="9"/>
  <c r="AZ24" i="9"/>
  <c r="AZ23" i="9"/>
  <c r="AZ22" i="9"/>
  <c r="AZ21" i="9"/>
  <c r="AZ20" i="9"/>
  <c r="AZ19" i="9"/>
  <c r="AZ18" i="9"/>
  <c r="AZ17" i="9"/>
  <c r="AZ16" i="9"/>
  <c r="AZ15" i="9"/>
  <c r="AZ14" i="9"/>
  <c r="AZ13" i="9"/>
  <c r="AZ12" i="9"/>
  <c r="AZ11" i="9"/>
  <c r="AZ10" i="9"/>
  <c r="AZ9" i="9"/>
  <c r="AZ8" i="9"/>
  <c r="AZ7" i="9"/>
  <c r="AZ6" i="9"/>
  <c r="AZ150" i="8"/>
  <c r="AZ149" i="8"/>
  <c r="AZ148" i="8"/>
  <c r="AZ147" i="8"/>
  <c r="AZ146" i="8"/>
  <c r="AZ145" i="8"/>
  <c r="AZ144" i="8"/>
  <c r="AZ143" i="8"/>
  <c r="AZ142" i="8"/>
  <c r="AZ141" i="8"/>
  <c r="AZ140" i="8"/>
  <c r="AZ139" i="8"/>
  <c r="AZ138" i="8"/>
  <c r="AZ137" i="8"/>
  <c r="AZ136" i="8"/>
  <c r="AZ135" i="8"/>
  <c r="AZ134" i="8"/>
  <c r="AZ133" i="8"/>
  <c r="AZ132" i="8"/>
  <c r="AZ131" i="8"/>
  <c r="AZ130" i="8"/>
  <c r="AZ129" i="8"/>
  <c r="AZ128" i="8"/>
  <c r="AZ127" i="8"/>
  <c r="AZ126" i="8"/>
  <c r="AZ125" i="8"/>
  <c r="AZ124" i="8"/>
  <c r="AZ123" i="8"/>
  <c r="AZ122" i="8"/>
  <c r="AZ121" i="8"/>
  <c r="AZ120" i="8"/>
  <c r="AZ119" i="8"/>
  <c r="AZ118" i="8"/>
  <c r="AZ117" i="8"/>
  <c r="AZ116" i="8"/>
  <c r="AZ115" i="8"/>
  <c r="AZ114" i="8"/>
  <c r="AZ113" i="8"/>
  <c r="AZ112" i="8"/>
  <c r="AZ111" i="8"/>
  <c r="AZ110" i="8"/>
  <c r="AZ109" i="8"/>
  <c r="AZ108" i="8"/>
  <c r="AZ107" i="8"/>
  <c r="AZ106" i="8"/>
  <c r="AZ105" i="8"/>
  <c r="AZ104" i="8"/>
  <c r="AZ103" i="8"/>
  <c r="AZ102" i="8"/>
  <c r="AZ101" i="8"/>
  <c r="AZ100" i="8"/>
  <c r="AZ99" i="8"/>
  <c r="AZ98" i="8"/>
  <c r="AZ97" i="8"/>
  <c r="AZ96" i="8"/>
  <c r="AZ95" i="8"/>
  <c r="AZ94" i="8"/>
  <c r="AZ93" i="8"/>
  <c r="AZ92" i="8"/>
  <c r="AZ91" i="8"/>
  <c r="AZ90" i="8"/>
  <c r="AZ89" i="8"/>
  <c r="AZ88" i="8"/>
  <c r="AZ87" i="8"/>
  <c r="AZ86" i="8"/>
  <c r="AZ85" i="8"/>
  <c r="AZ84" i="8"/>
  <c r="AZ83" i="8"/>
  <c r="AZ82" i="8"/>
  <c r="AZ81" i="8"/>
  <c r="AZ80" i="8"/>
  <c r="AZ79" i="8"/>
  <c r="AZ78" i="8"/>
  <c r="AZ77" i="8"/>
  <c r="AZ76" i="8"/>
  <c r="AZ75" i="8"/>
  <c r="AZ74" i="8"/>
  <c r="AZ73" i="8"/>
  <c r="AZ72" i="8"/>
  <c r="AZ71" i="8"/>
  <c r="AZ70" i="8"/>
  <c r="AZ69" i="8"/>
  <c r="AZ68" i="8"/>
  <c r="AZ67" i="8"/>
  <c r="AZ66" i="8"/>
  <c r="AZ65" i="8"/>
  <c r="AZ64" i="8"/>
  <c r="AZ63" i="8"/>
  <c r="AZ62" i="8"/>
  <c r="AZ61" i="8"/>
  <c r="AZ60" i="8"/>
  <c r="AZ59" i="8"/>
  <c r="AZ58" i="8"/>
  <c r="AZ57" i="8"/>
  <c r="AZ56" i="8"/>
  <c r="AZ55" i="8"/>
  <c r="AZ54" i="8"/>
  <c r="AZ53" i="8"/>
  <c r="AZ52" i="8"/>
  <c r="AZ51" i="8"/>
  <c r="AZ50" i="8"/>
  <c r="AZ49" i="8"/>
  <c r="AZ48" i="8"/>
  <c r="AZ47" i="8"/>
  <c r="AZ46" i="8"/>
  <c r="AZ45" i="8"/>
  <c r="AZ44" i="8"/>
  <c r="AZ43" i="8"/>
  <c r="AZ42" i="8"/>
  <c r="AZ41" i="8"/>
  <c r="AZ40" i="8"/>
  <c r="AZ39" i="8"/>
  <c r="AZ38" i="8"/>
  <c r="AZ37" i="8"/>
  <c r="AZ36" i="8"/>
  <c r="AZ35" i="8"/>
  <c r="AZ34" i="8"/>
  <c r="AZ33" i="8"/>
  <c r="AZ32" i="8"/>
  <c r="AZ31" i="8"/>
  <c r="AZ30" i="8"/>
  <c r="AZ29" i="8"/>
  <c r="AZ28" i="8"/>
  <c r="AZ27" i="8"/>
  <c r="AZ26" i="8"/>
  <c r="AZ25" i="8"/>
  <c r="AZ24" i="8"/>
  <c r="AZ23" i="8"/>
  <c r="AZ22" i="8"/>
  <c r="AZ21" i="8"/>
  <c r="AZ20" i="8"/>
  <c r="AZ19" i="8"/>
  <c r="AZ18" i="8"/>
  <c r="AZ17" i="8"/>
  <c r="AZ16" i="8"/>
  <c r="AZ15" i="8"/>
  <c r="AZ14" i="8"/>
  <c r="AZ13" i="8"/>
  <c r="AZ12" i="8"/>
  <c r="AZ11" i="8"/>
  <c r="AZ10" i="8"/>
  <c r="AZ9" i="8"/>
  <c r="AZ8" i="8"/>
  <c r="AZ7" i="8"/>
  <c r="AZ6" i="8"/>
  <c r="AZ150" i="7"/>
  <c r="AZ149" i="7"/>
  <c r="AZ148" i="7"/>
  <c r="AZ147" i="7"/>
  <c r="AZ146" i="7"/>
  <c r="AZ145" i="7"/>
  <c r="AZ144" i="7"/>
  <c r="AZ143" i="7"/>
  <c r="AZ142" i="7"/>
  <c r="AZ141" i="7"/>
  <c r="AZ140" i="7"/>
  <c r="AZ139" i="7"/>
  <c r="AZ138" i="7"/>
  <c r="AZ137" i="7"/>
  <c r="AZ136" i="7"/>
  <c r="AZ135" i="7"/>
  <c r="AZ134" i="7"/>
  <c r="AZ133" i="7"/>
  <c r="AZ132" i="7"/>
  <c r="AZ131" i="7"/>
  <c r="AZ130" i="7"/>
  <c r="AZ129" i="7"/>
  <c r="AZ128" i="7"/>
  <c r="AZ127" i="7"/>
  <c r="AZ126" i="7"/>
  <c r="AZ125" i="7"/>
  <c r="AZ124" i="7"/>
  <c r="AZ123" i="7"/>
  <c r="AZ122" i="7"/>
  <c r="AZ121" i="7"/>
  <c r="AZ120" i="7"/>
  <c r="AZ119" i="7"/>
  <c r="AZ118" i="7"/>
  <c r="AZ117" i="7"/>
  <c r="AZ116" i="7"/>
  <c r="AZ115" i="7"/>
  <c r="AZ114" i="7"/>
  <c r="AZ113" i="7"/>
  <c r="AZ112" i="7"/>
  <c r="AZ111" i="7"/>
  <c r="AZ110" i="7"/>
  <c r="AZ109" i="7"/>
  <c r="AZ108" i="7"/>
  <c r="AZ107" i="7"/>
  <c r="AZ106" i="7"/>
  <c r="AZ105" i="7"/>
  <c r="AZ104" i="7"/>
  <c r="AZ103" i="7"/>
  <c r="AZ102" i="7"/>
  <c r="AZ101" i="7"/>
  <c r="AZ100" i="7"/>
  <c r="AZ99" i="7"/>
  <c r="AZ98" i="7"/>
  <c r="AZ97" i="7"/>
  <c r="AZ96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8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9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150" i="6"/>
  <c r="AZ149" i="6"/>
  <c r="AZ148" i="6"/>
  <c r="AZ147" i="6"/>
  <c r="AZ146" i="6"/>
  <c r="AZ145" i="6"/>
  <c r="AZ144" i="6"/>
  <c r="AZ143" i="6"/>
  <c r="AZ142" i="6"/>
  <c r="AZ141" i="6"/>
  <c r="AZ140" i="6"/>
  <c r="AZ139" i="6"/>
  <c r="AZ138" i="6"/>
  <c r="AZ137" i="6"/>
  <c r="AZ136" i="6"/>
  <c r="AZ135" i="6"/>
  <c r="AZ134" i="6"/>
  <c r="AZ133" i="6"/>
  <c r="AZ132" i="6"/>
  <c r="AZ131" i="6"/>
  <c r="AZ130" i="6"/>
  <c r="AZ129" i="6"/>
  <c r="AZ128" i="6"/>
  <c r="AZ127" i="6"/>
  <c r="AZ126" i="6"/>
  <c r="AZ125" i="6"/>
  <c r="AZ124" i="6"/>
  <c r="AZ123" i="6"/>
  <c r="AZ122" i="6"/>
  <c r="AZ121" i="6"/>
  <c r="AZ120" i="6"/>
  <c r="AZ119" i="6"/>
  <c r="AZ118" i="6"/>
  <c r="AZ117" i="6"/>
  <c r="AZ116" i="6"/>
  <c r="AZ115" i="6"/>
  <c r="AZ114" i="6"/>
  <c r="AZ113" i="6"/>
  <c r="AZ112" i="6"/>
  <c r="AZ111" i="6"/>
  <c r="AZ110" i="6"/>
  <c r="AZ109" i="6"/>
  <c r="AZ108" i="6"/>
  <c r="AZ107" i="6"/>
  <c r="AZ106" i="6"/>
  <c r="AZ105" i="6"/>
  <c r="AZ104" i="6"/>
  <c r="AZ103" i="6"/>
  <c r="AZ102" i="6"/>
  <c r="AZ101" i="6"/>
  <c r="AZ100" i="6"/>
  <c r="AZ99" i="6"/>
  <c r="AZ98" i="6"/>
  <c r="AZ97" i="6"/>
  <c r="AZ96" i="6"/>
  <c r="AZ95" i="6"/>
  <c r="AZ94" i="6"/>
  <c r="AZ93" i="6"/>
  <c r="AZ92" i="6"/>
  <c r="AZ91" i="6"/>
  <c r="AZ90" i="6"/>
  <c r="AZ89" i="6"/>
  <c r="AZ88" i="6"/>
  <c r="AZ87" i="6"/>
  <c r="AZ86" i="6"/>
  <c r="AZ85" i="6"/>
  <c r="AZ84" i="6"/>
  <c r="AZ83" i="6"/>
  <c r="AZ82" i="6"/>
  <c r="AZ81" i="6"/>
  <c r="AZ80" i="6"/>
  <c r="AZ79" i="6"/>
  <c r="AZ78" i="6"/>
  <c r="AZ77" i="6"/>
  <c r="AZ76" i="6"/>
  <c r="AZ75" i="6"/>
  <c r="AZ74" i="6"/>
  <c r="AZ73" i="6"/>
  <c r="AZ72" i="6"/>
  <c r="AZ71" i="6"/>
  <c r="AZ70" i="6"/>
  <c r="AZ69" i="6"/>
  <c r="AZ68" i="6"/>
  <c r="AZ67" i="6"/>
  <c r="AZ66" i="6"/>
  <c r="AZ65" i="6"/>
  <c r="AZ64" i="6"/>
  <c r="AZ63" i="6"/>
  <c r="AZ62" i="6"/>
  <c r="AZ61" i="6"/>
  <c r="AZ60" i="6"/>
  <c r="AZ59" i="6"/>
  <c r="AZ58" i="6"/>
  <c r="AZ57" i="6"/>
  <c r="AZ56" i="6"/>
  <c r="AZ55" i="6"/>
  <c r="AZ54" i="6"/>
  <c r="AZ53" i="6"/>
  <c r="AZ52" i="6"/>
  <c r="AZ51" i="6"/>
  <c r="AZ50" i="6"/>
  <c r="AZ49" i="6"/>
  <c r="AZ48" i="6"/>
  <c r="AZ47" i="6"/>
  <c r="AZ46" i="6"/>
  <c r="AZ45" i="6"/>
  <c r="AZ44" i="6"/>
  <c r="AZ43" i="6"/>
  <c r="AZ42" i="6"/>
  <c r="AZ41" i="6"/>
  <c r="AZ40" i="6"/>
  <c r="AZ39" i="6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4" i="6"/>
  <c r="AZ23" i="6"/>
  <c r="AZ22" i="6"/>
  <c r="AZ21" i="6"/>
  <c r="AZ20" i="6"/>
  <c r="AZ19" i="6"/>
  <c r="AZ18" i="6"/>
  <c r="AZ17" i="6"/>
  <c r="AZ16" i="6"/>
  <c r="AZ15" i="6"/>
  <c r="AZ14" i="6"/>
  <c r="AZ13" i="6"/>
  <c r="AZ12" i="6"/>
  <c r="AZ11" i="6"/>
  <c r="AZ10" i="6"/>
  <c r="AZ9" i="6"/>
  <c r="AZ8" i="6"/>
  <c r="AZ7" i="6"/>
  <c r="AZ6" i="6"/>
  <c r="AZ150" i="5"/>
  <c r="AZ149" i="5"/>
  <c r="AZ148" i="5"/>
  <c r="AZ147" i="5"/>
  <c r="AZ146" i="5"/>
  <c r="AZ145" i="5"/>
  <c r="AZ144" i="5"/>
  <c r="AZ143" i="5"/>
  <c r="AZ142" i="5"/>
  <c r="AZ141" i="5"/>
  <c r="AZ140" i="5"/>
  <c r="AZ139" i="5"/>
  <c r="AZ138" i="5"/>
  <c r="AZ137" i="5"/>
  <c r="AZ136" i="5"/>
  <c r="AZ135" i="5"/>
  <c r="AZ134" i="5"/>
  <c r="AZ133" i="5"/>
  <c r="AZ132" i="5"/>
  <c r="AZ131" i="5"/>
  <c r="AZ130" i="5"/>
  <c r="AZ129" i="5"/>
  <c r="AZ128" i="5"/>
  <c r="AZ127" i="5"/>
  <c r="AZ126" i="5"/>
  <c r="AZ125" i="5"/>
  <c r="AZ124" i="5"/>
  <c r="AZ123" i="5"/>
  <c r="AZ122" i="5"/>
  <c r="AZ121" i="5"/>
  <c r="AZ120" i="5"/>
  <c r="AZ119" i="5"/>
  <c r="AZ118" i="5"/>
  <c r="AZ117" i="5"/>
  <c r="AZ116" i="5"/>
  <c r="AZ115" i="5"/>
  <c r="AZ114" i="5"/>
  <c r="AZ113" i="5"/>
  <c r="AZ112" i="5"/>
  <c r="AZ111" i="5"/>
  <c r="AZ110" i="5"/>
  <c r="AZ109" i="5"/>
  <c r="AZ108" i="5"/>
  <c r="AZ107" i="5"/>
  <c r="AZ106" i="5"/>
  <c r="AZ105" i="5"/>
  <c r="AZ104" i="5"/>
  <c r="AZ103" i="5"/>
  <c r="AZ102" i="5"/>
  <c r="AZ101" i="5"/>
  <c r="AZ100" i="5"/>
  <c r="AZ99" i="5"/>
  <c r="AZ98" i="5"/>
  <c r="AZ97" i="5"/>
  <c r="AZ96" i="5"/>
  <c r="AZ95" i="5"/>
  <c r="AZ94" i="5"/>
  <c r="AZ93" i="5"/>
  <c r="AZ92" i="5"/>
  <c r="AZ91" i="5"/>
  <c r="AZ90" i="5"/>
  <c r="AZ89" i="5"/>
  <c r="AZ88" i="5"/>
  <c r="AZ87" i="5"/>
  <c r="AZ86" i="5"/>
  <c r="AZ85" i="5"/>
  <c r="AZ84" i="5"/>
  <c r="AZ83" i="5"/>
  <c r="AZ82" i="5"/>
  <c r="AZ81" i="5"/>
  <c r="AZ80" i="5"/>
  <c r="AZ79" i="5"/>
  <c r="AZ78" i="5"/>
  <c r="AZ77" i="5"/>
  <c r="AZ76" i="5"/>
  <c r="AZ75" i="5"/>
  <c r="AZ74" i="5"/>
  <c r="AZ73" i="5"/>
  <c r="AZ72" i="5"/>
  <c r="AZ71" i="5"/>
  <c r="AZ70" i="5"/>
  <c r="AZ69" i="5"/>
  <c r="AZ68" i="5"/>
  <c r="AZ67" i="5"/>
  <c r="AZ66" i="5"/>
  <c r="AZ65" i="5"/>
  <c r="AZ64" i="5"/>
  <c r="AZ63" i="5"/>
  <c r="AZ62" i="5"/>
  <c r="AZ61" i="5"/>
  <c r="AZ60" i="5"/>
  <c r="AZ59" i="5"/>
  <c r="AZ58" i="5"/>
  <c r="AZ57" i="5"/>
  <c r="AZ56" i="5"/>
  <c r="AZ55" i="5"/>
  <c r="AZ54" i="5"/>
  <c r="AZ53" i="5"/>
  <c r="AZ52" i="5"/>
  <c r="AZ51" i="5"/>
  <c r="AZ50" i="5"/>
  <c r="AZ49" i="5"/>
  <c r="AZ48" i="5"/>
  <c r="AZ47" i="5"/>
  <c r="AZ46" i="5"/>
  <c r="AZ45" i="5"/>
  <c r="AZ44" i="5"/>
  <c r="AZ43" i="5"/>
  <c r="AZ42" i="5"/>
  <c r="AZ41" i="5"/>
  <c r="AZ40" i="5"/>
  <c r="AZ39" i="5"/>
  <c r="AZ38" i="5"/>
  <c r="AZ37" i="5"/>
  <c r="AZ36" i="5"/>
  <c r="AZ35" i="5"/>
  <c r="AZ34" i="5"/>
  <c r="AZ33" i="5"/>
  <c r="AZ32" i="5"/>
  <c r="AZ31" i="5"/>
  <c r="AZ30" i="5"/>
  <c r="AZ29" i="5"/>
  <c r="AZ28" i="5"/>
  <c r="AZ27" i="5"/>
  <c r="AZ26" i="5"/>
  <c r="AZ25" i="5"/>
  <c r="AZ24" i="5"/>
  <c r="AZ23" i="5"/>
  <c r="AZ22" i="5"/>
  <c r="AZ21" i="5"/>
  <c r="AZ20" i="5"/>
  <c r="AZ19" i="5"/>
  <c r="AZ18" i="5"/>
  <c r="AZ17" i="5"/>
  <c r="AZ16" i="5"/>
  <c r="AZ15" i="5"/>
  <c r="AZ14" i="5"/>
  <c r="AZ13" i="5"/>
  <c r="AZ12" i="5"/>
  <c r="AZ11" i="5"/>
  <c r="AZ10" i="5"/>
  <c r="AZ9" i="5"/>
  <c r="AZ8" i="5"/>
  <c r="AZ7" i="5"/>
  <c r="AZ6" i="5"/>
  <c r="AZ150" i="4"/>
  <c r="AZ149" i="4"/>
  <c r="AZ148" i="4"/>
  <c r="AZ147" i="4"/>
  <c r="AZ146" i="4"/>
  <c r="AZ145" i="4"/>
  <c r="AZ144" i="4"/>
  <c r="AZ143" i="4"/>
  <c r="AZ142" i="4"/>
  <c r="AZ141" i="4"/>
  <c r="AZ140" i="4"/>
  <c r="AZ139" i="4"/>
  <c r="AZ138" i="4"/>
  <c r="AZ137" i="4"/>
  <c r="AZ136" i="4"/>
  <c r="AZ135" i="4"/>
  <c r="AZ134" i="4"/>
  <c r="AZ133" i="4"/>
  <c r="AZ132" i="4"/>
  <c r="AZ131" i="4"/>
  <c r="AZ130" i="4"/>
  <c r="AZ129" i="4"/>
  <c r="AZ128" i="4"/>
  <c r="AZ127" i="4"/>
  <c r="AZ126" i="4"/>
  <c r="AZ125" i="4"/>
  <c r="AZ124" i="4"/>
  <c r="AZ123" i="4"/>
  <c r="AZ122" i="4"/>
  <c r="AZ121" i="4"/>
  <c r="AZ120" i="4"/>
  <c r="AZ119" i="4"/>
  <c r="AZ118" i="4"/>
  <c r="AZ117" i="4"/>
  <c r="AZ116" i="4"/>
  <c r="AZ115" i="4"/>
  <c r="AZ114" i="4"/>
  <c r="AZ113" i="4"/>
  <c r="AZ112" i="4"/>
  <c r="AZ111" i="4"/>
  <c r="AZ110" i="4"/>
  <c r="AZ109" i="4"/>
  <c r="AZ108" i="4"/>
  <c r="AZ107" i="4"/>
  <c r="AZ106" i="4"/>
  <c r="AZ105" i="4"/>
  <c r="AZ104" i="4"/>
  <c r="AZ103" i="4"/>
  <c r="AZ102" i="4"/>
  <c r="AZ101" i="4"/>
  <c r="AZ100" i="4"/>
  <c r="AZ99" i="4"/>
  <c r="AZ98" i="4"/>
  <c r="AZ97" i="4"/>
  <c r="AZ96" i="4"/>
  <c r="AZ95" i="4"/>
  <c r="AZ94" i="4"/>
  <c r="AZ93" i="4"/>
  <c r="AZ92" i="4"/>
  <c r="AZ91" i="4"/>
  <c r="AZ90" i="4"/>
  <c r="AZ89" i="4"/>
  <c r="AZ88" i="4"/>
  <c r="AZ87" i="4"/>
  <c r="AZ86" i="4"/>
  <c r="AZ85" i="4"/>
  <c r="AZ84" i="4"/>
  <c r="AZ83" i="4"/>
  <c r="AZ82" i="4"/>
  <c r="AZ81" i="4"/>
  <c r="AZ80" i="4"/>
  <c r="AZ79" i="4"/>
  <c r="AZ78" i="4"/>
  <c r="AZ77" i="4"/>
  <c r="AZ76" i="4"/>
  <c r="AZ75" i="4"/>
  <c r="AZ74" i="4"/>
  <c r="AZ73" i="4"/>
  <c r="AZ72" i="4"/>
  <c r="AZ71" i="4"/>
  <c r="AZ70" i="4"/>
  <c r="AZ69" i="4"/>
  <c r="AZ68" i="4"/>
  <c r="AZ67" i="4"/>
  <c r="AZ66" i="4"/>
  <c r="AZ65" i="4"/>
  <c r="AZ64" i="4"/>
  <c r="AZ63" i="4"/>
  <c r="AZ62" i="4"/>
  <c r="AZ61" i="4"/>
  <c r="AZ60" i="4"/>
  <c r="AZ59" i="4"/>
  <c r="AZ58" i="4"/>
  <c r="AZ57" i="4"/>
  <c r="AZ56" i="4"/>
  <c r="AZ55" i="4"/>
  <c r="AZ54" i="4"/>
  <c r="AZ53" i="4"/>
  <c r="AZ52" i="4"/>
  <c r="AZ51" i="4"/>
  <c r="AZ50" i="4"/>
  <c r="AZ49" i="4"/>
  <c r="AZ48" i="4"/>
  <c r="AZ47" i="4"/>
  <c r="AZ46" i="4"/>
  <c r="AZ45" i="4"/>
  <c r="AZ44" i="4"/>
  <c r="AZ43" i="4"/>
  <c r="AZ42" i="4"/>
  <c r="AZ41" i="4"/>
  <c r="AZ40" i="4"/>
  <c r="AZ39" i="4"/>
  <c r="AZ38" i="4"/>
  <c r="AZ37" i="4"/>
  <c r="AZ36" i="4"/>
  <c r="AZ35" i="4"/>
  <c r="AZ34" i="4"/>
  <c r="AZ33" i="4"/>
  <c r="AZ32" i="4"/>
  <c r="AZ31" i="4"/>
  <c r="AZ30" i="4"/>
  <c r="AZ29" i="4"/>
  <c r="AZ28" i="4"/>
  <c r="AZ27" i="4"/>
  <c r="AZ26" i="4"/>
  <c r="AZ25" i="4"/>
  <c r="AZ24" i="4"/>
  <c r="AZ23" i="4"/>
  <c r="AZ22" i="4"/>
  <c r="AZ21" i="4"/>
  <c r="AZ20" i="4"/>
  <c r="AZ19" i="4"/>
  <c r="AZ18" i="4"/>
  <c r="AZ17" i="4"/>
  <c r="AZ16" i="4"/>
  <c r="AZ15" i="4"/>
  <c r="AZ14" i="4"/>
  <c r="AZ13" i="4"/>
  <c r="AZ12" i="4"/>
  <c r="AZ11" i="4"/>
  <c r="AZ10" i="4"/>
  <c r="AZ9" i="4"/>
  <c r="AZ8" i="4"/>
  <c r="AZ7" i="4"/>
  <c r="AZ6" i="4"/>
  <c r="AZ150" i="3"/>
  <c r="AZ149" i="3"/>
  <c r="AZ148" i="3"/>
  <c r="AZ147" i="3"/>
  <c r="AZ146" i="3"/>
  <c r="AZ145" i="3"/>
  <c r="AZ144" i="3"/>
  <c r="AZ143" i="3"/>
  <c r="AZ142" i="3"/>
  <c r="AZ141" i="3"/>
  <c r="AZ140" i="3"/>
  <c r="AZ139" i="3"/>
  <c r="AZ138" i="3"/>
  <c r="AZ137" i="3"/>
  <c r="AZ136" i="3"/>
  <c r="AZ135" i="3"/>
  <c r="AZ134" i="3"/>
  <c r="AZ133" i="3"/>
  <c r="AZ132" i="3"/>
  <c r="AZ131" i="3"/>
  <c r="AZ130" i="3"/>
  <c r="AZ129" i="3"/>
  <c r="AZ128" i="3"/>
  <c r="AZ127" i="3"/>
  <c r="AZ126" i="3"/>
  <c r="AZ125" i="3"/>
  <c r="AZ124" i="3"/>
  <c r="AZ123" i="3"/>
  <c r="AZ122" i="3"/>
  <c r="AZ121" i="3"/>
  <c r="AZ120" i="3"/>
  <c r="AZ119" i="3"/>
  <c r="AZ118" i="3"/>
  <c r="AZ117" i="3"/>
  <c r="AZ116" i="3"/>
  <c r="AZ115" i="3"/>
  <c r="AZ114" i="3"/>
  <c r="AZ113" i="3"/>
  <c r="AZ112" i="3"/>
  <c r="AZ111" i="3"/>
  <c r="AZ110" i="3"/>
  <c r="AZ109" i="3"/>
  <c r="AZ108" i="3"/>
  <c r="AZ107" i="3"/>
  <c r="AZ106" i="3"/>
  <c r="AZ105" i="3"/>
  <c r="AZ104" i="3"/>
  <c r="AZ103" i="3"/>
  <c r="AZ102" i="3"/>
  <c r="AZ101" i="3"/>
  <c r="AZ100" i="3"/>
  <c r="AZ99" i="3"/>
  <c r="AZ98" i="3"/>
  <c r="AZ97" i="3"/>
  <c r="AZ96" i="3"/>
  <c r="AZ95" i="3"/>
  <c r="AZ94" i="3"/>
  <c r="AZ93" i="3"/>
  <c r="AZ92" i="3"/>
  <c r="AZ91" i="3"/>
  <c r="AZ90" i="3"/>
  <c r="AZ89" i="3"/>
  <c r="AZ88" i="3"/>
  <c r="AZ87" i="3"/>
  <c r="AZ86" i="3"/>
  <c r="AZ85" i="3"/>
  <c r="AZ84" i="3"/>
  <c r="AZ83" i="3"/>
  <c r="AZ82" i="3"/>
  <c r="AZ81" i="3"/>
  <c r="AZ80" i="3"/>
  <c r="AZ79" i="3"/>
  <c r="AZ78" i="3"/>
  <c r="AZ77" i="3"/>
  <c r="AZ76" i="3"/>
  <c r="AZ75" i="3"/>
  <c r="AZ74" i="3"/>
  <c r="AZ73" i="3"/>
  <c r="AZ72" i="3"/>
  <c r="AZ71" i="3"/>
  <c r="AZ70" i="3"/>
  <c r="AZ69" i="3"/>
  <c r="AZ68" i="3"/>
  <c r="AZ67" i="3"/>
  <c r="AZ66" i="3"/>
  <c r="AZ65" i="3"/>
  <c r="AZ64" i="3"/>
  <c r="AZ63" i="3"/>
  <c r="AZ62" i="3"/>
  <c r="AZ61" i="3"/>
  <c r="AZ60" i="3"/>
  <c r="AZ59" i="3"/>
  <c r="AZ58" i="3"/>
  <c r="AZ57" i="3"/>
  <c r="AZ56" i="3"/>
  <c r="AZ55" i="3"/>
  <c r="AZ54" i="3"/>
  <c r="AZ53" i="3"/>
  <c r="AZ52" i="3"/>
  <c r="AZ51" i="3"/>
  <c r="AZ50" i="3"/>
  <c r="AZ49" i="3"/>
  <c r="AZ48" i="3"/>
  <c r="AZ47" i="3"/>
  <c r="AZ46" i="3"/>
  <c r="AZ45" i="3"/>
  <c r="AZ44" i="3"/>
  <c r="AZ43" i="3"/>
  <c r="AZ42" i="3"/>
  <c r="AZ41" i="3"/>
  <c r="AZ40" i="3"/>
  <c r="AZ39" i="3"/>
  <c r="AZ38" i="3"/>
  <c r="AZ37" i="3"/>
  <c r="AZ36" i="3"/>
  <c r="AZ35" i="3"/>
  <c r="AZ34" i="3"/>
  <c r="AZ33" i="3"/>
  <c r="AZ32" i="3"/>
  <c r="AZ31" i="3"/>
  <c r="AZ30" i="3"/>
  <c r="AZ29" i="3"/>
  <c r="AZ28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4" i="3"/>
  <c r="AZ13" i="3"/>
  <c r="AZ12" i="3"/>
  <c r="AZ11" i="3"/>
  <c r="AZ10" i="3"/>
  <c r="AZ9" i="3"/>
  <c r="AZ8" i="3"/>
  <c r="AZ7" i="3"/>
  <c r="AZ6" i="3"/>
  <c r="AZ150" i="2"/>
  <c r="AZ149" i="2"/>
  <c r="AZ148" i="2"/>
  <c r="AZ147" i="2"/>
  <c r="AZ146" i="2"/>
  <c r="AZ145" i="2"/>
  <c r="AZ144" i="2"/>
  <c r="AZ143" i="2"/>
  <c r="AZ142" i="2"/>
  <c r="AZ141" i="2"/>
  <c r="AZ140" i="2"/>
  <c r="AZ139" i="2"/>
  <c r="AZ138" i="2"/>
  <c r="AZ137" i="2"/>
  <c r="AZ136" i="2"/>
  <c r="AZ135" i="2"/>
  <c r="AZ134" i="2"/>
  <c r="AZ133" i="2"/>
  <c r="AZ132" i="2"/>
  <c r="AZ131" i="2"/>
  <c r="AZ130" i="2"/>
  <c r="AZ129" i="2"/>
  <c r="AZ128" i="2"/>
  <c r="AZ127" i="2"/>
  <c r="AZ126" i="2"/>
  <c r="AZ125" i="2"/>
  <c r="AZ124" i="2"/>
  <c r="AZ123" i="2"/>
  <c r="AZ122" i="2"/>
  <c r="AZ121" i="2"/>
  <c r="AZ120" i="2"/>
  <c r="AZ119" i="2"/>
  <c r="AZ118" i="2"/>
  <c r="AZ117" i="2"/>
  <c r="AZ116" i="2"/>
  <c r="AZ115" i="2"/>
  <c r="AZ114" i="2"/>
  <c r="AZ113" i="2"/>
  <c r="AZ112" i="2"/>
  <c r="AZ111" i="2"/>
  <c r="AZ110" i="2"/>
  <c r="AZ109" i="2"/>
  <c r="AZ108" i="2"/>
  <c r="AZ107" i="2"/>
  <c r="AZ106" i="2"/>
  <c r="AZ105" i="2"/>
  <c r="AZ104" i="2"/>
  <c r="AZ103" i="2"/>
  <c r="AZ102" i="2"/>
  <c r="AZ101" i="2"/>
  <c r="AZ100" i="2"/>
  <c r="AZ99" i="2"/>
  <c r="AZ98" i="2"/>
  <c r="AZ97" i="2"/>
  <c r="AZ96" i="2"/>
  <c r="AZ95" i="2"/>
  <c r="AZ94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8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6" i="2"/>
  <c r="AZ45" i="2"/>
  <c r="AZ44" i="2"/>
  <c r="AZ43" i="2"/>
  <c r="AZ42" i="2"/>
  <c r="AZ41" i="2"/>
  <c r="AZ40" i="2"/>
  <c r="AZ39" i="2"/>
  <c r="AZ38" i="2"/>
  <c r="AZ37" i="2"/>
  <c r="AZ36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J150" i="5"/>
  <c r="I150" i="5"/>
  <c r="J149" i="5"/>
  <c r="I149" i="5"/>
  <c r="J148" i="5"/>
  <c r="I148" i="5"/>
  <c r="J147" i="5"/>
  <c r="I147" i="5"/>
  <c r="J146" i="5"/>
  <c r="I146" i="5"/>
  <c r="J145" i="5"/>
  <c r="I145" i="5"/>
  <c r="J144" i="5"/>
  <c r="I144" i="5"/>
  <c r="J143" i="5"/>
  <c r="I143" i="5"/>
  <c r="J142" i="5"/>
  <c r="I142" i="5"/>
  <c r="J141" i="5"/>
  <c r="I141" i="5"/>
  <c r="J140" i="5"/>
  <c r="I140" i="5"/>
  <c r="J139" i="5"/>
  <c r="I139" i="5"/>
  <c r="J138" i="5"/>
  <c r="I138" i="5"/>
  <c r="J137" i="5"/>
  <c r="I137" i="5"/>
  <c r="J136" i="5"/>
  <c r="I136" i="5"/>
  <c r="J135" i="5"/>
  <c r="I135" i="5"/>
  <c r="J134" i="5"/>
  <c r="I134" i="5"/>
  <c r="J133" i="5"/>
  <c r="I133" i="5"/>
  <c r="J132" i="5"/>
  <c r="I132" i="5"/>
  <c r="J131" i="5"/>
  <c r="I131" i="5"/>
  <c r="J130" i="5"/>
  <c r="I130" i="5"/>
  <c r="J129" i="5"/>
  <c r="I129" i="5"/>
  <c r="J128" i="5"/>
  <c r="I128" i="5"/>
  <c r="J127" i="5"/>
  <c r="I127" i="5"/>
  <c r="J126" i="5"/>
  <c r="I126" i="5"/>
  <c r="J125" i="5"/>
  <c r="I125" i="5"/>
  <c r="J124" i="5"/>
  <c r="I124" i="5"/>
  <c r="J123" i="5"/>
  <c r="I123" i="5"/>
  <c r="J122" i="5"/>
  <c r="I122" i="5"/>
  <c r="J121" i="5"/>
  <c r="I121" i="5"/>
  <c r="J120" i="5"/>
  <c r="I120" i="5"/>
  <c r="J119" i="5"/>
  <c r="I119" i="5"/>
  <c r="J118" i="5"/>
  <c r="I118" i="5"/>
  <c r="J117" i="5"/>
  <c r="I117" i="5"/>
  <c r="J116" i="5"/>
  <c r="I116" i="5"/>
  <c r="J115" i="5"/>
  <c r="I115" i="5"/>
  <c r="J114" i="5"/>
  <c r="I114" i="5"/>
  <c r="J113" i="5"/>
  <c r="I113" i="5"/>
  <c r="J112" i="5"/>
  <c r="I112" i="5"/>
  <c r="J111" i="5"/>
  <c r="I111" i="5"/>
  <c r="J110" i="5"/>
  <c r="I110" i="5"/>
  <c r="J109" i="5"/>
  <c r="I109" i="5"/>
  <c r="J108" i="5"/>
  <c r="I108" i="5"/>
  <c r="J107" i="5"/>
  <c r="I107" i="5"/>
  <c r="J106" i="5"/>
  <c r="I106" i="5"/>
  <c r="J105" i="5"/>
  <c r="I105" i="5"/>
  <c r="J104" i="5"/>
  <c r="I104" i="5"/>
  <c r="J103" i="5"/>
  <c r="I103" i="5"/>
  <c r="J102" i="5"/>
  <c r="I102" i="5"/>
  <c r="J101" i="5"/>
  <c r="I101" i="5"/>
  <c r="J100" i="5"/>
  <c r="I100" i="5"/>
  <c r="J99" i="5"/>
  <c r="I99" i="5"/>
  <c r="J98" i="5"/>
  <c r="I98" i="5"/>
  <c r="J97" i="5"/>
  <c r="I97" i="5"/>
  <c r="J96" i="5"/>
  <c r="I96" i="5"/>
  <c r="J95" i="5"/>
  <c r="I95" i="5"/>
  <c r="J94" i="5"/>
  <c r="I94" i="5"/>
  <c r="J93" i="5"/>
  <c r="I93" i="5"/>
  <c r="J92" i="5"/>
  <c r="I92" i="5"/>
  <c r="J91" i="5"/>
  <c r="I91" i="5"/>
  <c r="J90" i="5"/>
  <c r="I90" i="5"/>
  <c r="J89" i="5"/>
  <c r="I89" i="5"/>
  <c r="J88" i="5"/>
  <c r="I88" i="5"/>
  <c r="J87" i="5"/>
  <c r="I87" i="5"/>
  <c r="J86" i="5"/>
  <c r="I86" i="5"/>
  <c r="J85" i="5"/>
  <c r="I85" i="5"/>
  <c r="J84" i="5"/>
  <c r="I84" i="5"/>
  <c r="J83" i="5"/>
  <c r="I83" i="5"/>
  <c r="J82" i="5"/>
  <c r="I82" i="5"/>
  <c r="J81" i="5"/>
  <c r="I81" i="5"/>
  <c r="J80" i="5"/>
  <c r="I80" i="5"/>
  <c r="J79" i="5"/>
  <c r="I79" i="5"/>
  <c r="J78" i="5"/>
  <c r="I78" i="5"/>
  <c r="J77" i="5"/>
  <c r="I77" i="5"/>
  <c r="J76" i="5"/>
  <c r="I76" i="5"/>
  <c r="J75" i="5"/>
  <c r="I75" i="5"/>
  <c r="J74" i="5"/>
  <c r="I74" i="5"/>
  <c r="J73" i="5"/>
  <c r="I73" i="5"/>
  <c r="J72" i="5"/>
  <c r="I72" i="5"/>
  <c r="J71" i="5"/>
  <c r="I71" i="5"/>
  <c r="J70" i="5"/>
  <c r="I70" i="5"/>
  <c r="J69" i="5"/>
  <c r="I69" i="5"/>
  <c r="J68" i="5"/>
  <c r="I68" i="5"/>
  <c r="J67" i="5"/>
  <c r="I67" i="5"/>
  <c r="J66" i="5"/>
  <c r="I66" i="5"/>
  <c r="J65" i="5"/>
  <c r="I65" i="5"/>
  <c r="J64" i="5"/>
  <c r="I64" i="5"/>
  <c r="J63" i="5"/>
  <c r="I63" i="5"/>
  <c r="J62" i="5"/>
  <c r="I62" i="5"/>
  <c r="J61" i="5"/>
  <c r="I61" i="5"/>
  <c r="J60" i="5"/>
  <c r="I60" i="5"/>
  <c r="J59" i="5"/>
  <c r="I59" i="5"/>
  <c r="J58" i="5"/>
  <c r="I58" i="5"/>
  <c r="J57" i="5"/>
  <c r="I57" i="5"/>
  <c r="J56" i="5"/>
  <c r="I56" i="5"/>
  <c r="J55" i="5"/>
  <c r="I55" i="5"/>
  <c r="J54" i="5"/>
  <c r="I54" i="5"/>
  <c r="J53" i="5"/>
  <c r="I53" i="5"/>
  <c r="J52" i="5"/>
  <c r="I52" i="5"/>
  <c r="J51" i="5"/>
  <c r="I51" i="5"/>
  <c r="J50" i="5"/>
  <c r="I50" i="5"/>
  <c r="J49" i="5"/>
  <c r="I49" i="5"/>
  <c r="J48" i="5"/>
  <c r="I48" i="5"/>
  <c r="J47" i="5"/>
  <c r="I47" i="5"/>
  <c r="J46" i="5"/>
  <c r="I46" i="5"/>
  <c r="J45" i="5"/>
  <c r="I45" i="5"/>
  <c r="J44" i="5"/>
  <c r="I44" i="5"/>
  <c r="J43" i="5"/>
  <c r="I43" i="5"/>
  <c r="J42" i="5"/>
  <c r="I42" i="5"/>
  <c r="J41" i="5"/>
  <c r="I41" i="5"/>
  <c r="J40" i="5"/>
  <c r="I40" i="5"/>
  <c r="J39" i="5"/>
  <c r="I39" i="5"/>
  <c r="J38" i="5"/>
  <c r="I38" i="5"/>
  <c r="J37" i="5"/>
  <c r="I37" i="5"/>
  <c r="J36" i="5"/>
  <c r="I36" i="5"/>
  <c r="J35" i="5"/>
  <c r="I35" i="5"/>
  <c r="J34" i="5"/>
  <c r="I34" i="5"/>
  <c r="J33" i="5"/>
  <c r="I33" i="5"/>
  <c r="J32" i="5"/>
  <c r="I32" i="5"/>
  <c r="J31" i="5"/>
  <c r="I31" i="5"/>
  <c r="J30" i="5"/>
  <c r="I30" i="5"/>
  <c r="J29" i="5"/>
  <c r="I29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I9" i="5"/>
  <c r="J8" i="5"/>
  <c r="I8" i="5"/>
  <c r="J7" i="5"/>
  <c r="I7" i="5"/>
  <c r="J150" i="6"/>
  <c r="I150" i="6"/>
  <c r="J149" i="6"/>
  <c r="I149" i="6"/>
  <c r="J148" i="6"/>
  <c r="I148" i="6"/>
  <c r="J147" i="6"/>
  <c r="I147" i="6"/>
  <c r="J146" i="6"/>
  <c r="I146" i="6"/>
  <c r="J145" i="6"/>
  <c r="I145" i="6"/>
  <c r="J144" i="6"/>
  <c r="I144" i="6"/>
  <c r="J143" i="6"/>
  <c r="I143" i="6"/>
  <c r="J142" i="6"/>
  <c r="I142" i="6"/>
  <c r="J141" i="6"/>
  <c r="I141" i="6"/>
  <c r="J140" i="6"/>
  <c r="I140" i="6"/>
  <c r="J139" i="6"/>
  <c r="I139" i="6"/>
  <c r="J138" i="6"/>
  <c r="I138" i="6"/>
  <c r="J137" i="6"/>
  <c r="I137" i="6"/>
  <c r="J136" i="6"/>
  <c r="I136" i="6"/>
  <c r="J135" i="6"/>
  <c r="I135" i="6"/>
  <c r="J134" i="6"/>
  <c r="I134" i="6"/>
  <c r="J133" i="6"/>
  <c r="I133" i="6"/>
  <c r="J132" i="6"/>
  <c r="I132" i="6"/>
  <c r="J131" i="6"/>
  <c r="I131" i="6"/>
  <c r="J130" i="6"/>
  <c r="I130" i="6"/>
  <c r="J129" i="6"/>
  <c r="I129" i="6"/>
  <c r="J128" i="6"/>
  <c r="I128" i="6"/>
  <c r="J127" i="6"/>
  <c r="I127" i="6"/>
  <c r="J126" i="6"/>
  <c r="I126" i="6"/>
  <c r="J125" i="6"/>
  <c r="I125" i="6"/>
  <c r="J124" i="6"/>
  <c r="I124" i="6"/>
  <c r="J123" i="6"/>
  <c r="I123" i="6"/>
  <c r="J122" i="6"/>
  <c r="I122" i="6"/>
  <c r="J121" i="6"/>
  <c r="I121" i="6"/>
  <c r="J120" i="6"/>
  <c r="I120" i="6"/>
  <c r="J119" i="6"/>
  <c r="I119" i="6"/>
  <c r="J118" i="6"/>
  <c r="I118" i="6"/>
  <c r="J117" i="6"/>
  <c r="I117" i="6"/>
  <c r="J116" i="6"/>
  <c r="I116" i="6"/>
  <c r="J115" i="6"/>
  <c r="I115" i="6"/>
  <c r="J114" i="6"/>
  <c r="I114" i="6"/>
  <c r="J113" i="6"/>
  <c r="I113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3" i="6"/>
  <c r="I103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3" i="6"/>
  <c r="I93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85" i="6"/>
  <c r="I85" i="6"/>
  <c r="J84" i="6"/>
  <c r="I84" i="6"/>
  <c r="J83" i="6"/>
  <c r="I83" i="6"/>
  <c r="J82" i="6"/>
  <c r="I82" i="6"/>
  <c r="J81" i="6"/>
  <c r="I81" i="6"/>
  <c r="J80" i="6"/>
  <c r="I80" i="6"/>
  <c r="J79" i="6"/>
  <c r="I79" i="6"/>
  <c r="J78" i="6"/>
  <c r="I78" i="6"/>
  <c r="J77" i="6"/>
  <c r="I77" i="6"/>
  <c r="J76" i="6"/>
  <c r="I76" i="6"/>
  <c r="J75" i="6"/>
  <c r="I75" i="6"/>
  <c r="J74" i="6"/>
  <c r="I74" i="6"/>
  <c r="J73" i="6"/>
  <c r="I73" i="6"/>
  <c r="J72" i="6"/>
  <c r="I72" i="6"/>
  <c r="J71" i="6"/>
  <c r="I71" i="6"/>
  <c r="J70" i="6"/>
  <c r="I70" i="6"/>
  <c r="J69" i="6"/>
  <c r="I69" i="6"/>
  <c r="J68" i="6"/>
  <c r="I68" i="6"/>
  <c r="J67" i="6"/>
  <c r="I67" i="6"/>
  <c r="J66" i="6"/>
  <c r="I66" i="6"/>
  <c r="J65" i="6"/>
  <c r="I65" i="6"/>
  <c r="J64" i="6"/>
  <c r="I64" i="6"/>
  <c r="J63" i="6"/>
  <c r="I63" i="6"/>
  <c r="J62" i="6"/>
  <c r="I62" i="6"/>
  <c r="J61" i="6"/>
  <c r="I61" i="6"/>
  <c r="J60" i="6"/>
  <c r="I60" i="6"/>
  <c r="J59" i="6"/>
  <c r="I59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9" i="6"/>
  <c r="I49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9" i="6"/>
  <c r="I39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9" i="6"/>
  <c r="I29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J10" i="6"/>
  <c r="I10" i="6"/>
  <c r="J9" i="6"/>
  <c r="I9" i="6"/>
  <c r="J8" i="6"/>
  <c r="I8" i="6"/>
  <c r="J7" i="6"/>
  <c r="I7" i="6"/>
  <c r="J150" i="7"/>
  <c r="I150" i="7"/>
  <c r="J149" i="7"/>
  <c r="I149" i="7"/>
  <c r="J148" i="7"/>
  <c r="I148" i="7"/>
  <c r="J147" i="7"/>
  <c r="I147" i="7"/>
  <c r="J146" i="7"/>
  <c r="I146" i="7"/>
  <c r="J145" i="7"/>
  <c r="I145" i="7"/>
  <c r="J144" i="7"/>
  <c r="I144" i="7"/>
  <c r="J143" i="7"/>
  <c r="I143" i="7"/>
  <c r="J142" i="7"/>
  <c r="I142" i="7"/>
  <c r="J141" i="7"/>
  <c r="I141" i="7"/>
  <c r="J140" i="7"/>
  <c r="I140" i="7"/>
  <c r="J139" i="7"/>
  <c r="I139" i="7"/>
  <c r="J138" i="7"/>
  <c r="I138" i="7"/>
  <c r="J137" i="7"/>
  <c r="I137" i="7"/>
  <c r="J136" i="7"/>
  <c r="I136" i="7"/>
  <c r="J135" i="7"/>
  <c r="I135" i="7"/>
  <c r="J134" i="7"/>
  <c r="I134" i="7"/>
  <c r="J133" i="7"/>
  <c r="I133" i="7"/>
  <c r="J132" i="7"/>
  <c r="I132" i="7"/>
  <c r="J131" i="7"/>
  <c r="I131" i="7"/>
  <c r="J130" i="7"/>
  <c r="I130" i="7"/>
  <c r="J129" i="7"/>
  <c r="I129" i="7"/>
  <c r="J128" i="7"/>
  <c r="I128" i="7"/>
  <c r="J127" i="7"/>
  <c r="I127" i="7"/>
  <c r="J126" i="7"/>
  <c r="I126" i="7"/>
  <c r="J125" i="7"/>
  <c r="I125" i="7"/>
  <c r="J124" i="7"/>
  <c r="I124" i="7"/>
  <c r="J123" i="7"/>
  <c r="I123" i="7"/>
  <c r="J122" i="7"/>
  <c r="I122" i="7"/>
  <c r="J121" i="7"/>
  <c r="I121" i="7"/>
  <c r="J120" i="7"/>
  <c r="I120" i="7"/>
  <c r="J119" i="7"/>
  <c r="I119" i="7"/>
  <c r="J118" i="7"/>
  <c r="I118" i="7"/>
  <c r="J117" i="7"/>
  <c r="I117" i="7"/>
  <c r="J116" i="7"/>
  <c r="I116" i="7"/>
  <c r="J115" i="7"/>
  <c r="I115" i="7"/>
  <c r="J114" i="7"/>
  <c r="I114" i="7"/>
  <c r="J113" i="7"/>
  <c r="I113" i="7"/>
  <c r="J112" i="7"/>
  <c r="I112" i="7"/>
  <c r="J111" i="7"/>
  <c r="I111" i="7"/>
  <c r="J110" i="7"/>
  <c r="I110" i="7"/>
  <c r="J109" i="7"/>
  <c r="I109" i="7"/>
  <c r="J108" i="7"/>
  <c r="I108" i="7"/>
  <c r="J107" i="7"/>
  <c r="I107" i="7"/>
  <c r="J106" i="7"/>
  <c r="I106" i="7"/>
  <c r="J105" i="7"/>
  <c r="I105" i="7"/>
  <c r="J104" i="7"/>
  <c r="I104" i="7"/>
  <c r="J103" i="7"/>
  <c r="I103" i="7"/>
  <c r="J102" i="7"/>
  <c r="I102" i="7"/>
  <c r="J101" i="7"/>
  <c r="I101" i="7"/>
  <c r="J100" i="7"/>
  <c r="I100" i="7"/>
  <c r="J99" i="7"/>
  <c r="I99" i="7"/>
  <c r="J98" i="7"/>
  <c r="I98" i="7"/>
  <c r="J97" i="7"/>
  <c r="I97" i="7"/>
  <c r="J96" i="7"/>
  <c r="I96" i="7"/>
  <c r="J95" i="7"/>
  <c r="I95" i="7"/>
  <c r="J94" i="7"/>
  <c r="I94" i="7"/>
  <c r="J93" i="7"/>
  <c r="I93" i="7"/>
  <c r="J92" i="7"/>
  <c r="I92" i="7"/>
  <c r="J91" i="7"/>
  <c r="I91" i="7"/>
  <c r="J90" i="7"/>
  <c r="I90" i="7"/>
  <c r="J89" i="7"/>
  <c r="I89" i="7"/>
  <c r="J88" i="7"/>
  <c r="I88" i="7"/>
  <c r="J87" i="7"/>
  <c r="I87" i="7"/>
  <c r="J86" i="7"/>
  <c r="I86" i="7"/>
  <c r="J85" i="7"/>
  <c r="I85" i="7"/>
  <c r="J84" i="7"/>
  <c r="I84" i="7"/>
  <c r="J83" i="7"/>
  <c r="I83" i="7"/>
  <c r="J82" i="7"/>
  <c r="I82" i="7"/>
  <c r="J81" i="7"/>
  <c r="I81" i="7"/>
  <c r="J80" i="7"/>
  <c r="I80" i="7"/>
  <c r="J79" i="7"/>
  <c r="I79" i="7"/>
  <c r="J78" i="7"/>
  <c r="I78" i="7"/>
  <c r="J77" i="7"/>
  <c r="I77" i="7"/>
  <c r="J76" i="7"/>
  <c r="I76" i="7"/>
  <c r="J75" i="7"/>
  <c r="I75" i="7"/>
  <c r="J74" i="7"/>
  <c r="I74" i="7"/>
  <c r="J73" i="7"/>
  <c r="I73" i="7"/>
  <c r="J72" i="7"/>
  <c r="I72" i="7"/>
  <c r="J71" i="7"/>
  <c r="I71" i="7"/>
  <c r="J70" i="7"/>
  <c r="I70" i="7"/>
  <c r="J69" i="7"/>
  <c r="I69" i="7"/>
  <c r="J68" i="7"/>
  <c r="I68" i="7"/>
  <c r="J67" i="7"/>
  <c r="I67" i="7"/>
  <c r="J66" i="7"/>
  <c r="I66" i="7"/>
  <c r="J65" i="7"/>
  <c r="I65" i="7"/>
  <c r="J64" i="7"/>
  <c r="I64" i="7"/>
  <c r="J63" i="7"/>
  <c r="I63" i="7"/>
  <c r="J62" i="7"/>
  <c r="I62" i="7"/>
  <c r="J61" i="7"/>
  <c r="I61" i="7"/>
  <c r="J60" i="7"/>
  <c r="I60" i="7"/>
  <c r="J59" i="7"/>
  <c r="I59" i="7"/>
  <c r="J58" i="7"/>
  <c r="I58" i="7"/>
  <c r="J57" i="7"/>
  <c r="I57" i="7"/>
  <c r="J56" i="7"/>
  <c r="I56" i="7"/>
  <c r="J55" i="7"/>
  <c r="I55" i="7"/>
  <c r="J54" i="7"/>
  <c r="I54" i="7"/>
  <c r="J53" i="7"/>
  <c r="I53" i="7"/>
  <c r="J52" i="7"/>
  <c r="I52" i="7"/>
  <c r="J51" i="7"/>
  <c r="I51" i="7"/>
  <c r="J50" i="7"/>
  <c r="I50" i="7"/>
  <c r="J49" i="7"/>
  <c r="I49" i="7"/>
  <c r="J48" i="7"/>
  <c r="I48" i="7"/>
  <c r="J47" i="7"/>
  <c r="I47" i="7"/>
  <c r="J46" i="7"/>
  <c r="I46" i="7"/>
  <c r="J45" i="7"/>
  <c r="I45" i="7"/>
  <c r="J44" i="7"/>
  <c r="I44" i="7"/>
  <c r="J43" i="7"/>
  <c r="I43" i="7"/>
  <c r="J42" i="7"/>
  <c r="I42" i="7"/>
  <c r="J41" i="7"/>
  <c r="I41" i="7"/>
  <c r="J40" i="7"/>
  <c r="I40" i="7"/>
  <c r="J39" i="7"/>
  <c r="I39" i="7"/>
  <c r="J38" i="7"/>
  <c r="I38" i="7"/>
  <c r="J37" i="7"/>
  <c r="I37" i="7"/>
  <c r="J36" i="7"/>
  <c r="I36" i="7"/>
  <c r="J35" i="7"/>
  <c r="I35" i="7"/>
  <c r="J34" i="7"/>
  <c r="I34" i="7"/>
  <c r="J33" i="7"/>
  <c r="I33" i="7"/>
  <c r="J32" i="7"/>
  <c r="I32" i="7"/>
  <c r="J31" i="7"/>
  <c r="I31" i="7"/>
  <c r="J30" i="7"/>
  <c r="I30" i="7"/>
  <c r="J29" i="7"/>
  <c r="I29" i="7"/>
  <c r="J28" i="7"/>
  <c r="I28" i="7"/>
  <c r="J27" i="7"/>
  <c r="I27" i="7"/>
  <c r="J26" i="7"/>
  <c r="I26" i="7"/>
  <c r="J25" i="7"/>
  <c r="I25" i="7"/>
  <c r="J24" i="7"/>
  <c r="I24" i="7"/>
  <c r="J23" i="7"/>
  <c r="I23" i="7"/>
  <c r="J22" i="7"/>
  <c r="I22" i="7"/>
  <c r="J21" i="7"/>
  <c r="I21" i="7"/>
  <c r="J20" i="7"/>
  <c r="I20" i="7"/>
  <c r="J19" i="7"/>
  <c r="I19" i="7"/>
  <c r="J18" i="7"/>
  <c r="I18" i="7"/>
  <c r="J17" i="7"/>
  <c r="I17" i="7"/>
  <c r="J16" i="7"/>
  <c r="I16" i="7"/>
  <c r="J15" i="7"/>
  <c r="I15" i="7"/>
  <c r="J14" i="7"/>
  <c r="I14" i="7"/>
  <c r="J13" i="7"/>
  <c r="I13" i="7"/>
  <c r="J12" i="7"/>
  <c r="I12" i="7"/>
  <c r="J11" i="7"/>
  <c r="I11" i="7"/>
  <c r="J10" i="7"/>
  <c r="I10" i="7"/>
  <c r="J9" i="7"/>
  <c r="I9" i="7"/>
  <c r="J8" i="7"/>
  <c r="I8" i="7"/>
  <c r="J7" i="7"/>
  <c r="I7" i="7"/>
  <c r="J150" i="8"/>
  <c r="I150" i="8"/>
  <c r="J149" i="8"/>
  <c r="I149" i="8"/>
  <c r="J148" i="8"/>
  <c r="I148" i="8"/>
  <c r="J147" i="8"/>
  <c r="I147" i="8"/>
  <c r="J146" i="8"/>
  <c r="I146" i="8"/>
  <c r="J145" i="8"/>
  <c r="I145" i="8"/>
  <c r="J144" i="8"/>
  <c r="I144" i="8"/>
  <c r="J143" i="8"/>
  <c r="I143" i="8"/>
  <c r="J142" i="8"/>
  <c r="I142" i="8"/>
  <c r="J141" i="8"/>
  <c r="I141" i="8"/>
  <c r="J140" i="8"/>
  <c r="I140" i="8"/>
  <c r="J139" i="8"/>
  <c r="I139" i="8"/>
  <c r="J138" i="8"/>
  <c r="I138" i="8"/>
  <c r="J137" i="8"/>
  <c r="I137" i="8"/>
  <c r="J136" i="8"/>
  <c r="I136" i="8"/>
  <c r="J135" i="8"/>
  <c r="I135" i="8"/>
  <c r="J134" i="8"/>
  <c r="I134" i="8"/>
  <c r="J133" i="8"/>
  <c r="I133" i="8"/>
  <c r="J132" i="8"/>
  <c r="I132" i="8"/>
  <c r="J131" i="8"/>
  <c r="I131" i="8"/>
  <c r="J130" i="8"/>
  <c r="I130" i="8"/>
  <c r="J129" i="8"/>
  <c r="I129" i="8"/>
  <c r="J128" i="8"/>
  <c r="I128" i="8"/>
  <c r="J127" i="8"/>
  <c r="I127" i="8"/>
  <c r="J126" i="8"/>
  <c r="I126" i="8"/>
  <c r="J125" i="8"/>
  <c r="I125" i="8"/>
  <c r="J124" i="8"/>
  <c r="I124" i="8"/>
  <c r="J123" i="8"/>
  <c r="I123" i="8"/>
  <c r="J122" i="8"/>
  <c r="I122" i="8"/>
  <c r="J121" i="8"/>
  <c r="I121" i="8"/>
  <c r="J120" i="8"/>
  <c r="I120" i="8"/>
  <c r="J119" i="8"/>
  <c r="I119" i="8"/>
  <c r="J118" i="8"/>
  <c r="I118" i="8"/>
  <c r="J117" i="8"/>
  <c r="I117" i="8"/>
  <c r="J116" i="8"/>
  <c r="I116" i="8"/>
  <c r="J115" i="8"/>
  <c r="I115" i="8"/>
  <c r="J114" i="8"/>
  <c r="I114" i="8"/>
  <c r="J113" i="8"/>
  <c r="I113" i="8"/>
  <c r="J112" i="8"/>
  <c r="I112" i="8"/>
  <c r="J111" i="8"/>
  <c r="I111" i="8"/>
  <c r="J110" i="8"/>
  <c r="I110" i="8"/>
  <c r="J109" i="8"/>
  <c r="I109" i="8"/>
  <c r="J108" i="8"/>
  <c r="I108" i="8"/>
  <c r="J107" i="8"/>
  <c r="I107" i="8"/>
  <c r="J106" i="8"/>
  <c r="I106" i="8"/>
  <c r="J105" i="8"/>
  <c r="I105" i="8"/>
  <c r="J104" i="8"/>
  <c r="I104" i="8"/>
  <c r="J103" i="8"/>
  <c r="I103" i="8"/>
  <c r="J102" i="8"/>
  <c r="I102" i="8"/>
  <c r="J101" i="8"/>
  <c r="I101" i="8"/>
  <c r="J100" i="8"/>
  <c r="I100" i="8"/>
  <c r="J99" i="8"/>
  <c r="I99" i="8"/>
  <c r="J98" i="8"/>
  <c r="I98" i="8"/>
  <c r="J97" i="8"/>
  <c r="I97" i="8"/>
  <c r="J96" i="8"/>
  <c r="I96" i="8"/>
  <c r="J95" i="8"/>
  <c r="I95" i="8"/>
  <c r="J94" i="8"/>
  <c r="I94" i="8"/>
  <c r="J93" i="8"/>
  <c r="I93" i="8"/>
  <c r="J92" i="8"/>
  <c r="I92" i="8"/>
  <c r="J91" i="8"/>
  <c r="I91" i="8"/>
  <c r="J90" i="8"/>
  <c r="I90" i="8"/>
  <c r="J89" i="8"/>
  <c r="I89" i="8"/>
  <c r="J88" i="8"/>
  <c r="I88" i="8"/>
  <c r="J87" i="8"/>
  <c r="I87" i="8"/>
  <c r="J86" i="8"/>
  <c r="I86" i="8"/>
  <c r="J85" i="8"/>
  <c r="I85" i="8"/>
  <c r="J84" i="8"/>
  <c r="I84" i="8"/>
  <c r="J83" i="8"/>
  <c r="I83" i="8"/>
  <c r="J82" i="8"/>
  <c r="I82" i="8"/>
  <c r="J81" i="8"/>
  <c r="I81" i="8"/>
  <c r="J80" i="8"/>
  <c r="I80" i="8"/>
  <c r="J79" i="8"/>
  <c r="I79" i="8"/>
  <c r="J78" i="8"/>
  <c r="I78" i="8"/>
  <c r="J77" i="8"/>
  <c r="I77" i="8"/>
  <c r="J76" i="8"/>
  <c r="I76" i="8"/>
  <c r="J75" i="8"/>
  <c r="I75" i="8"/>
  <c r="J74" i="8"/>
  <c r="I74" i="8"/>
  <c r="J73" i="8"/>
  <c r="I73" i="8"/>
  <c r="J72" i="8"/>
  <c r="I72" i="8"/>
  <c r="J71" i="8"/>
  <c r="I71" i="8"/>
  <c r="J70" i="8"/>
  <c r="I70" i="8"/>
  <c r="J69" i="8"/>
  <c r="I69" i="8"/>
  <c r="J68" i="8"/>
  <c r="I68" i="8"/>
  <c r="J67" i="8"/>
  <c r="I67" i="8"/>
  <c r="J66" i="8"/>
  <c r="I66" i="8"/>
  <c r="J65" i="8"/>
  <c r="I65" i="8"/>
  <c r="J64" i="8"/>
  <c r="I64" i="8"/>
  <c r="J63" i="8"/>
  <c r="I63" i="8"/>
  <c r="J62" i="8"/>
  <c r="I62" i="8"/>
  <c r="J61" i="8"/>
  <c r="I61" i="8"/>
  <c r="J60" i="8"/>
  <c r="I60" i="8"/>
  <c r="J59" i="8"/>
  <c r="I59" i="8"/>
  <c r="J58" i="8"/>
  <c r="I58" i="8"/>
  <c r="J57" i="8"/>
  <c r="I57" i="8"/>
  <c r="J56" i="8"/>
  <c r="I56" i="8"/>
  <c r="J55" i="8"/>
  <c r="I55" i="8"/>
  <c r="J54" i="8"/>
  <c r="I54" i="8"/>
  <c r="J53" i="8"/>
  <c r="I53" i="8"/>
  <c r="J52" i="8"/>
  <c r="I52" i="8"/>
  <c r="J51" i="8"/>
  <c r="I51" i="8"/>
  <c r="J50" i="8"/>
  <c r="I50" i="8"/>
  <c r="J49" i="8"/>
  <c r="I49" i="8"/>
  <c r="J48" i="8"/>
  <c r="I48" i="8"/>
  <c r="J47" i="8"/>
  <c r="I47" i="8"/>
  <c r="J46" i="8"/>
  <c r="I46" i="8"/>
  <c r="J45" i="8"/>
  <c r="I45" i="8"/>
  <c r="J44" i="8"/>
  <c r="I44" i="8"/>
  <c r="J43" i="8"/>
  <c r="I43" i="8"/>
  <c r="J42" i="8"/>
  <c r="I42" i="8"/>
  <c r="J41" i="8"/>
  <c r="I41" i="8"/>
  <c r="J40" i="8"/>
  <c r="I40" i="8"/>
  <c r="J39" i="8"/>
  <c r="I39" i="8"/>
  <c r="J38" i="8"/>
  <c r="I38" i="8"/>
  <c r="J37" i="8"/>
  <c r="I37" i="8"/>
  <c r="J36" i="8"/>
  <c r="I36" i="8"/>
  <c r="J35" i="8"/>
  <c r="I35" i="8"/>
  <c r="J34" i="8"/>
  <c r="I34" i="8"/>
  <c r="J33" i="8"/>
  <c r="I33" i="8"/>
  <c r="J32" i="8"/>
  <c r="I32" i="8"/>
  <c r="J31" i="8"/>
  <c r="I31" i="8"/>
  <c r="J30" i="8"/>
  <c r="I30" i="8"/>
  <c r="J29" i="8"/>
  <c r="I29" i="8"/>
  <c r="J28" i="8"/>
  <c r="I28" i="8"/>
  <c r="J27" i="8"/>
  <c r="I27" i="8"/>
  <c r="J26" i="8"/>
  <c r="I26" i="8"/>
  <c r="J25" i="8"/>
  <c r="I25" i="8"/>
  <c r="J24" i="8"/>
  <c r="I24" i="8"/>
  <c r="J23" i="8"/>
  <c r="I23" i="8"/>
  <c r="J22" i="8"/>
  <c r="I22" i="8"/>
  <c r="J21" i="8"/>
  <c r="I21" i="8"/>
  <c r="J20" i="8"/>
  <c r="I20" i="8"/>
  <c r="J19" i="8"/>
  <c r="I19" i="8"/>
  <c r="J18" i="8"/>
  <c r="I18" i="8"/>
  <c r="J17" i="8"/>
  <c r="I17" i="8"/>
  <c r="J16" i="8"/>
  <c r="I16" i="8"/>
  <c r="J15" i="8"/>
  <c r="I15" i="8"/>
  <c r="J14" i="8"/>
  <c r="I14" i="8"/>
  <c r="J13" i="8"/>
  <c r="I13" i="8"/>
  <c r="J12" i="8"/>
  <c r="I12" i="8"/>
  <c r="J11" i="8"/>
  <c r="I11" i="8"/>
  <c r="J10" i="8"/>
  <c r="I10" i="8"/>
  <c r="J9" i="8"/>
  <c r="I9" i="8"/>
  <c r="J8" i="8"/>
  <c r="I8" i="8"/>
  <c r="J7" i="8"/>
  <c r="I7" i="8"/>
  <c r="J6" i="7"/>
  <c r="I6" i="7"/>
  <c r="J6" i="6"/>
  <c r="I6" i="6"/>
  <c r="J6" i="5"/>
  <c r="I6" i="5"/>
  <c r="J6" i="8"/>
  <c r="I6" i="8"/>
  <c r="J150" i="9"/>
  <c r="I150" i="9"/>
  <c r="J149" i="9"/>
  <c r="I149" i="9"/>
  <c r="J148" i="9"/>
  <c r="I148" i="9"/>
  <c r="J147" i="9"/>
  <c r="I147" i="9"/>
  <c r="J146" i="9"/>
  <c r="I146" i="9"/>
  <c r="J145" i="9"/>
  <c r="I145" i="9"/>
  <c r="J144" i="9"/>
  <c r="I144" i="9"/>
  <c r="J143" i="9"/>
  <c r="I143" i="9"/>
  <c r="J142" i="9"/>
  <c r="I142" i="9"/>
  <c r="J141" i="9"/>
  <c r="I141" i="9"/>
  <c r="J140" i="9"/>
  <c r="I140" i="9"/>
  <c r="J139" i="9"/>
  <c r="I139" i="9"/>
  <c r="J138" i="9"/>
  <c r="I138" i="9"/>
  <c r="J137" i="9"/>
  <c r="I137" i="9"/>
  <c r="J136" i="9"/>
  <c r="I136" i="9"/>
  <c r="J135" i="9"/>
  <c r="I135" i="9"/>
  <c r="J134" i="9"/>
  <c r="I134" i="9"/>
  <c r="J133" i="9"/>
  <c r="I133" i="9"/>
  <c r="J132" i="9"/>
  <c r="I132" i="9"/>
  <c r="J131" i="9"/>
  <c r="I131" i="9"/>
  <c r="J130" i="9"/>
  <c r="I130" i="9"/>
  <c r="J129" i="9"/>
  <c r="I129" i="9"/>
  <c r="J128" i="9"/>
  <c r="I128" i="9"/>
  <c r="J127" i="9"/>
  <c r="I127" i="9"/>
  <c r="J126" i="9"/>
  <c r="I126" i="9"/>
  <c r="J125" i="9"/>
  <c r="I125" i="9"/>
  <c r="J124" i="9"/>
  <c r="I124" i="9"/>
  <c r="J123" i="9"/>
  <c r="I123" i="9"/>
  <c r="J122" i="9"/>
  <c r="I122" i="9"/>
  <c r="J121" i="9"/>
  <c r="I121" i="9"/>
  <c r="J120" i="9"/>
  <c r="I120" i="9"/>
  <c r="J119" i="9"/>
  <c r="I119" i="9"/>
  <c r="J118" i="9"/>
  <c r="I118" i="9"/>
  <c r="J117" i="9"/>
  <c r="I117" i="9"/>
  <c r="J116" i="9"/>
  <c r="I116" i="9"/>
  <c r="J115" i="9"/>
  <c r="I115" i="9"/>
  <c r="J114" i="9"/>
  <c r="I114" i="9"/>
  <c r="J113" i="9"/>
  <c r="I113" i="9"/>
  <c r="J112" i="9"/>
  <c r="I112" i="9"/>
  <c r="J111" i="9"/>
  <c r="I111" i="9"/>
  <c r="J110" i="9"/>
  <c r="I110" i="9"/>
  <c r="J109" i="9"/>
  <c r="I109" i="9"/>
  <c r="J108" i="9"/>
  <c r="I108" i="9"/>
  <c r="J107" i="9"/>
  <c r="I107" i="9"/>
  <c r="J106" i="9"/>
  <c r="I106" i="9"/>
  <c r="J105" i="9"/>
  <c r="I105" i="9"/>
  <c r="J104" i="9"/>
  <c r="I104" i="9"/>
  <c r="J103" i="9"/>
  <c r="I103" i="9"/>
  <c r="J102" i="9"/>
  <c r="I102" i="9"/>
  <c r="J101" i="9"/>
  <c r="I101" i="9"/>
  <c r="J100" i="9"/>
  <c r="I100" i="9"/>
  <c r="J99" i="9"/>
  <c r="I99" i="9"/>
  <c r="J98" i="9"/>
  <c r="I98" i="9"/>
  <c r="J97" i="9"/>
  <c r="I97" i="9"/>
  <c r="J96" i="9"/>
  <c r="I96" i="9"/>
  <c r="J95" i="9"/>
  <c r="I95" i="9"/>
  <c r="J94" i="9"/>
  <c r="I94" i="9"/>
  <c r="J93" i="9"/>
  <c r="I93" i="9"/>
  <c r="J92" i="9"/>
  <c r="I92" i="9"/>
  <c r="J91" i="9"/>
  <c r="I91" i="9"/>
  <c r="J90" i="9"/>
  <c r="I90" i="9"/>
  <c r="J89" i="9"/>
  <c r="I89" i="9"/>
  <c r="J88" i="9"/>
  <c r="I88" i="9"/>
  <c r="J87" i="9"/>
  <c r="I87" i="9"/>
  <c r="J86" i="9"/>
  <c r="I86" i="9"/>
  <c r="J85" i="9"/>
  <c r="I85" i="9"/>
  <c r="J84" i="9"/>
  <c r="I84" i="9"/>
  <c r="J83" i="9"/>
  <c r="I83" i="9"/>
  <c r="J82" i="9"/>
  <c r="I82" i="9"/>
  <c r="J81" i="9"/>
  <c r="I81" i="9"/>
  <c r="J80" i="9"/>
  <c r="I80" i="9"/>
  <c r="J79" i="9"/>
  <c r="I79" i="9"/>
  <c r="J78" i="9"/>
  <c r="I78" i="9"/>
  <c r="J77" i="9"/>
  <c r="I77" i="9"/>
  <c r="J76" i="9"/>
  <c r="I76" i="9"/>
  <c r="J75" i="9"/>
  <c r="I75" i="9"/>
  <c r="J74" i="9"/>
  <c r="I74" i="9"/>
  <c r="J73" i="9"/>
  <c r="I73" i="9"/>
  <c r="J72" i="9"/>
  <c r="I72" i="9"/>
  <c r="J71" i="9"/>
  <c r="I71" i="9"/>
  <c r="J70" i="9"/>
  <c r="I70" i="9"/>
  <c r="J69" i="9"/>
  <c r="I69" i="9"/>
  <c r="J68" i="9"/>
  <c r="I68" i="9"/>
  <c r="J67" i="9"/>
  <c r="I67" i="9"/>
  <c r="J66" i="9"/>
  <c r="I66" i="9"/>
  <c r="J65" i="9"/>
  <c r="I65" i="9"/>
  <c r="J64" i="9"/>
  <c r="I64" i="9"/>
  <c r="J63" i="9"/>
  <c r="I63" i="9"/>
  <c r="J62" i="9"/>
  <c r="I62" i="9"/>
  <c r="J61" i="9"/>
  <c r="I61" i="9"/>
  <c r="J60" i="9"/>
  <c r="I60" i="9"/>
  <c r="J59" i="9"/>
  <c r="I59" i="9"/>
  <c r="J58" i="9"/>
  <c r="I58" i="9"/>
  <c r="J57" i="9"/>
  <c r="I57" i="9"/>
  <c r="J56" i="9"/>
  <c r="I56" i="9"/>
  <c r="J55" i="9"/>
  <c r="I55" i="9"/>
  <c r="J54" i="9"/>
  <c r="I54" i="9"/>
  <c r="J53" i="9"/>
  <c r="I53" i="9"/>
  <c r="J52" i="9"/>
  <c r="I52" i="9"/>
  <c r="J51" i="9"/>
  <c r="I51" i="9"/>
  <c r="J50" i="9"/>
  <c r="I50" i="9"/>
  <c r="J49" i="9"/>
  <c r="I49" i="9"/>
  <c r="J48" i="9"/>
  <c r="I48" i="9"/>
  <c r="J47" i="9"/>
  <c r="I47" i="9"/>
  <c r="J46" i="9"/>
  <c r="I46" i="9"/>
  <c r="J45" i="9"/>
  <c r="I45" i="9"/>
  <c r="J44" i="9"/>
  <c r="I44" i="9"/>
  <c r="J43" i="9"/>
  <c r="I43" i="9"/>
  <c r="J42" i="9"/>
  <c r="I42" i="9"/>
  <c r="J41" i="9"/>
  <c r="I41" i="9"/>
  <c r="J40" i="9"/>
  <c r="I40" i="9"/>
  <c r="J39" i="9"/>
  <c r="I39" i="9"/>
  <c r="J38" i="9"/>
  <c r="I38" i="9"/>
  <c r="J37" i="9"/>
  <c r="I37" i="9"/>
  <c r="J36" i="9"/>
  <c r="I36" i="9"/>
  <c r="J35" i="9"/>
  <c r="I35" i="9"/>
  <c r="J34" i="9"/>
  <c r="I34" i="9"/>
  <c r="J33" i="9"/>
  <c r="I33" i="9"/>
  <c r="J32" i="9"/>
  <c r="I32" i="9"/>
  <c r="J31" i="9"/>
  <c r="I31" i="9"/>
  <c r="J30" i="9"/>
  <c r="I30" i="9"/>
  <c r="J29" i="9"/>
  <c r="I29" i="9"/>
  <c r="J28" i="9"/>
  <c r="I28" i="9"/>
  <c r="J27" i="9"/>
  <c r="I27" i="9"/>
  <c r="J26" i="9"/>
  <c r="I26" i="9"/>
  <c r="J25" i="9"/>
  <c r="I25" i="9"/>
  <c r="J24" i="9"/>
  <c r="I24" i="9"/>
  <c r="J23" i="9"/>
  <c r="I23" i="9"/>
  <c r="J22" i="9"/>
  <c r="I22" i="9"/>
  <c r="J21" i="9"/>
  <c r="I21" i="9"/>
  <c r="J20" i="9"/>
  <c r="I20" i="9"/>
  <c r="J19" i="9"/>
  <c r="I19" i="9"/>
  <c r="J18" i="9"/>
  <c r="I18" i="9"/>
  <c r="J17" i="9"/>
  <c r="I17" i="9"/>
  <c r="J16" i="9"/>
  <c r="I16" i="9"/>
  <c r="J15" i="9"/>
  <c r="I15" i="9"/>
  <c r="J14" i="9"/>
  <c r="I14" i="9"/>
  <c r="J13" i="9"/>
  <c r="I13" i="9"/>
  <c r="J12" i="9"/>
  <c r="I12" i="9"/>
  <c r="J11" i="9"/>
  <c r="I11" i="9"/>
  <c r="J10" i="9"/>
  <c r="I10" i="9"/>
  <c r="J9" i="9"/>
  <c r="I9" i="9"/>
  <c r="J8" i="9"/>
  <c r="I8" i="9"/>
  <c r="J7" i="9"/>
  <c r="I7" i="9"/>
  <c r="J6" i="9"/>
  <c r="I6" i="9"/>
  <c r="K15" i="15"/>
  <c r="K14" i="15"/>
  <c r="K13" i="15"/>
  <c r="K12" i="15"/>
  <c r="K11" i="15"/>
  <c r="K10" i="15"/>
  <c r="K9" i="15"/>
  <c r="K8" i="15"/>
  <c r="G15" i="15"/>
  <c r="G14" i="15"/>
  <c r="G13" i="15"/>
  <c r="G12" i="15"/>
  <c r="G11" i="15"/>
  <c r="G10" i="15"/>
  <c r="G9" i="15"/>
  <c r="G8" i="15"/>
  <c r="AG151" i="3"/>
  <c r="A3" i="2" l="1"/>
  <c r="A3" i="3"/>
  <c r="A3" i="4"/>
  <c r="A3" i="5"/>
  <c r="A3" i="6"/>
  <c r="A3" i="7"/>
  <c r="A3" i="9"/>
  <c r="A3" i="8"/>
  <c r="L8" i="15"/>
  <c r="L9" i="15"/>
  <c r="L10" i="15"/>
  <c r="L11" i="15"/>
  <c r="L12" i="15"/>
  <c r="L13" i="15"/>
  <c r="N13" i="15" s="1"/>
  <c r="L14" i="15"/>
  <c r="N14" i="15" s="1"/>
  <c r="L15" i="15"/>
  <c r="N15" i="15" s="1"/>
  <c r="G14" i="11"/>
  <c r="B6" i="5" s="1"/>
  <c r="H14" i="11"/>
  <c r="C6" i="5" s="1"/>
  <c r="A6" i="5"/>
  <c r="AA6" i="5" s="1"/>
  <c r="G13" i="11"/>
  <c r="B6" i="6" s="1"/>
  <c r="H13" i="11"/>
  <c r="C6" i="6" s="1"/>
  <c r="A6" i="6"/>
  <c r="AA6" i="6" s="1"/>
  <c r="G12" i="11"/>
  <c r="B10" i="15" s="1"/>
  <c r="H12" i="11"/>
  <c r="C6" i="7" s="1"/>
  <c r="A6" i="7"/>
  <c r="AA6" i="7" s="1"/>
  <c r="G11" i="11"/>
  <c r="B9" i="15" s="1"/>
  <c r="H11" i="11"/>
  <c r="C9" i="15" s="1"/>
  <c r="A6" i="8"/>
  <c r="AA6" i="8" s="1"/>
  <c r="G10" i="11"/>
  <c r="B6" i="9" s="1"/>
  <c r="H10" i="11"/>
  <c r="C8" i="15" s="1"/>
  <c r="A6" i="9"/>
  <c r="AA6" i="9" s="1"/>
  <c r="D8" i="15"/>
  <c r="D25" i="17"/>
  <c r="D9" i="15"/>
  <c r="D10" i="15"/>
  <c r="D11" i="15"/>
  <c r="D12" i="15"/>
  <c r="I10" i="10"/>
  <c r="B13" i="15" s="1"/>
  <c r="A6" i="4"/>
  <c r="J10" i="10"/>
  <c r="T6" i="4" s="1"/>
  <c r="BA6" i="4" s="1"/>
  <c r="I11" i="10"/>
  <c r="B6" i="3" s="1"/>
  <c r="A6" i="3"/>
  <c r="AA6" i="3" s="1"/>
  <c r="T6" i="3"/>
  <c r="I12" i="10"/>
  <c r="B15" i="15" s="1"/>
  <c r="A6" i="2"/>
  <c r="AA6" i="2" s="1"/>
  <c r="J12" i="10"/>
  <c r="T6" i="2" s="1"/>
  <c r="BA6" i="2" s="1"/>
  <c r="J11" i="10"/>
  <c r="D15" i="15"/>
  <c r="K12" i="10"/>
  <c r="C15" i="15" s="1"/>
  <c r="A15" i="15"/>
  <c r="D14" i="15"/>
  <c r="K11" i="10"/>
  <c r="C14" i="15" s="1"/>
  <c r="A14" i="15"/>
  <c r="D13" i="15"/>
  <c r="K10" i="10"/>
  <c r="C13" i="15" s="1"/>
  <c r="A13" i="15"/>
  <c r="A12" i="15"/>
  <c r="A11" i="15"/>
  <c r="A10" i="15"/>
  <c r="A9" i="15"/>
  <c r="A8" i="15"/>
  <c r="AL6" i="5"/>
  <c r="AL6" i="6"/>
  <c r="AL6" i="7"/>
  <c r="AL6" i="8"/>
  <c r="AL6" i="9"/>
  <c r="B6" i="10"/>
  <c r="A2" i="10"/>
  <c r="A1" i="10"/>
  <c r="B6" i="11"/>
  <c r="C6" i="15"/>
  <c r="O152" i="17"/>
  <c r="O151" i="17"/>
  <c r="O150" i="17"/>
  <c r="O149" i="17"/>
  <c r="O148" i="17"/>
  <c r="O147" i="17"/>
  <c r="O146" i="17"/>
  <c r="O145" i="17"/>
  <c r="O144" i="17"/>
  <c r="O143" i="17"/>
  <c r="O142" i="17"/>
  <c r="O141" i="17"/>
  <c r="O140" i="17"/>
  <c r="O139" i="17"/>
  <c r="O138" i="17"/>
  <c r="O137" i="17"/>
  <c r="O136" i="17"/>
  <c r="O135" i="17"/>
  <c r="O134" i="17"/>
  <c r="O133" i="17"/>
  <c r="O132" i="17"/>
  <c r="O131" i="17"/>
  <c r="O130" i="17"/>
  <c r="O129" i="17"/>
  <c r="O128" i="17"/>
  <c r="O127" i="17"/>
  <c r="O126" i="17"/>
  <c r="O125" i="17"/>
  <c r="O124" i="17"/>
  <c r="O123" i="17"/>
  <c r="O122" i="17"/>
  <c r="O121" i="17"/>
  <c r="O120" i="17"/>
  <c r="O119" i="17"/>
  <c r="O118" i="17"/>
  <c r="O117" i="17"/>
  <c r="O116" i="17"/>
  <c r="O115" i="17"/>
  <c r="O114" i="17"/>
  <c r="O113" i="17"/>
  <c r="O112" i="17"/>
  <c r="O111" i="17"/>
  <c r="O110" i="17"/>
  <c r="O109" i="17"/>
  <c r="O108" i="17"/>
  <c r="O107" i="17"/>
  <c r="Q107" i="17" s="1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O106" i="17"/>
  <c r="P106" i="17"/>
  <c r="O105" i="17"/>
  <c r="P105" i="17"/>
  <c r="O104" i="17"/>
  <c r="P104" i="17"/>
  <c r="O103" i="17"/>
  <c r="P103" i="17"/>
  <c r="O102" i="17"/>
  <c r="P102" i="17"/>
  <c r="O101" i="17"/>
  <c r="P101" i="17"/>
  <c r="O100" i="17"/>
  <c r="P100" i="17"/>
  <c r="O99" i="17"/>
  <c r="P99" i="17"/>
  <c r="O98" i="17"/>
  <c r="P98" i="17"/>
  <c r="O97" i="17"/>
  <c r="P97" i="17"/>
  <c r="O96" i="17"/>
  <c r="P96" i="17"/>
  <c r="O95" i="17"/>
  <c r="P95" i="17"/>
  <c r="O94" i="17"/>
  <c r="P94" i="17"/>
  <c r="O93" i="17"/>
  <c r="P93" i="17"/>
  <c r="O92" i="17"/>
  <c r="P92" i="17"/>
  <c r="O91" i="17"/>
  <c r="P91" i="17"/>
  <c r="O90" i="17"/>
  <c r="P90" i="17"/>
  <c r="O89" i="17"/>
  <c r="P89" i="17"/>
  <c r="O88" i="17"/>
  <c r="P88" i="17"/>
  <c r="O87" i="17"/>
  <c r="P87" i="17"/>
  <c r="O86" i="17"/>
  <c r="P86" i="17"/>
  <c r="O85" i="17"/>
  <c r="P85" i="17"/>
  <c r="O84" i="17"/>
  <c r="P84" i="17"/>
  <c r="O83" i="17"/>
  <c r="P83" i="17"/>
  <c r="O82" i="17"/>
  <c r="P82" i="17"/>
  <c r="O81" i="17"/>
  <c r="P81" i="17"/>
  <c r="O80" i="17"/>
  <c r="P80" i="17"/>
  <c r="O79" i="17"/>
  <c r="P79" i="17"/>
  <c r="O78" i="17"/>
  <c r="P78" i="17"/>
  <c r="O77" i="17"/>
  <c r="P77" i="17"/>
  <c r="O76" i="17"/>
  <c r="P76" i="17"/>
  <c r="O75" i="17"/>
  <c r="P75" i="17"/>
  <c r="O74" i="17"/>
  <c r="P74" i="17"/>
  <c r="O73" i="17"/>
  <c r="P73" i="17"/>
  <c r="O72" i="17"/>
  <c r="P72" i="17"/>
  <c r="O71" i="17"/>
  <c r="P71" i="17"/>
  <c r="O70" i="17"/>
  <c r="P70" i="17"/>
  <c r="O69" i="17"/>
  <c r="P69" i="17"/>
  <c r="O68" i="17"/>
  <c r="P68" i="17"/>
  <c r="O67" i="17"/>
  <c r="P67" i="17"/>
  <c r="O66" i="17"/>
  <c r="P66" i="17"/>
  <c r="O65" i="17"/>
  <c r="P65" i="17"/>
  <c r="O64" i="17"/>
  <c r="P64" i="17"/>
  <c r="O63" i="17"/>
  <c r="P63" i="17"/>
  <c r="O62" i="17"/>
  <c r="P62" i="17"/>
  <c r="C30" i="17"/>
  <c r="C31" i="17" s="1"/>
  <c r="C32" i="17" s="1"/>
  <c r="C33" i="17" s="1"/>
  <c r="C34" i="17" s="1"/>
  <c r="C35" i="17" s="1"/>
  <c r="C36" i="17" s="1"/>
  <c r="H6" i="6" l="1"/>
  <c r="X6" i="3"/>
  <c r="BA6" i="3"/>
  <c r="H6" i="5"/>
  <c r="AM6" i="4"/>
  <c r="AA6" i="4"/>
  <c r="B6" i="4"/>
  <c r="B6" i="7"/>
  <c r="Q106" i="17"/>
  <c r="Q105" i="17" s="1"/>
  <c r="Q104" i="17" s="1"/>
  <c r="B12" i="15"/>
  <c r="C12" i="15"/>
  <c r="U6" i="4"/>
  <c r="B7" i="3"/>
  <c r="B6" i="2"/>
  <c r="AS6" i="3"/>
  <c r="BD6" i="3"/>
  <c r="BG6" i="3"/>
  <c r="AV6" i="3"/>
  <c r="T6" i="6"/>
  <c r="E6" i="5"/>
  <c r="Y6" i="3"/>
  <c r="B8" i="15"/>
  <c r="F6" i="5"/>
  <c r="C37" i="17"/>
  <c r="C38" i="17" s="1"/>
  <c r="C39" i="17" s="1"/>
  <c r="C40" i="17" s="1"/>
  <c r="C41" i="17" s="1"/>
  <c r="C42" i="17" s="1"/>
  <c r="C43" i="17" s="1"/>
  <c r="C44" i="17" s="1"/>
  <c r="AI6" i="7"/>
  <c r="AJ6" i="4"/>
  <c r="AI6" i="2"/>
  <c r="AI6" i="5"/>
  <c r="AI6" i="4"/>
  <c r="AJ6" i="7"/>
  <c r="AJ6" i="5"/>
  <c r="AJ6" i="2"/>
  <c r="Q108" i="17"/>
  <c r="Q109" i="17" s="1"/>
  <c r="Q110" i="17" s="1"/>
  <c r="Q111" i="17" s="1"/>
  <c r="Q112" i="17" s="1"/>
  <c r="Q113" i="17" s="1"/>
  <c r="Q114" i="17" s="1"/>
  <c r="Q115" i="17" s="1"/>
  <c r="Q116" i="17" s="1"/>
  <c r="Q117" i="17" s="1"/>
  <c r="Q118" i="17" s="1"/>
  <c r="Q119" i="17" s="1"/>
  <c r="Q120" i="17" s="1"/>
  <c r="Q121" i="17" s="1"/>
  <c r="Q122" i="17" s="1"/>
  <c r="Q123" i="17" s="1"/>
  <c r="Q124" i="17" s="1"/>
  <c r="AJ6" i="6"/>
  <c r="W6" i="4"/>
  <c r="AP6" i="3"/>
  <c r="AF6" i="3"/>
  <c r="AG6" i="3" s="1"/>
  <c r="D6" i="3"/>
  <c r="C10" i="15"/>
  <c r="AI6" i="6"/>
  <c r="P6" i="3"/>
  <c r="E6" i="3"/>
  <c r="B14" i="15"/>
  <c r="T7" i="3"/>
  <c r="U6" i="3"/>
  <c r="C6" i="9"/>
  <c r="H6" i="9" s="1"/>
  <c r="C11" i="15"/>
  <c r="AO6" i="9"/>
  <c r="T6" i="9"/>
  <c r="BA6" i="9" s="1"/>
  <c r="B7" i="9"/>
  <c r="E6" i="9"/>
  <c r="AC6" i="9"/>
  <c r="F6" i="9"/>
  <c r="D6" i="9"/>
  <c r="K6" i="9"/>
  <c r="B6" i="8"/>
  <c r="C6" i="8"/>
  <c r="D6" i="6"/>
  <c r="B11" i="15"/>
  <c r="AI6" i="3"/>
  <c r="W6" i="3"/>
  <c r="AL6" i="3"/>
  <c r="AJ6" i="3"/>
  <c r="AF6" i="4"/>
  <c r="T7" i="4"/>
  <c r="BA7" i="4" s="1"/>
  <c r="AL6" i="4"/>
  <c r="AP6" i="4"/>
  <c r="AO6" i="5"/>
  <c r="AC6" i="5"/>
  <c r="B7" i="5"/>
  <c r="D6" i="5"/>
  <c r="K6" i="5"/>
  <c r="T6" i="5"/>
  <c r="AI6" i="8"/>
  <c r="AJ6" i="8"/>
  <c r="AI6" i="9"/>
  <c r="AJ6" i="9"/>
  <c r="L18" i="15"/>
  <c r="L17" i="15"/>
  <c r="AF6" i="2"/>
  <c r="AP6" i="2"/>
  <c r="T7" i="2"/>
  <c r="BA7" i="2" s="1"/>
  <c r="W6" i="2"/>
  <c r="U6" i="2"/>
  <c r="AM6" i="2"/>
  <c r="AL6" i="2"/>
  <c r="E6" i="7"/>
  <c r="F6" i="7"/>
  <c r="K6" i="7"/>
  <c r="B7" i="7"/>
  <c r="AO6" i="7"/>
  <c r="AC6" i="7"/>
  <c r="D6" i="7"/>
  <c r="T6" i="7"/>
  <c r="BA6" i="7" s="1"/>
  <c r="C6" i="3"/>
  <c r="H6" i="3"/>
  <c r="M6" i="3" s="1"/>
  <c r="AC6" i="3"/>
  <c r="AD6" i="3" s="1"/>
  <c r="AO6" i="3"/>
  <c r="F6" i="3"/>
  <c r="K6" i="3"/>
  <c r="AO6" i="6"/>
  <c r="AC6" i="6"/>
  <c r="B7" i="6"/>
  <c r="F6" i="6"/>
  <c r="K6" i="6"/>
  <c r="E6" i="6"/>
  <c r="N18" i="15"/>
  <c r="AM6" i="3"/>
  <c r="C6" i="2" l="1"/>
  <c r="E7" i="3"/>
  <c r="BA6" i="6"/>
  <c r="X7" i="3"/>
  <c r="BA7" i="3"/>
  <c r="BA6" i="5"/>
  <c r="BD6" i="5" s="1"/>
  <c r="H6" i="8"/>
  <c r="H6" i="7"/>
  <c r="L6" i="7" s="1"/>
  <c r="P6" i="7" s="1"/>
  <c r="W6" i="7" s="1"/>
  <c r="L19" i="15"/>
  <c r="H6" i="4"/>
  <c r="M6" i="4" s="1"/>
  <c r="F6" i="4"/>
  <c r="B7" i="4"/>
  <c r="AO6" i="4"/>
  <c r="E6" i="4"/>
  <c r="K6" i="4"/>
  <c r="P6" i="4"/>
  <c r="C6" i="4"/>
  <c r="D6" i="4"/>
  <c r="AC6" i="4"/>
  <c r="C7" i="3"/>
  <c r="BD6" i="2"/>
  <c r="P6" i="2"/>
  <c r="T8" i="3"/>
  <c r="AC7" i="3"/>
  <c r="AD7" i="3" s="1"/>
  <c r="AP6" i="6"/>
  <c r="H6" i="2"/>
  <c r="M6" i="2" s="1"/>
  <c r="K6" i="2"/>
  <c r="E6" i="2"/>
  <c r="D6" i="2"/>
  <c r="AC6" i="2"/>
  <c r="F6" i="2"/>
  <c r="Q6" i="2" s="1"/>
  <c r="R6" i="2" s="1"/>
  <c r="AO6" i="2"/>
  <c r="B8" i="3"/>
  <c r="AO7" i="3"/>
  <c r="F7" i="3"/>
  <c r="D7" i="3"/>
  <c r="A7" i="3"/>
  <c r="AL7" i="3" s="1"/>
  <c r="F7" i="9"/>
  <c r="C7" i="5"/>
  <c r="H7" i="5" s="1"/>
  <c r="D7" i="9"/>
  <c r="B7" i="2"/>
  <c r="T7" i="6"/>
  <c r="BD7" i="3"/>
  <c r="BG7" i="3"/>
  <c r="AV7" i="3"/>
  <c r="H7" i="3"/>
  <c r="M7" i="3" s="1"/>
  <c r="U6" i="6"/>
  <c r="AF6" i="6"/>
  <c r="N6" i="5"/>
  <c r="E7" i="9"/>
  <c r="N6" i="9"/>
  <c r="AC7" i="9"/>
  <c r="AF7" i="3"/>
  <c r="AG7" i="3" s="1"/>
  <c r="Q6" i="3"/>
  <c r="R6" i="3" s="1"/>
  <c r="B8" i="9"/>
  <c r="U7" i="3"/>
  <c r="AP6" i="9"/>
  <c r="L6" i="6"/>
  <c r="P6" i="6" s="1"/>
  <c r="W6" i="6" s="1"/>
  <c r="N6" i="6"/>
  <c r="AR6" i="3"/>
  <c r="BC6" i="3" s="1"/>
  <c r="AS7" i="3"/>
  <c r="W7" i="3"/>
  <c r="AP7" i="3"/>
  <c r="Y7" i="3"/>
  <c r="M6" i="6"/>
  <c r="AO6" i="8"/>
  <c r="B7" i="8"/>
  <c r="D6" i="8"/>
  <c r="F6" i="8"/>
  <c r="AC6" i="8"/>
  <c r="K6" i="8"/>
  <c r="E6" i="8"/>
  <c r="T6" i="8"/>
  <c r="AO7" i="9"/>
  <c r="C7" i="9"/>
  <c r="H7" i="9" s="1"/>
  <c r="T7" i="9"/>
  <c r="U6" i="9"/>
  <c r="AF6" i="9"/>
  <c r="L6" i="3"/>
  <c r="N6" i="3"/>
  <c r="T8" i="4"/>
  <c r="BA8" i="4" s="1"/>
  <c r="U7" i="4"/>
  <c r="AP7" i="4"/>
  <c r="AF7" i="4"/>
  <c r="T7" i="5"/>
  <c r="AF6" i="5"/>
  <c r="U6" i="5"/>
  <c r="AP6" i="5"/>
  <c r="AC7" i="5"/>
  <c r="AO7" i="5"/>
  <c r="E7" i="5"/>
  <c r="F7" i="5"/>
  <c r="B8" i="5"/>
  <c r="D7" i="5"/>
  <c r="M6" i="9"/>
  <c r="L6" i="9"/>
  <c r="Q125" i="17"/>
  <c r="AP6" i="7"/>
  <c r="AF6" i="7"/>
  <c r="T7" i="7"/>
  <c r="U6" i="7"/>
  <c r="C7" i="6"/>
  <c r="H7" i="6" s="1"/>
  <c r="D7" i="6"/>
  <c r="E7" i="6"/>
  <c r="B8" i="6"/>
  <c r="AC7" i="6"/>
  <c r="AO7" i="6"/>
  <c r="F7" i="6"/>
  <c r="E7" i="7"/>
  <c r="C7" i="7"/>
  <c r="H7" i="7" s="1"/>
  <c r="D7" i="7"/>
  <c r="F7" i="7"/>
  <c r="AO7" i="7"/>
  <c r="B8" i="7"/>
  <c r="AC7" i="7"/>
  <c r="N6" i="7"/>
  <c r="Q103" i="17"/>
  <c r="M6" i="5"/>
  <c r="L6" i="5"/>
  <c r="T8" i="2"/>
  <c r="BA8" i="2" s="1"/>
  <c r="AF7" i="2"/>
  <c r="U7" i="2"/>
  <c r="AP7" i="2"/>
  <c r="M6" i="7" l="1"/>
  <c r="B8" i="4"/>
  <c r="BA6" i="8"/>
  <c r="BA7" i="6"/>
  <c r="BA7" i="5"/>
  <c r="BA7" i="7"/>
  <c r="BA7" i="9"/>
  <c r="X8" i="3"/>
  <c r="BA8" i="3"/>
  <c r="AC8" i="4"/>
  <c r="AD8" i="4" s="1"/>
  <c r="A7" i="4"/>
  <c r="AI7" i="4" s="1"/>
  <c r="C7" i="4"/>
  <c r="D7" i="4"/>
  <c r="AC7" i="4"/>
  <c r="AD7" i="4" s="1"/>
  <c r="D8" i="4"/>
  <c r="B9" i="4"/>
  <c r="C8" i="4"/>
  <c r="X6" i="6"/>
  <c r="F8" i="4"/>
  <c r="E8" i="4"/>
  <c r="H7" i="4"/>
  <c r="M7" i="4" s="1"/>
  <c r="H8" i="4"/>
  <c r="M8" i="4" s="1"/>
  <c r="X6" i="7"/>
  <c r="Y6" i="7" s="1"/>
  <c r="AD6" i="4"/>
  <c r="AR6" i="4" s="1"/>
  <c r="BC6" i="4" s="1"/>
  <c r="N6" i="4"/>
  <c r="E7" i="4"/>
  <c r="Q6" i="4"/>
  <c r="R6" i="4" s="1"/>
  <c r="AO7" i="4"/>
  <c r="L6" i="4"/>
  <c r="O6" i="4" s="1"/>
  <c r="K7" i="4" s="1"/>
  <c r="F7" i="4"/>
  <c r="X6" i="4"/>
  <c r="Y6" i="4" s="1"/>
  <c r="C8" i="3"/>
  <c r="X6" i="2"/>
  <c r="Y6" i="2" s="1"/>
  <c r="BG6" i="2" s="1"/>
  <c r="A7" i="2"/>
  <c r="AI7" i="2" s="1"/>
  <c r="AJ7" i="3"/>
  <c r="AA7" i="3"/>
  <c r="AF8" i="3"/>
  <c r="AG8" i="3" s="1"/>
  <c r="E8" i="3"/>
  <c r="AC8" i="3"/>
  <c r="AD8" i="3" s="1"/>
  <c r="AO8" i="3"/>
  <c r="F8" i="3"/>
  <c r="F8" i="9"/>
  <c r="AO8" i="9"/>
  <c r="BD8" i="3"/>
  <c r="H8" i="3"/>
  <c r="M8" i="3" s="1"/>
  <c r="D8" i="3"/>
  <c r="B9" i="3"/>
  <c r="L6" i="2"/>
  <c r="N6" i="2"/>
  <c r="Y8" i="3"/>
  <c r="AP8" i="3"/>
  <c r="AV8" i="3"/>
  <c r="AM7" i="3"/>
  <c r="W8" i="3"/>
  <c r="T9" i="3"/>
  <c r="BG8" i="3"/>
  <c r="U8" i="3"/>
  <c r="AS8" i="3"/>
  <c r="AI7" i="3"/>
  <c r="A8" i="3"/>
  <c r="AP7" i="6"/>
  <c r="A7" i="6"/>
  <c r="AA7" i="6" s="1"/>
  <c r="AF7" i="6"/>
  <c r="T8" i="6"/>
  <c r="U7" i="6"/>
  <c r="AA7" i="4"/>
  <c r="AC7" i="2"/>
  <c r="C7" i="2"/>
  <c r="H7" i="2"/>
  <c r="M7" i="2" s="1"/>
  <c r="E7" i="2"/>
  <c r="D7" i="2"/>
  <c r="F7" i="2"/>
  <c r="AO7" i="2"/>
  <c r="B8" i="2"/>
  <c r="A7" i="7"/>
  <c r="AA7" i="7" s="1"/>
  <c r="AU6" i="3"/>
  <c r="AW6" i="3" s="1"/>
  <c r="AX6" i="3" s="1"/>
  <c r="D8" i="9"/>
  <c r="BF6" i="3"/>
  <c r="BH6" i="3" s="1"/>
  <c r="AC8" i="9"/>
  <c r="AD8" i="9" s="1"/>
  <c r="E8" i="9"/>
  <c r="B9" i="9"/>
  <c r="B8" i="8"/>
  <c r="AC7" i="8"/>
  <c r="C8" i="9"/>
  <c r="H8" i="9" s="1"/>
  <c r="O6" i="3"/>
  <c r="K7" i="3" s="1"/>
  <c r="N7" i="3" s="1"/>
  <c r="Q6" i="6"/>
  <c r="R6" i="6" s="1"/>
  <c r="O6" i="7"/>
  <c r="K7" i="7" s="1"/>
  <c r="N7" i="7" s="1"/>
  <c r="O6" i="6"/>
  <c r="K7" i="6" s="1"/>
  <c r="L7" i="6" s="1"/>
  <c r="N6" i="8"/>
  <c r="M6" i="8"/>
  <c r="AR7" i="3"/>
  <c r="BC7" i="3" s="1"/>
  <c r="D7" i="8"/>
  <c r="AO7" i="8"/>
  <c r="F7" i="8"/>
  <c r="E7" i="8"/>
  <c r="C7" i="8"/>
  <c r="H7" i="8" s="1"/>
  <c r="L6" i="8"/>
  <c r="P6" i="8" s="1"/>
  <c r="T7" i="8"/>
  <c r="U6" i="8"/>
  <c r="AP6" i="8"/>
  <c r="AF6" i="8"/>
  <c r="T8" i="9"/>
  <c r="AP7" i="9"/>
  <c r="U7" i="9"/>
  <c r="AF7" i="9"/>
  <c r="A7" i="9"/>
  <c r="A8" i="4"/>
  <c r="AI8" i="4" s="1"/>
  <c r="AM7" i="4"/>
  <c r="AJ7" i="4"/>
  <c r="AF8" i="4"/>
  <c r="AP8" i="4"/>
  <c r="T9" i="4"/>
  <c r="BA9" i="4" s="1"/>
  <c r="U8" i="4"/>
  <c r="AL7" i="4"/>
  <c r="F8" i="5"/>
  <c r="B9" i="5"/>
  <c r="E8" i="5"/>
  <c r="AC8" i="5"/>
  <c r="D8" i="5"/>
  <c r="AO8" i="5"/>
  <c r="U7" i="5"/>
  <c r="AP7" i="5"/>
  <c r="AF7" i="5"/>
  <c r="T8" i="5"/>
  <c r="C8" i="5"/>
  <c r="H8" i="5" s="1"/>
  <c r="A7" i="5"/>
  <c r="P6" i="9"/>
  <c r="O6" i="9"/>
  <c r="K7" i="9" s="1"/>
  <c r="P6" i="5"/>
  <c r="Q6" i="5" s="1"/>
  <c r="O6" i="5"/>
  <c r="K7" i="5" s="1"/>
  <c r="L7" i="5" s="1"/>
  <c r="AA7" i="2"/>
  <c r="Q102" i="17"/>
  <c r="AD7" i="9" s="1"/>
  <c r="Q126" i="17"/>
  <c r="AG6" i="4" s="1"/>
  <c r="C9" i="4"/>
  <c r="D9" i="4"/>
  <c r="E9" i="4"/>
  <c r="AC9" i="4"/>
  <c r="AD9" i="4" s="1"/>
  <c r="E8" i="6"/>
  <c r="B9" i="6"/>
  <c r="F8" i="6"/>
  <c r="C8" i="6"/>
  <c r="H8" i="6" s="1"/>
  <c r="AO8" i="6"/>
  <c r="AC8" i="6"/>
  <c r="D8" i="6"/>
  <c r="T9" i="2"/>
  <c r="BA9" i="2" s="1"/>
  <c r="U8" i="2"/>
  <c r="AF8" i="2"/>
  <c r="AP8" i="2"/>
  <c r="E8" i="7"/>
  <c r="AO8" i="7"/>
  <c r="C8" i="7"/>
  <c r="H8" i="7" s="1"/>
  <c r="B9" i="7"/>
  <c r="F8" i="7"/>
  <c r="D8" i="7"/>
  <c r="AC8" i="7"/>
  <c r="T8" i="7"/>
  <c r="U7" i="7"/>
  <c r="AP7" i="7"/>
  <c r="AF7" i="7"/>
  <c r="Q6" i="7"/>
  <c r="R6" i="7" s="1"/>
  <c r="Y6" i="6"/>
  <c r="BA8" i="5" l="1"/>
  <c r="H9" i="4"/>
  <c r="M9" i="4" s="1"/>
  <c r="BA8" i="7"/>
  <c r="BA7" i="8"/>
  <c r="U8" i="6"/>
  <c r="BA8" i="6"/>
  <c r="X9" i="3"/>
  <c r="BA9" i="3"/>
  <c r="AO8" i="4"/>
  <c r="BA8" i="9"/>
  <c r="L7" i="4"/>
  <c r="W7" i="4" s="1"/>
  <c r="X7" i="4" s="1"/>
  <c r="Y7" i="4" s="1"/>
  <c r="AO9" i="4"/>
  <c r="F9" i="4"/>
  <c r="B10" i="4"/>
  <c r="M7" i="9"/>
  <c r="BF6" i="4"/>
  <c r="AU6" i="4"/>
  <c r="AD7" i="2"/>
  <c r="F9" i="3"/>
  <c r="AO9" i="3"/>
  <c r="O6" i="2"/>
  <c r="K7" i="2" s="1"/>
  <c r="AL7" i="2"/>
  <c r="AJ7" i="2"/>
  <c r="AM7" i="2"/>
  <c r="BD7" i="2" s="1"/>
  <c r="N7" i="4"/>
  <c r="AC9" i="3"/>
  <c r="AD9" i="3" s="1"/>
  <c r="D9" i="3"/>
  <c r="AP8" i="6"/>
  <c r="H9" i="3"/>
  <c r="M9" i="3" s="1"/>
  <c r="W9" i="3"/>
  <c r="AV9" i="3"/>
  <c r="C9" i="3"/>
  <c r="E9" i="3"/>
  <c r="AP9" i="3"/>
  <c r="B10" i="3"/>
  <c r="AL8" i="3"/>
  <c r="AR8" i="3" s="1"/>
  <c r="BC8" i="3" s="1"/>
  <c r="AJ7" i="6"/>
  <c r="BD9" i="3"/>
  <c r="AS9" i="3"/>
  <c r="Y9" i="3"/>
  <c r="A9" i="3"/>
  <c r="AJ9" i="3" s="1"/>
  <c r="AI8" i="3"/>
  <c r="A8" i="6"/>
  <c r="AA8" i="6" s="1"/>
  <c r="AJ8" i="3"/>
  <c r="AA8" i="3"/>
  <c r="AM8" i="3"/>
  <c r="AM7" i="6"/>
  <c r="A8" i="2"/>
  <c r="AJ8" i="2" s="1"/>
  <c r="U9" i="3"/>
  <c r="BG9" i="3"/>
  <c r="AF9" i="3"/>
  <c r="AG9" i="3" s="1"/>
  <c r="T10" i="3"/>
  <c r="H10" i="4"/>
  <c r="AI7" i="6"/>
  <c r="AL7" i="6"/>
  <c r="AF8" i="6"/>
  <c r="T9" i="6"/>
  <c r="Q127" i="17"/>
  <c r="M8" i="9"/>
  <c r="AO8" i="8"/>
  <c r="M7" i="6"/>
  <c r="M7" i="7"/>
  <c r="AL7" i="7"/>
  <c r="B10" i="9"/>
  <c r="AC9" i="9"/>
  <c r="AD9" i="9" s="1"/>
  <c r="F8" i="8"/>
  <c r="AJ7" i="7"/>
  <c r="AC8" i="8"/>
  <c r="AM7" i="7"/>
  <c r="D9" i="9"/>
  <c r="C9" i="5"/>
  <c r="H9" i="5" s="1"/>
  <c r="B9" i="8"/>
  <c r="AI7" i="7"/>
  <c r="AO9" i="9"/>
  <c r="AM8" i="4"/>
  <c r="F9" i="9"/>
  <c r="F8" i="2"/>
  <c r="B9" i="2"/>
  <c r="H8" i="2"/>
  <c r="M8" i="2" s="1"/>
  <c r="E8" i="2"/>
  <c r="AO8" i="2"/>
  <c r="C8" i="2"/>
  <c r="AC8" i="2"/>
  <c r="AD8" i="2" s="1"/>
  <c r="D8" i="2"/>
  <c r="E9" i="9"/>
  <c r="A9" i="4"/>
  <c r="AJ9" i="4" s="1"/>
  <c r="L7" i="3"/>
  <c r="P7" i="3" s="1"/>
  <c r="Q7" i="3" s="1"/>
  <c r="R7" i="3" s="1"/>
  <c r="AU7" i="3" s="1"/>
  <c r="AW7" i="3" s="1"/>
  <c r="BI6" i="3"/>
  <c r="BL6" i="3" s="1"/>
  <c r="BK6" i="3"/>
  <c r="AJ8" i="4"/>
  <c r="AA8" i="4"/>
  <c r="E8" i="8"/>
  <c r="N7" i="6"/>
  <c r="C9" i="9"/>
  <c r="H9" i="9" s="1"/>
  <c r="D8" i="8"/>
  <c r="AL8" i="4"/>
  <c r="AR7" i="4"/>
  <c r="N7" i="2"/>
  <c r="L7" i="2"/>
  <c r="W7" i="6"/>
  <c r="X7" i="6" s="1"/>
  <c r="L7" i="7"/>
  <c r="P7" i="6"/>
  <c r="Q7" i="6" s="1"/>
  <c r="R7" i="6" s="1"/>
  <c r="O6" i="8"/>
  <c r="K7" i="8" s="1"/>
  <c r="M7" i="8" s="1"/>
  <c r="A8" i="5"/>
  <c r="AI8" i="5" s="1"/>
  <c r="C8" i="8"/>
  <c r="H8" i="8" s="1"/>
  <c r="AI7" i="9"/>
  <c r="AA7" i="9"/>
  <c r="AJ7" i="9"/>
  <c r="AM7" i="9"/>
  <c r="AL7" i="9"/>
  <c r="AR7" i="9" s="1"/>
  <c r="T9" i="9"/>
  <c r="AP8" i="9"/>
  <c r="AF8" i="9"/>
  <c r="U8" i="9"/>
  <c r="A8" i="9"/>
  <c r="A7" i="8"/>
  <c r="U7" i="8"/>
  <c r="T8" i="8"/>
  <c r="AF7" i="8"/>
  <c r="AP7" i="8"/>
  <c r="U9" i="4"/>
  <c r="T10" i="4"/>
  <c r="BA10" i="4" s="1"/>
  <c r="AF9" i="4"/>
  <c r="AP9" i="4"/>
  <c r="M7" i="5"/>
  <c r="AM7" i="5"/>
  <c r="BD7" i="5" s="1"/>
  <c r="AI7" i="5"/>
  <c r="AJ7" i="5"/>
  <c r="AA7" i="5"/>
  <c r="AL7" i="5"/>
  <c r="U8" i="5"/>
  <c r="AP8" i="5"/>
  <c r="T9" i="5"/>
  <c r="AF8" i="5"/>
  <c r="B10" i="5"/>
  <c r="AC9" i="5"/>
  <c r="F9" i="5"/>
  <c r="E9" i="5"/>
  <c r="D9" i="5"/>
  <c r="AO9" i="5"/>
  <c r="Q6" i="8"/>
  <c r="R6" i="8" s="1"/>
  <c r="W6" i="8"/>
  <c r="X6" i="8" s="1"/>
  <c r="N7" i="9"/>
  <c r="L7" i="9"/>
  <c r="W6" i="9"/>
  <c r="X6" i="9" s="1"/>
  <c r="Q6" i="9"/>
  <c r="R6" i="9" s="1"/>
  <c r="T9" i="7"/>
  <c r="AF8" i="7"/>
  <c r="U8" i="7"/>
  <c r="AP8" i="7"/>
  <c r="C9" i="7"/>
  <c r="H9" i="7" s="1"/>
  <c r="AO9" i="7"/>
  <c r="E9" i="7"/>
  <c r="F9" i="7"/>
  <c r="D9" i="7"/>
  <c r="AC9" i="7"/>
  <c r="B10" i="7"/>
  <c r="U9" i="2"/>
  <c r="AF9" i="2"/>
  <c r="T10" i="2"/>
  <c r="BA10" i="2" s="1"/>
  <c r="AP9" i="2"/>
  <c r="A8" i="7"/>
  <c r="C9" i="6"/>
  <c r="H9" i="6" s="1"/>
  <c r="AC9" i="6"/>
  <c r="F9" i="6"/>
  <c r="AO9" i="6"/>
  <c r="D9" i="6"/>
  <c r="E9" i="6"/>
  <c r="B10" i="6"/>
  <c r="F10" i="4"/>
  <c r="AO10" i="4"/>
  <c r="B11" i="4"/>
  <c r="C10" i="4"/>
  <c r="E10" i="4"/>
  <c r="D10" i="4"/>
  <c r="AC10" i="4"/>
  <c r="AD10" i="4" s="1"/>
  <c r="AI9" i="3"/>
  <c r="Q101" i="17"/>
  <c r="AD6" i="2" s="1"/>
  <c r="N7" i="5"/>
  <c r="P7" i="5"/>
  <c r="W6" i="5"/>
  <c r="X6" i="5" s="1"/>
  <c r="BA9" i="6" l="1"/>
  <c r="P7" i="4"/>
  <c r="Q7" i="4" s="1"/>
  <c r="R7" i="4" s="1"/>
  <c r="BA9" i="9"/>
  <c r="O7" i="4"/>
  <c r="K8" i="4" s="1"/>
  <c r="L8" i="4" s="1"/>
  <c r="BA8" i="8"/>
  <c r="BA9" i="5"/>
  <c r="AI8" i="6"/>
  <c r="BA9" i="7"/>
  <c r="X10" i="3"/>
  <c r="BA10" i="3"/>
  <c r="AA9" i="3"/>
  <c r="AR7" i="2"/>
  <c r="BC7" i="2" s="1"/>
  <c r="Q128" i="17"/>
  <c r="AG7" i="4"/>
  <c r="AI8" i="2"/>
  <c r="AA8" i="2"/>
  <c r="AO10" i="3"/>
  <c r="N8" i="4"/>
  <c r="O8" i="4" s="1"/>
  <c r="K9" i="4" s="1"/>
  <c r="N9" i="4" s="1"/>
  <c r="T10" i="6"/>
  <c r="AJ8" i="6"/>
  <c r="O7" i="7"/>
  <c r="K8" i="7" s="1"/>
  <c r="L8" i="7" s="1"/>
  <c r="AL9" i="3"/>
  <c r="AR9" i="3" s="1"/>
  <c r="BC9" i="3" s="1"/>
  <c r="AL8" i="6"/>
  <c r="AM9" i="3"/>
  <c r="B11" i="3"/>
  <c r="A10" i="3"/>
  <c r="AI10" i="3" s="1"/>
  <c r="A9" i="6"/>
  <c r="E10" i="3"/>
  <c r="AM8" i="6"/>
  <c r="D10" i="3"/>
  <c r="F10" i="3"/>
  <c r="H10" i="3"/>
  <c r="M10" i="3" s="1"/>
  <c r="C10" i="3"/>
  <c r="AC10" i="3"/>
  <c r="AD10" i="3" s="1"/>
  <c r="AL8" i="2"/>
  <c r="AR8" i="2" s="1"/>
  <c r="AM8" i="2"/>
  <c r="A9" i="2"/>
  <c r="BG10" i="3"/>
  <c r="U10" i="3"/>
  <c r="AF10" i="3"/>
  <c r="AG10" i="3" s="1"/>
  <c r="AP10" i="3"/>
  <c r="Y10" i="3"/>
  <c r="W10" i="3"/>
  <c r="T11" i="3"/>
  <c r="BD10" i="3"/>
  <c r="AS10" i="3"/>
  <c r="AV10" i="3"/>
  <c r="H11" i="4"/>
  <c r="M11" i="4" s="1"/>
  <c r="AF9" i="6"/>
  <c r="U9" i="6"/>
  <c r="AP9" i="6"/>
  <c r="B11" i="9"/>
  <c r="E9" i="8"/>
  <c r="AD6" i="9"/>
  <c r="AR6" i="9" s="1"/>
  <c r="AR6" i="2"/>
  <c r="AS6" i="4"/>
  <c r="O7" i="6"/>
  <c r="K8" i="6" s="1"/>
  <c r="L8" i="6" s="1"/>
  <c r="P8" i="6" s="1"/>
  <c r="AC10" i="9"/>
  <c r="AD10" i="9" s="1"/>
  <c r="E10" i="9"/>
  <c r="F10" i="9"/>
  <c r="D10" i="9"/>
  <c r="M9" i="9"/>
  <c r="AO10" i="9"/>
  <c r="BF7" i="3"/>
  <c r="BH7" i="3" s="1"/>
  <c r="BI7" i="3" s="1"/>
  <c r="AA9" i="4"/>
  <c r="O7" i="2"/>
  <c r="K8" i="2" s="1"/>
  <c r="N8" i="2" s="1"/>
  <c r="AF10" i="6"/>
  <c r="W8" i="4"/>
  <c r="AR8" i="4"/>
  <c r="B10" i="8"/>
  <c r="D9" i="8"/>
  <c r="AC9" i="8"/>
  <c r="AO9" i="8"/>
  <c r="F9" i="8"/>
  <c r="AM9" i="4"/>
  <c r="A9" i="5"/>
  <c r="AJ9" i="5" s="1"/>
  <c r="P8" i="4"/>
  <c r="Q8" i="4" s="1"/>
  <c r="BC7" i="9"/>
  <c r="AU7" i="4"/>
  <c r="BC7" i="4"/>
  <c r="BF7" i="4" s="1"/>
  <c r="AI9" i="4"/>
  <c r="AP10" i="6"/>
  <c r="O7" i="3"/>
  <c r="K8" i="3" s="1"/>
  <c r="N8" i="3" s="1"/>
  <c r="C10" i="5"/>
  <c r="H10" i="5" s="1"/>
  <c r="T11" i="6"/>
  <c r="AC9" i="2"/>
  <c r="AD9" i="2" s="1"/>
  <c r="E9" i="2"/>
  <c r="H9" i="2"/>
  <c r="M9" i="2" s="1"/>
  <c r="AO9" i="2"/>
  <c r="C9" i="2"/>
  <c r="D9" i="2"/>
  <c r="B10" i="2"/>
  <c r="F9" i="2"/>
  <c r="C10" i="9"/>
  <c r="H10" i="9" s="1"/>
  <c r="AL9" i="4"/>
  <c r="AR9" i="4" s="1"/>
  <c r="AJ8" i="5"/>
  <c r="P7" i="2"/>
  <c r="Q7" i="2" s="1"/>
  <c r="R7" i="2" s="1"/>
  <c r="W7" i="2"/>
  <c r="X7" i="2" s="1"/>
  <c r="AA8" i="5"/>
  <c r="L7" i="8"/>
  <c r="P7" i="8" s="1"/>
  <c r="Q7" i="8" s="1"/>
  <c r="R7" i="8" s="1"/>
  <c r="P7" i="7"/>
  <c r="Q7" i="7" s="1"/>
  <c r="N7" i="8"/>
  <c r="W7" i="7"/>
  <c r="X7" i="7" s="1"/>
  <c r="AL8" i="5"/>
  <c r="AM8" i="5"/>
  <c r="BD8" i="5" s="1"/>
  <c r="O7" i="5"/>
  <c r="K8" i="5" s="1"/>
  <c r="M8" i="5" s="1"/>
  <c r="C9" i="8"/>
  <c r="H9" i="8" s="1"/>
  <c r="AA8" i="9"/>
  <c r="AL8" i="9"/>
  <c r="AJ8" i="9"/>
  <c r="AI8" i="9"/>
  <c r="AM8" i="9"/>
  <c r="AP9" i="9"/>
  <c r="U9" i="9"/>
  <c r="AF9" i="9"/>
  <c r="AG9" i="9" s="1"/>
  <c r="T10" i="9"/>
  <c r="BA10" i="9" s="1"/>
  <c r="A9" i="9"/>
  <c r="T9" i="8"/>
  <c r="AP8" i="8"/>
  <c r="AF8" i="8"/>
  <c r="A8" i="8"/>
  <c r="U8" i="8"/>
  <c r="AJ7" i="8"/>
  <c r="AA7" i="8"/>
  <c r="AM7" i="8"/>
  <c r="AL7" i="8"/>
  <c r="AI7" i="8"/>
  <c r="A10" i="4"/>
  <c r="AJ10" i="4" s="1"/>
  <c r="AP10" i="4"/>
  <c r="T11" i="4"/>
  <c r="BA11" i="4" s="1"/>
  <c r="AF10" i="4"/>
  <c r="U10" i="4"/>
  <c r="B11" i="5"/>
  <c r="E10" i="5"/>
  <c r="D10" i="5"/>
  <c r="F10" i="5"/>
  <c r="AC10" i="5"/>
  <c r="AO10" i="5"/>
  <c r="AP9" i="5"/>
  <c r="T10" i="5"/>
  <c r="U9" i="5"/>
  <c r="AF9" i="5"/>
  <c r="O7" i="9"/>
  <c r="K8" i="9" s="1"/>
  <c r="P7" i="9"/>
  <c r="Y6" i="9"/>
  <c r="Q7" i="5"/>
  <c r="R7" i="5" s="1"/>
  <c r="M10" i="4"/>
  <c r="B12" i="4"/>
  <c r="AC11" i="4"/>
  <c r="AD11" i="4" s="1"/>
  <c r="E11" i="4"/>
  <c r="AO11" i="4"/>
  <c r="F11" i="4"/>
  <c r="D11" i="4"/>
  <c r="C11" i="4"/>
  <c r="AA8" i="7"/>
  <c r="AL8" i="7"/>
  <c r="AM8" i="7"/>
  <c r="AI8" i="7"/>
  <c r="AJ8" i="7"/>
  <c r="AF10" i="2"/>
  <c r="AG10" i="2" s="1"/>
  <c r="AP10" i="2"/>
  <c r="T11" i="2"/>
  <c r="BA11" i="2" s="1"/>
  <c r="U10" i="2"/>
  <c r="E10" i="7"/>
  <c r="B11" i="7"/>
  <c r="C10" i="7"/>
  <c r="H10" i="7" s="1"/>
  <c r="AC10" i="7"/>
  <c r="D10" i="7"/>
  <c r="AO10" i="7"/>
  <c r="F10" i="7"/>
  <c r="Q100" i="17"/>
  <c r="AG8" i="9" s="1"/>
  <c r="R6" i="5"/>
  <c r="AX7" i="3"/>
  <c r="W7" i="5"/>
  <c r="X7" i="5" s="1"/>
  <c r="C10" i="6"/>
  <c r="H10" i="6" s="1"/>
  <c r="F10" i="6"/>
  <c r="A10" i="6"/>
  <c r="AO10" i="6"/>
  <c r="B11" i="6"/>
  <c r="AC10" i="6"/>
  <c r="D10" i="6"/>
  <c r="E10" i="6"/>
  <c r="AJ9" i="6"/>
  <c r="AA9" i="6"/>
  <c r="AI9" i="6"/>
  <c r="A9" i="7"/>
  <c r="AF9" i="7"/>
  <c r="AP9" i="7"/>
  <c r="U9" i="7"/>
  <c r="T10" i="7"/>
  <c r="AF11" i="6" l="1"/>
  <c r="BA11" i="6"/>
  <c r="BA10" i="5"/>
  <c r="X11" i="3"/>
  <c r="BA11" i="3"/>
  <c r="BA10" i="7"/>
  <c r="U10" i="6"/>
  <c r="BA10" i="6"/>
  <c r="BA9" i="8"/>
  <c r="BC8" i="2"/>
  <c r="AU6" i="2"/>
  <c r="BC6" i="2"/>
  <c r="BF6" i="2" s="1"/>
  <c r="BH6" i="2" s="1"/>
  <c r="BI6" i="2" s="1"/>
  <c r="AJ10" i="3"/>
  <c r="AA10" i="3"/>
  <c r="BF7" i="2"/>
  <c r="M8" i="7"/>
  <c r="N8" i="7"/>
  <c r="C11" i="3"/>
  <c r="F11" i="3"/>
  <c r="AG9" i="2"/>
  <c r="AC11" i="3"/>
  <c r="AD11" i="3" s="1"/>
  <c r="Q129" i="17"/>
  <c r="AG8" i="4"/>
  <c r="D11" i="3"/>
  <c r="AO11" i="3"/>
  <c r="B12" i="3"/>
  <c r="H11" i="3"/>
  <c r="E11" i="3"/>
  <c r="P8" i="7"/>
  <c r="Q8" i="7" s="1"/>
  <c r="R8" i="7" s="1"/>
  <c r="AI9" i="5"/>
  <c r="AM9" i="6"/>
  <c r="AM10" i="6" s="1"/>
  <c r="AL9" i="6"/>
  <c r="AL10" i="6" s="1"/>
  <c r="AA9" i="2"/>
  <c r="AA9" i="5"/>
  <c r="AL10" i="3"/>
  <c r="AR10" i="3" s="1"/>
  <c r="BC10" i="3" s="1"/>
  <c r="BD8" i="2"/>
  <c r="AM10" i="3"/>
  <c r="A11" i="3"/>
  <c r="U11" i="6"/>
  <c r="AM9" i="2"/>
  <c r="BD9" i="2" s="1"/>
  <c r="AC11" i="9"/>
  <c r="AD11" i="9" s="1"/>
  <c r="E11" i="9"/>
  <c r="B12" i="9"/>
  <c r="AI9" i="2"/>
  <c r="AJ9" i="2"/>
  <c r="F11" i="9"/>
  <c r="AL9" i="2"/>
  <c r="AR9" i="2" s="1"/>
  <c r="A10" i="2"/>
  <c r="AJ10" i="2" s="1"/>
  <c r="L8" i="2"/>
  <c r="O8" i="2" s="1"/>
  <c r="K9" i="2" s="1"/>
  <c r="L9" i="2" s="1"/>
  <c r="BG11" i="3"/>
  <c r="U11" i="3"/>
  <c r="AV11" i="3"/>
  <c r="Y11" i="3"/>
  <c r="T12" i="3"/>
  <c r="W11" i="3"/>
  <c r="AP11" i="3"/>
  <c r="AF11" i="3"/>
  <c r="AG11" i="3" s="1"/>
  <c r="AS11" i="3"/>
  <c r="BD11" i="3"/>
  <c r="AV6" i="4"/>
  <c r="BD6" i="4"/>
  <c r="BG6" i="4" s="1"/>
  <c r="H12" i="4"/>
  <c r="M12" i="4" s="1"/>
  <c r="C11" i="9"/>
  <c r="H11" i="9" s="1"/>
  <c r="D11" i="9"/>
  <c r="AO11" i="9"/>
  <c r="W8" i="6"/>
  <c r="M8" i="6"/>
  <c r="N8" i="6"/>
  <c r="T12" i="6"/>
  <c r="AU6" i="9"/>
  <c r="BC6" i="9"/>
  <c r="BF6" i="9" s="1"/>
  <c r="BK7" i="3"/>
  <c r="AA10" i="4"/>
  <c r="AS7" i="4"/>
  <c r="R8" i="4"/>
  <c r="AU8" i="4" s="1"/>
  <c r="AM10" i="4"/>
  <c r="AL9" i="5"/>
  <c r="X8" i="4"/>
  <c r="Y8" i="4" s="1"/>
  <c r="L9" i="4"/>
  <c r="P9" i="4" s="1"/>
  <c r="Q9" i="4" s="1"/>
  <c r="R9" i="4" s="1"/>
  <c r="AU9" i="4" s="1"/>
  <c r="N8" i="5"/>
  <c r="L8" i="3"/>
  <c r="P8" i="3" s="1"/>
  <c r="Q8" i="3" s="1"/>
  <c r="R8" i="3" s="1"/>
  <c r="AU8" i="3" s="1"/>
  <c r="AW8" i="3" s="1"/>
  <c r="Y6" i="5"/>
  <c r="BG6" i="5" s="1"/>
  <c r="W7" i="8"/>
  <c r="C11" i="5"/>
  <c r="H11" i="5" s="1"/>
  <c r="A11" i="4"/>
  <c r="Y7" i="6"/>
  <c r="AC10" i="8"/>
  <c r="B11" i="8"/>
  <c r="AO10" i="8"/>
  <c r="E10" i="8"/>
  <c r="F10" i="8"/>
  <c r="D10" i="8"/>
  <c r="O7" i="8"/>
  <c r="K8" i="8" s="1"/>
  <c r="N8" i="8" s="1"/>
  <c r="AU7" i="2"/>
  <c r="BC8" i="4"/>
  <c r="AP11" i="6"/>
  <c r="C10" i="2"/>
  <c r="E10" i="2"/>
  <c r="AC10" i="2"/>
  <c r="AD10" i="2" s="1"/>
  <c r="F10" i="2"/>
  <c r="D10" i="2"/>
  <c r="AO10" i="2"/>
  <c r="B11" i="2"/>
  <c r="H10" i="2"/>
  <c r="M10" i="2" s="1"/>
  <c r="BC9" i="4"/>
  <c r="AL10" i="4"/>
  <c r="AI10" i="4"/>
  <c r="L8" i="5"/>
  <c r="Y6" i="8"/>
  <c r="AM9" i="5"/>
  <c r="Y7" i="7"/>
  <c r="C10" i="8"/>
  <c r="H10" i="8" s="1"/>
  <c r="AL9" i="9"/>
  <c r="AR9" i="9" s="1"/>
  <c r="AA9" i="9"/>
  <c r="AM9" i="9"/>
  <c r="AI9" i="9"/>
  <c r="AJ9" i="9"/>
  <c r="T11" i="9"/>
  <c r="AP10" i="9"/>
  <c r="AF10" i="9"/>
  <c r="AG10" i="9" s="1"/>
  <c r="U10" i="9"/>
  <c r="A10" i="9"/>
  <c r="AJ8" i="8"/>
  <c r="AM8" i="8"/>
  <c r="AA8" i="8"/>
  <c r="AI8" i="8"/>
  <c r="AL8" i="8"/>
  <c r="AS8" i="9"/>
  <c r="BD8" i="9" s="1"/>
  <c r="AR8" i="9"/>
  <c r="T10" i="8"/>
  <c r="AF9" i="8"/>
  <c r="U9" i="8"/>
  <c r="A9" i="8"/>
  <c r="AP9" i="8"/>
  <c r="AF11" i="4"/>
  <c r="T12" i="4"/>
  <c r="BA12" i="4" s="1"/>
  <c r="AP11" i="4"/>
  <c r="U11" i="4"/>
  <c r="AC11" i="5"/>
  <c r="D11" i="5"/>
  <c r="F11" i="5"/>
  <c r="B12" i="5"/>
  <c r="E11" i="5"/>
  <c r="AO11" i="5"/>
  <c r="U10" i="5"/>
  <c r="AP10" i="5"/>
  <c r="AF10" i="5"/>
  <c r="T11" i="5"/>
  <c r="A10" i="5"/>
  <c r="W7" i="9"/>
  <c r="X7" i="9" s="1"/>
  <c r="Q7" i="9"/>
  <c r="L8" i="9"/>
  <c r="N8" i="9"/>
  <c r="Q8" i="6"/>
  <c r="R8" i="6" s="1"/>
  <c r="B12" i="6"/>
  <c r="E11" i="6"/>
  <c r="A11" i="6"/>
  <c r="C11" i="6"/>
  <c r="H11" i="6" s="1"/>
  <c r="AC11" i="6"/>
  <c r="AO11" i="6"/>
  <c r="F11" i="6"/>
  <c r="D11" i="6"/>
  <c r="M11" i="3"/>
  <c r="AA10" i="6"/>
  <c r="AJ10" i="6"/>
  <c r="AI10" i="6"/>
  <c r="U10" i="7"/>
  <c r="T11" i="7"/>
  <c r="AF10" i="7"/>
  <c r="AP10" i="7"/>
  <c r="R7" i="7"/>
  <c r="A10" i="7"/>
  <c r="BL7" i="3"/>
  <c r="Q99" i="17"/>
  <c r="B12" i="7"/>
  <c r="AO11" i="7"/>
  <c r="D11" i="7"/>
  <c r="AC11" i="7"/>
  <c r="E11" i="7"/>
  <c r="C11" i="7"/>
  <c r="H11" i="7" s="1"/>
  <c r="F11" i="7"/>
  <c r="T12" i="2"/>
  <c r="BA12" i="2" s="1"/>
  <c r="U11" i="2"/>
  <c r="AP11" i="2"/>
  <c r="AF11" i="2"/>
  <c r="AG11" i="2" s="1"/>
  <c r="D12" i="4"/>
  <c r="AO12" i="4"/>
  <c r="B13" i="4"/>
  <c r="C12" i="4"/>
  <c r="F12" i="4"/>
  <c r="AC12" i="4"/>
  <c r="AD12" i="4" s="1"/>
  <c r="E12" i="4"/>
  <c r="AA9" i="7"/>
  <c r="AJ9" i="7"/>
  <c r="AM9" i="7"/>
  <c r="AL9" i="7"/>
  <c r="AI9" i="7"/>
  <c r="B13" i="3"/>
  <c r="BA11" i="5" l="1"/>
  <c r="BA10" i="8"/>
  <c r="BA11" i="7"/>
  <c r="C12" i="3"/>
  <c r="O8" i="7"/>
  <c r="K9" i="7" s="1"/>
  <c r="M9" i="7" s="1"/>
  <c r="BA11" i="9"/>
  <c r="X12" i="3"/>
  <c r="BA12" i="3"/>
  <c r="AF12" i="6"/>
  <c r="BA12" i="6"/>
  <c r="AA11" i="3"/>
  <c r="M11" i="9"/>
  <c r="M10" i="9"/>
  <c r="AO12" i="3"/>
  <c r="D12" i="3"/>
  <c r="H12" i="3"/>
  <c r="M12" i="3" s="1"/>
  <c r="AC12" i="3"/>
  <c r="AD12" i="3" s="1"/>
  <c r="F12" i="3"/>
  <c r="E12" i="3"/>
  <c r="AA10" i="2"/>
  <c r="AG7" i="9"/>
  <c r="AS7" i="9" s="1"/>
  <c r="BD7" i="9" s="1"/>
  <c r="AG8" i="2"/>
  <c r="Q130" i="17"/>
  <c r="AG9" i="4"/>
  <c r="X8" i="6"/>
  <c r="Y8" i="6" s="1"/>
  <c r="X7" i="8"/>
  <c r="Y7" i="8" s="1"/>
  <c r="AI11" i="3"/>
  <c r="W8" i="2"/>
  <c r="AJ11" i="3"/>
  <c r="AA10" i="5"/>
  <c r="F12" i="9"/>
  <c r="BC9" i="2"/>
  <c r="AM11" i="3"/>
  <c r="AL11" i="3"/>
  <c r="AR11" i="3" s="1"/>
  <c r="BC11" i="3" s="1"/>
  <c r="A12" i="3"/>
  <c r="AA12" i="3" s="1"/>
  <c r="M8" i="8"/>
  <c r="D12" i="9"/>
  <c r="AM10" i="2"/>
  <c r="BD10" i="2" s="1"/>
  <c r="AC12" i="9"/>
  <c r="AD12" i="9" s="1"/>
  <c r="P8" i="2"/>
  <c r="Q8" i="2" s="1"/>
  <c r="R8" i="2" s="1"/>
  <c r="BF8" i="2" s="1"/>
  <c r="AO12" i="9"/>
  <c r="N9" i="2"/>
  <c r="O9" i="2" s="1"/>
  <c r="K10" i="2" s="1"/>
  <c r="B13" i="9"/>
  <c r="E12" i="9"/>
  <c r="C12" i="9"/>
  <c r="H12" i="9" s="1"/>
  <c r="AL10" i="2"/>
  <c r="AR10" i="2" s="1"/>
  <c r="AI10" i="2"/>
  <c r="O8" i="6"/>
  <c r="K9" i="6" s="1"/>
  <c r="N9" i="6" s="1"/>
  <c r="O8" i="3"/>
  <c r="K9" i="3" s="1"/>
  <c r="N9" i="3" s="1"/>
  <c r="BF8" i="3"/>
  <c r="BH8" i="3" s="1"/>
  <c r="BI8" i="3" s="1"/>
  <c r="BD12" i="3"/>
  <c r="Y12" i="3"/>
  <c r="BG12" i="3"/>
  <c r="T13" i="3"/>
  <c r="AP12" i="3"/>
  <c r="AS12" i="3"/>
  <c r="U12" i="3"/>
  <c r="AV12" i="3"/>
  <c r="AF12" i="3"/>
  <c r="AG12" i="3" s="1"/>
  <c r="W12" i="3"/>
  <c r="H13" i="4"/>
  <c r="M13" i="4" s="1"/>
  <c r="BH6" i="4"/>
  <c r="BI6" i="4" s="1"/>
  <c r="AW6" i="4"/>
  <c r="AA11" i="4"/>
  <c r="AV7" i="4"/>
  <c r="BD7" i="4"/>
  <c r="BG7" i="4" s="1"/>
  <c r="O8" i="5"/>
  <c r="K9" i="5" s="1"/>
  <c r="N9" i="5" s="1"/>
  <c r="T13" i="6"/>
  <c r="AP12" i="6"/>
  <c r="U12" i="6"/>
  <c r="AS8" i="4"/>
  <c r="W9" i="4"/>
  <c r="X9" i="4" s="1"/>
  <c r="Y9" i="4" s="1"/>
  <c r="O9" i="4"/>
  <c r="K10" i="4" s="1"/>
  <c r="L10" i="4" s="1"/>
  <c r="P10" i="4" s="1"/>
  <c r="BF8" i="4"/>
  <c r="W8" i="5"/>
  <c r="AL11" i="4"/>
  <c r="W8" i="7"/>
  <c r="F11" i="8"/>
  <c r="E11" i="8"/>
  <c r="D11" i="8"/>
  <c r="AO11" i="8"/>
  <c r="AC11" i="8"/>
  <c r="B12" i="8"/>
  <c r="BD9" i="5"/>
  <c r="BC8" i="9"/>
  <c r="AC11" i="2"/>
  <c r="AD11" i="2" s="1"/>
  <c r="D11" i="2"/>
  <c r="H11" i="2"/>
  <c r="M11" i="2" s="1"/>
  <c r="F11" i="2"/>
  <c r="E11" i="2"/>
  <c r="AO11" i="2"/>
  <c r="C11" i="2"/>
  <c r="B12" i="2"/>
  <c r="AR10" i="4"/>
  <c r="AJ11" i="4"/>
  <c r="C12" i="5"/>
  <c r="H12" i="5" s="1"/>
  <c r="A12" i="4"/>
  <c r="AJ12" i="4" s="1"/>
  <c r="AM11" i="4"/>
  <c r="A11" i="2"/>
  <c r="AI11" i="4"/>
  <c r="L8" i="8"/>
  <c r="P8" i="8" s="1"/>
  <c r="Q8" i="8" s="1"/>
  <c r="R8" i="8" s="1"/>
  <c r="BF9" i="4"/>
  <c r="BC9" i="9"/>
  <c r="Y7" i="5"/>
  <c r="Y7" i="2"/>
  <c r="BG7" i="2" s="1"/>
  <c r="P8" i="5"/>
  <c r="Q8" i="5" s="1"/>
  <c r="R8" i="5" s="1"/>
  <c r="A11" i="7"/>
  <c r="AI11" i="7" s="1"/>
  <c r="A11" i="5"/>
  <c r="AJ11" i="5" s="1"/>
  <c r="N9" i="7"/>
  <c r="C11" i="8"/>
  <c r="H11" i="8" s="1"/>
  <c r="U11" i="9"/>
  <c r="T12" i="9"/>
  <c r="AP11" i="9"/>
  <c r="AF11" i="9"/>
  <c r="AG11" i="9" s="1"/>
  <c r="A11" i="9"/>
  <c r="T11" i="8"/>
  <c r="A10" i="8"/>
  <c r="AP10" i="8"/>
  <c r="U10" i="8"/>
  <c r="AF10" i="8"/>
  <c r="AA9" i="8"/>
  <c r="AM9" i="8"/>
  <c r="AL9" i="8"/>
  <c r="AJ9" i="8"/>
  <c r="AI9" i="8"/>
  <c r="AA10" i="9"/>
  <c r="AI10" i="9"/>
  <c r="AJ10" i="9"/>
  <c r="AM10" i="9"/>
  <c r="AL10" i="9"/>
  <c r="AS9" i="9"/>
  <c r="T13" i="4"/>
  <c r="BA13" i="4" s="1"/>
  <c r="U12" i="4"/>
  <c r="AP12" i="4"/>
  <c r="AF12" i="4"/>
  <c r="U11" i="5"/>
  <c r="AP11" i="5"/>
  <c r="AF11" i="5"/>
  <c r="T12" i="5"/>
  <c r="AJ10" i="5"/>
  <c r="AI10" i="5"/>
  <c r="AM10" i="5"/>
  <c r="AL10" i="5"/>
  <c r="B13" i="5"/>
  <c r="AC12" i="5"/>
  <c r="AO12" i="5"/>
  <c r="E12" i="5"/>
  <c r="F12" i="5"/>
  <c r="D12" i="5"/>
  <c r="P8" i="9"/>
  <c r="Q8" i="9" s="1"/>
  <c r="R8" i="9" s="1"/>
  <c r="AU8" i="9" s="1"/>
  <c r="R7" i="9"/>
  <c r="O8" i="9"/>
  <c r="K9" i="9" s="1"/>
  <c r="W8" i="9"/>
  <c r="X8" i="9" s="1"/>
  <c r="Q98" i="17"/>
  <c r="U11" i="7"/>
  <c r="AP11" i="7"/>
  <c r="AF11" i="7"/>
  <c r="T12" i="7"/>
  <c r="D12" i="6"/>
  <c r="E12" i="6"/>
  <c r="A12" i="6"/>
  <c r="AO12" i="6"/>
  <c r="B13" i="6"/>
  <c r="AC12" i="6"/>
  <c r="F12" i="6"/>
  <c r="C12" i="6"/>
  <c r="H12" i="6" s="1"/>
  <c r="T13" i="2"/>
  <c r="BA13" i="2" s="1"/>
  <c r="U12" i="2"/>
  <c r="AP12" i="2"/>
  <c r="AF12" i="2"/>
  <c r="AG12" i="2" s="1"/>
  <c r="AX8" i="3"/>
  <c r="D12" i="7"/>
  <c r="AO12" i="7"/>
  <c r="E12" i="7"/>
  <c r="B13" i="7"/>
  <c r="F12" i="7"/>
  <c r="AC12" i="7"/>
  <c r="C12" i="7"/>
  <c r="H12" i="7" s="1"/>
  <c r="AJ12" i="3"/>
  <c r="AO13" i="4"/>
  <c r="D13" i="4"/>
  <c r="B14" i="4"/>
  <c r="C13" i="4"/>
  <c r="AC13" i="4"/>
  <c r="AD13" i="4" s="1"/>
  <c r="F13" i="4"/>
  <c r="E13" i="4"/>
  <c r="AA10" i="7"/>
  <c r="AI10" i="7"/>
  <c r="AM10" i="7"/>
  <c r="AL10" i="7"/>
  <c r="AJ10" i="7"/>
  <c r="B14" i="3"/>
  <c r="AC13" i="3"/>
  <c r="AD13" i="3" s="1"/>
  <c r="E13" i="3"/>
  <c r="F13" i="3"/>
  <c r="C13" i="3"/>
  <c r="AO13" i="3"/>
  <c r="H13" i="3"/>
  <c r="M13" i="3" s="1"/>
  <c r="D13" i="3"/>
  <c r="AA11" i="6"/>
  <c r="AI11" i="6"/>
  <c r="AM11" i="6"/>
  <c r="AJ11" i="6"/>
  <c r="AL11" i="6"/>
  <c r="BA12" i="5" l="1"/>
  <c r="AA11" i="2"/>
  <c r="U13" i="6"/>
  <c r="BA13" i="6"/>
  <c r="X13" i="3"/>
  <c r="BA13" i="3"/>
  <c r="BA12" i="9"/>
  <c r="BA11" i="8"/>
  <c r="BA12" i="7"/>
  <c r="L9" i="7"/>
  <c r="P9" i="7" s="1"/>
  <c r="Q9" i="7" s="1"/>
  <c r="R9" i="7" s="1"/>
  <c r="M12" i="9"/>
  <c r="Q131" i="17"/>
  <c r="AG10" i="4"/>
  <c r="AG6" i="9"/>
  <c r="AS6" i="9" s="1"/>
  <c r="AG7" i="2"/>
  <c r="X8" i="5"/>
  <c r="Y8" i="5" s="1"/>
  <c r="BG8" i="5" s="1"/>
  <c r="X8" i="7"/>
  <c r="Y8" i="7" s="1"/>
  <c r="X8" i="2"/>
  <c r="Y8" i="2" s="1"/>
  <c r="BG8" i="2" s="1"/>
  <c r="AI12" i="3"/>
  <c r="A13" i="3"/>
  <c r="AA13" i="3" s="1"/>
  <c r="AM12" i="3"/>
  <c r="N10" i="4"/>
  <c r="O10" i="4" s="1"/>
  <c r="K11" i="4" s="1"/>
  <c r="AO13" i="9"/>
  <c r="F13" i="9"/>
  <c r="AC13" i="9"/>
  <c r="AD13" i="9" s="1"/>
  <c r="E13" i="9"/>
  <c r="B14" i="9"/>
  <c r="AL12" i="3"/>
  <c r="AR12" i="3" s="1"/>
  <c r="BC12" i="3" s="1"/>
  <c r="BC10" i="2"/>
  <c r="M9" i="6"/>
  <c r="C13" i="9"/>
  <c r="H13" i="9" s="1"/>
  <c r="L10" i="2"/>
  <c r="N10" i="2"/>
  <c r="P9" i="2"/>
  <c r="Q9" i="2" s="1"/>
  <c r="R9" i="2" s="1"/>
  <c r="BF9" i="2" s="1"/>
  <c r="AU8" i="2"/>
  <c r="AA12" i="4"/>
  <c r="D13" i="9"/>
  <c r="L9" i="6"/>
  <c r="P9" i="6" s="1"/>
  <c r="Q9" i="6" s="1"/>
  <c r="R9" i="6" s="1"/>
  <c r="W8" i="8"/>
  <c r="L9" i="3"/>
  <c r="P9" i="3" s="1"/>
  <c r="Q9" i="3" s="1"/>
  <c r="R9" i="3" s="1"/>
  <c r="BK8" i="3"/>
  <c r="M9" i="5"/>
  <c r="AL11" i="2"/>
  <c r="AR11" i="2" s="1"/>
  <c r="AM11" i="2"/>
  <c r="AI11" i="2"/>
  <c r="AJ11" i="2"/>
  <c r="Y13" i="3"/>
  <c r="BD13" i="3"/>
  <c r="AF13" i="3"/>
  <c r="AG13" i="3" s="1"/>
  <c r="T14" i="3"/>
  <c r="W13" i="3"/>
  <c r="AS13" i="3"/>
  <c r="BG13" i="3"/>
  <c r="AV13" i="3"/>
  <c r="AP13" i="3"/>
  <c r="U13" i="3"/>
  <c r="AI12" i="4"/>
  <c r="BH7" i="4"/>
  <c r="BI7" i="4" s="1"/>
  <c r="AX6" i="4"/>
  <c r="BL6" i="4" s="1"/>
  <c r="BK6" i="4"/>
  <c r="AW7" i="4"/>
  <c r="AX7" i="4" s="1"/>
  <c r="H14" i="4"/>
  <c r="M14" i="4" s="1"/>
  <c r="AV8" i="4"/>
  <c r="BD8" i="4"/>
  <c r="BG8" i="4" s="1"/>
  <c r="BH8" i="4" s="1"/>
  <c r="BI8" i="4" s="1"/>
  <c r="T14" i="6"/>
  <c r="BA14" i="6" s="1"/>
  <c r="AF13" i="6"/>
  <c r="AP13" i="6"/>
  <c r="L9" i="5"/>
  <c r="P9" i="5" s="1"/>
  <c r="Q9" i="5" s="1"/>
  <c r="O8" i="8"/>
  <c r="K9" i="8" s="1"/>
  <c r="M9" i="8" s="1"/>
  <c r="AS9" i="4"/>
  <c r="BD9" i="4" s="1"/>
  <c r="BG9" i="4" s="1"/>
  <c r="AG10" i="8"/>
  <c r="A12" i="2"/>
  <c r="AJ12" i="2" s="1"/>
  <c r="AL12" i="4"/>
  <c r="AR11" i="4"/>
  <c r="BC11" i="4" s="1"/>
  <c r="AM12" i="4"/>
  <c r="BD10" i="5"/>
  <c r="C13" i="5"/>
  <c r="H13" i="5" s="1"/>
  <c r="AA11" i="7"/>
  <c r="AJ11" i="7"/>
  <c r="BF8" i="9"/>
  <c r="A13" i="4"/>
  <c r="AU7" i="9"/>
  <c r="BF7" i="9"/>
  <c r="Y7" i="9"/>
  <c r="AO12" i="8"/>
  <c r="AC12" i="8"/>
  <c r="F12" i="8"/>
  <c r="B13" i="8"/>
  <c r="E12" i="8"/>
  <c r="D12" i="8"/>
  <c r="BC10" i="4"/>
  <c r="A12" i="5"/>
  <c r="AI12" i="5" s="1"/>
  <c r="BD9" i="9"/>
  <c r="BH7" i="2"/>
  <c r="BI7" i="2" s="1"/>
  <c r="E12" i="2"/>
  <c r="C12" i="2"/>
  <c r="AO12" i="2"/>
  <c r="F12" i="2"/>
  <c r="H12" i="2"/>
  <c r="M12" i="2" s="1"/>
  <c r="AC12" i="2"/>
  <c r="AD12" i="2" s="1"/>
  <c r="D12" i="2"/>
  <c r="B13" i="2"/>
  <c r="A12" i="7"/>
  <c r="AJ12" i="7" s="1"/>
  <c r="BG7" i="5"/>
  <c r="AI11" i="5"/>
  <c r="O9" i="7"/>
  <c r="K10" i="7" s="1"/>
  <c r="L10" i="7" s="1"/>
  <c r="P10" i="7" s="1"/>
  <c r="AA11" i="5"/>
  <c r="C12" i="8"/>
  <c r="H12" i="8" s="1"/>
  <c r="AL10" i="8"/>
  <c r="AM10" i="8"/>
  <c r="AI10" i="8"/>
  <c r="AJ10" i="8"/>
  <c r="AA10" i="8"/>
  <c r="AS10" i="9"/>
  <c r="BD10" i="9" s="1"/>
  <c r="AR10" i="9"/>
  <c r="AI11" i="9"/>
  <c r="AM11" i="9"/>
  <c r="AA11" i="9"/>
  <c r="AL11" i="9"/>
  <c r="AJ11" i="9"/>
  <c r="AL11" i="5"/>
  <c r="U11" i="8"/>
  <c r="T12" i="8"/>
  <c r="AF11" i="8"/>
  <c r="AG11" i="8" s="1"/>
  <c r="A11" i="8"/>
  <c r="AP11" i="8"/>
  <c r="T13" i="9"/>
  <c r="AP12" i="9"/>
  <c r="AF12" i="9"/>
  <c r="AG12" i="9" s="1"/>
  <c r="U12" i="9"/>
  <c r="A12" i="9"/>
  <c r="AF13" i="4"/>
  <c r="T14" i="4"/>
  <c r="BA14" i="4" s="1"/>
  <c r="AP13" i="4"/>
  <c r="U13" i="4"/>
  <c r="AP12" i="5"/>
  <c r="U12" i="5"/>
  <c r="AF12" i="5"/>
  <c r="T13" i="5"/>
  <c r="AM11" i="5"/>
  <c r="AO13" i="5"/>
  <c r="B14" i="5"/>
  <c r="E13" i="5"/>
  <c r="AC13" i="5"/>
  <c r="F13" i="5"/>
  <c r="D13" i="5"/>
  <c r="L9" i="9"/>
  <c r="P9" i="9" s="1"/>
  <c r="Q9" i="9" s="1"/>
  <c r="R9" i="9" s="1"/>
  <c r="N9" i="9"/>
  <c r="Y8" i="9"/>
  <c r="AA12" i="6"/>
  <c r="AJ12" i="6"/>
  <c r="AL12" i="6"/>
  <c r="AM12" i="6"/>
  <c r="AI12" i="6"/>
  <c r="F14" i="9"/>
  <c r="AM11" i="7"/>
  <c r="BL8" i="3"/>
  <c r="Q97" i="17"/>
  <c r="B15" i="3"/>
  <c r="F14" i="3"/>
  <c r="AC14" i="3"/>
  <c r="AD14" i="3" s="1"/>
  <c r="D14" i="3"/>
  <c r="H14" i="3"/>
  <c r="M14" i="3" s="1"/>
  <c r="C14" i="3"/>
  <c r="AO14" i="3"/>
  <c r="E14" i="3"/>
  <c r="F14" i="4"/>
  <c r="D14" i="4"/>
  <c r="C14" i="4"/>
  <c r="AC14" i="4"/>
  <c r="AD14" i="4" s="1"/>
  <c r="E14" i="4"/>
  <c r="B15" i="4"/>
  <c r="AO14" i="4"/>
  <c r="AL11" i="7"/>
  <c r="C13" i="6"/>
  <c r="H13" i="6" s="1"/>
  <c r="D13" i="6"/>
  <c r="AC13" i="6"/>
  <c r="E13" i="6"/>
  <c r="A13" i="6"/>
  <c r="B14" i="6"/>
  <c r="F13" i="6"/>
  <c r="AO13" i="6"/>
  <c r="T13" i="7"/>
  <c r="AF12" i="7"/>
  <c r="AP12" i="7"/>
  <c r="U12" i="7"/>
  <c r="AA12" i="2"/>
  <c r="AF13" i="2"/>
  <c r="AG13" i="2" s="1"/>
  <c r="T14" i="2"/>
  <c r="BA14" i="2" s="1"/>
  <c r="U13" i="2"/>
  <c r="AP13" i="2"/>
  <c r="W10" i="4"/>
  <c r="Q10" i="4"/>
  <c r="R10" i="4" s="1"/>
  <c r="AU10" i="4" s="1"/>
  <c r="AC13" i="7"/>
  <c r="C13" i="7"/>
  <c r="H13" i="7" s="1"/>
  <c r="AO13" i="7"/>
  <c r="F13" i="7"/>
  <c r="B14" i="7"/>
  <c r="D13" i="7"/>
  <c r="E13" i="7"/>
  <c r="BA13" i="5" l="1"/>
  <c r="BA12" i="8"/>
  <c r="X14" i="3"/>
  <c r="BA14" i="3"/>
  <c r="BA13" i="9"/>
  <c r="BA13" i="7"/>
  <c r="AJ13" i="3"/>
  <c r="AI13" i="3"/>
  <c r="M13" i="9"/>
  <c r="AM13" i="3"/>
  <c r="W9" i="7"/>
  <c r="X9" i="7" s="1"/>
  <c r="AG9" i="8"/>
  <c r="AS9" i="8" s="1"/>
  <c r="BD9" i="8" s="1"/>
  <c r="AG6" i="2"/>
  <c r="Q132" i="17"/>
  <c r="AG11" i="4"/>
  <c r="X8" i="8"/>
  <c r="Y8" i="8" s="1"/>
  <c r="L9" i="8"/>
  <c r="P9" i="8" s="1"/>
  <c r="A14" i="3"/>
  <c r="AA14" i="3" s="1"/>
  <c r="P10" i="2"/>
  <c r="Q10" i="2" s="1"/>
  <c r="R10" i="2" s="1"/>
  <c r="W9" i="2"/>
  <c r="AA13" i="4"/>
  <c r="W9" i="6"/>
  <c r="AC14" i="9"/>
  <c r="AD14" i="9" s="1"/>
  <c r="D14" i="9"/>
  <c r="E14" i="9"/>
  <c r="AO14" i="9"/>
  <c r="B15" i="9"/>
  <c r="AL13" i="3"/>
  <c r="AR13" i="3" s="1"/>
  <c r="BC13" i="3" s="1"/>
  <c r="BD11" i="2"/>
  <c r="BC11" i="2"/>
  <c r="O9" i="3"/>
  <c r="K10" i="3" s="1"/>
  <c r="L10" i="3" s="1"/>
  <c r="P10" i="3" s="1"/>
  <c r="O10" i="2"/>
  <c r="K11" i="2" s="1"/>
  <c r="N11" i="2" s="1"/>
  <c r="C14" i="9"/>
  <c r="H14" i="9" s="1"/>
  <c r="O9" i="6"/>
  <c r="K10" i="6" s="1"/>
  <c r="L10" i="6" s="1"/>
  <c r="P10" i="6" s="1"/>
  <c r="Q10" i="6" s="1"/>
  <c r="R10" i="6" s="1"/>
  <c r="AU9" i="2"/>
  <c r="N9" i="8"/>
  <c r="O9" i="5"/>
  <c r="K10" i="5" s="1"/>
  <c r="N10" i="5" s="1"/>
  <c r="AW8" i="4"/>
  <c r="AX8" i="4" s="1"/>
  <c r="BL8" i="4" s="1"/>
  <c r="BL7" i="4"/>
  <c r="AM12" i="2"/>
  <c r="AL12" i="2"/>
  <c r="AR12" i="2" s="1"/>
  <c r="AI12" i="2"/>
  <c r="A13" i="2"/>
  <c r="AJ13" i="2" s="1"/>
  <c r="AV14" i="3"/>
  <c r="AF14" i="3"/>
  <c r="AG14" i="3" s="1"/>
  <c r="BG14" i="3"/>
  <c r="AS14" i="3"/>
  <c r="AP14" i="3"/>
  <c r="T15" i="3"/>
  <c r="BA15" i="3" s="1"/>
  <c r="W14" i="3"/>
  <c r="Y14" i="3"/>
  <c r="BD14" i="3"/>
  <c r="U14" i="3"/>
  <c r="BK7" i="4"/>
  <c r="AV9" i="4"/>
  <c r="H15" i="4"/>
  <c r="AP14" i="6"/>
  <c r="T15" i="6"/>
  <c r="BA15" i="6" s="1"/>
  <c r="U14" i="6"/>
  <c r="AF14" i="6"/>
  <c r="AI12" i="7"/>
  <c r="AL12" i="7"/>
  <c r="AD12" i="8"/>
  <c r="BD6" i="9"/>
  <c r="BG6" i="9" s="1"/>
  <c r="AV6" i="9"/>
  <c r="AI13" i="4"/>
  <c r="AJ13" i="4"/>
  <c r="AM13" i="4"/>
  <c r="AS10" i="4"/>
  <c r="BD10" i="4" s="1"/>
  <c r="AA12" i="7"/>
  <c r="BH8" i="2"/>
  <c r="BI8" i="2" s="1"/>
  <c r="AR12" i="4"/>
  <c r="BC12" i="4" s="1"/>
  <c r="AL13" i="4"/>
  <c r="W9" i="5"/>
  <c r="X9" i="5" s="1"/>
  <c r="BF10" i="4"/>
  <c r="AO13" i="8"/>
  <c r="F13" i="8"/>
  <c r="AC13" i="8"/>
  <c r="AD13" i="8" s="1"/>
  <c r="E13" i="8"/>
  <c r="B14" i="8"/>
  <c r="D13" i="8"/>
  <c r="AJ12" i="5"/>
  <c r="A14" i="4"/>
  <c r="AC13" i="2"/>
  <c r="AD13" i="2" s="1"/>
  <c r="C13" i="2"/>
  <c r="AO13" i="2"/>
  <c r="H13" i="2"/>
  <c r="M13" i="2" s="1"/>
  <c r="F13" i="2"/>
  <c r="B14" i="2"/>
  <c r="D13" i="2"/>
  <c r="E13" i="2"/>
  <c r="AA12" i="5"/>
  <c r="AU9" i="3"/>
  <c r="AW9" i="3" s="1"/>
  <c r="BF9" i="3"/>
  <c r="BH9" i="3" s="1"/>
  <c r="BI9" i="3" s="1"/>
  <c r="BD11" i="5"/>
  <c r="AU9" i="9"/>
  <c r="BF9" i="9"/>
  <c r="BC10" i="9"/>
  <c r="AV8" i="9"/>
  <c r="BG8" i="9"/>
  <c r="A13" i="7"/>
  <c r="A13" i="5"/>
  <c r="AI13" i="5" s="1"/>
  <c r="AV7" i="9"/>
  <c r="AW7" i="9" s="1"/>
  <c r="BG7" i="9"/>
  <c r="BH7" i="9" s="1"/>
  <c r="BI7" i="9" s="1"/>
  <c r="N10" i="7"/>
  <c r="AL12" i="5"/>
  <c r="M10" i="7"/>
  <c r="AS10" i="8"/>
  <c r="BD10" i="8" s="1"/>
  <c r="M12" i="8"/>
  <c r="C13" i="8"/>
  <c r="H13" i="8" s="1"/>
  <c r="AI12" i="9"/>
  <c r="AM12" i="9"/>
  <c r="AJ12" i="9"/>
  <c r="AL12" i="9"/>
  <c r="AA12" i="9"/>
  <c r="AA11" i="8"/>
  <c r="AI11" i="8"/>
  <c r="AJ11" i="8"/>
  <c r="AM11" i="8"/>
  <c r="AL11" i="8"/>
  <c r="O9" i="9"/>
  <c r="K10" i="9" s="1"/>
  <c r="L10" i="9" s="1"/>
  <c r="P10" i="9" s="1"/>
  <c r="Q10" i="9" s="1"/>
  <c r="R10" i="9" s="1"/>
  <c r="AU10" i="9" s="1"/>
  <c r="U13" i="9"/>
  <c r="AP13" i="9"/>
  <c r="AF13" i="9"/>
  <c r="AG13" i="9" s="1"/>
  <c r="T14" i="9"/>
  <c r="A13" i="9"/>
  <c r="AR11" i="9"/>
  <c r="AS11" i="9"/>
  <c r="BD11" i="9" s="1"/>
  <c r="AP12" i="8"/>
  <c r="A12" i="8"/>
  <c r="U12" i="8"/>
  <c r="T13" i="8"/>
  <c r="AF12" i="8"/>
  <c r="AG12" i="8" s="1"/>
  <c r="U14" i="4"/>
  <c r="AF14" i="4"/>
  <c r="AP14" i="4"/>
  <c r="T15" i="4"/>
  <c r="BA15" i="4" s="1"/>
  <c r="AM12" i="5"/>
  <c r="B15" i="5"/>
  <c r="AC14" i="5"/>
  <c r="AO14" i="5"/>
  <c r="E14" i="5"/>
  <c r="D14" i="5"/>
  <c r="F14" i="5"/>
  <c r="C14" i="5"/>
  <c r="H14" i="5" s="1"/>
  <c r="AP13" i="5"/>
  <c r="AF13" i="5"/>
  <c r="U13" i="5"/>
  <c r="T14" i="5"/>
  <c r="W9" i="9"/>
  <c r="X9" i="9" s="1"/>
  <c r="X10" i="4"/>
  <c r="Y10" i="4" s="1"/>
  <c r="AJ14" i="3"/>
  <c r="Q96" i="17"/>
  <c r="F15" i="9"/>
  <c r="AO15" i="9"/>
  <c r="AC15" i="9"/>
  <c r="AD15" i="9" s="1"/>
  <c r="D15" i="9"/>
  <c r="Q10" i="7"/>
  <c r="AF14" i="2"/>
  <c r="AG14" i="2" s="1"/>
  <c r="AP14" i="2"/>
  <c r="U14" i="2"/>
  <c r="T15" i="2"/>
  <c r="BA15" i="2" s="1"/>
  <c r="AC15" i="4"/>
  <c r="AD15" i="4" s="1"/>
  <c r="E15" i="4"/>
  <c r="F15" i="4"/>
  <c r="D15" i="4"/>
  <c r="C15" i="4"/>
  <c r="AO15" i="4"/>
  <c r="B16" i="4"/>
  <c r="N11" i="4"/>
  <c r="L11" i="4"/>
  <c r="P11" i="4" s="1"/>
  <c r="U13" i="7"/>
  <c r="T14" i="7"/>
  <c r="AF13" i="7"/>
  <c r="AP13" i="7"/>
  <c r="B15" i="6"/>
  <c r="C14" i="6"/>
  <c r="H14" i="6" s="1"/>
  <c r="AO14" i="6"/>
  <c r="AC14" i="6"/>
  <c r="F14" i="6"/>
  <c r="D14" i="6"/>
  <c r="A14" i="6"/>
  <c r="E14" i="6"/>
  <c r="R9" i="5"/>
  <c r="AA13" i="6"/>
  <c r="AM13" i="6"/>
  <c r="AI13" i="6"/>
  <c r="AL13" i="6"/>
  <c r="AJ13" i="6"/>
  <c r="D15" i="3"/>
  <c r="AC15" i="3"/>
  <c r="AD15" i="3" s="1"/>
  <c r="C15" i="3"/>
  <c r="B16" i="3"/>
  <c r="E15" i="3"/>
  <c r="F15" i="3"/>
  <c r="H15" i="3"/>
  <c r="M15" i="3" s="1"/>
  <c r="AO15" i="3"/>
  <c r="AO14" i="7"/>
  <c r="F14" i="7"/>
  <c r="D14" i="7"/>
  <c r="C14" i="7"/>
  <c r="H14" i="7" s="1"/>
  <c r="B15" i="7"/>
  <c r="AC14" i="7"/>
  <c r="E14" i="7"/>
  <c r="AM12" i="7"/>
  <c r="BA14" i="5" l="1"/>
  <c r="BA14" i="9"/>
  <c r="BA13" i="8"/>
  <c r="AI14" i="3"/>
  <c r="BA14" i="7"/>
  <c r="AM14" i="3"/>
  <c r="M14" i="9"/>
  <c r="O9" i="8"/>
  <c r="K10" i="8" s="1"/>
  <c r="M10" i="8" s="1"/>
  <c r="N10" i="6"/>
  <c r="W9" i="8"/>
  <c r="X9" i="8" s="1"/>
  <c r="Q133" i="17"/>
  <c r="AG12" i="4"/>
  <c r="A15" i="3"/>
  <c r="AA15" i="3" s="1"/>
  <c r="X15" i="3"/>
  <c r="Y9" i="7"/>
  <c r="X9" i="6"/>
  <c r="Y9" i="6" s="1"/>
  <c r="M10" i="6"/>
  <c r="BH9" i="4"/>
  <c r="BI9" i="4" s="1"/>
  <c r="AI13" i="2"/>
  <c r="L11" i="2"/>
  <c r="O11" i="2" s="1"/>
  <c r="K12" i="2" s="1"/>
  <c r="N12" i="2" s="1"/>
  <c r="X9" i="2"/>
  <c r="Y9" i="2" s="1"/>
  <c r="BG9" i="2" s="1"/>
  <c r="N10" i="3"/>
  <c r="O10" i="3" s="1"/>
  <c r="K11" i="3" s="1"/>
  <c r="L11" i="3" s="1"/>
  <c r="AA14" i="4"/>
  <c r="T16" i="6"/>
  <c r="BA16" i="6" s="1"/>
  <c r="C15" i="9"/>
  <c r="H15" i="9" s="1"/>
  <c r="M15" i="9" s="1"/>
  <c r="E15" i="9"/>
  <c r="B16" i="9"/>
  <c r="AL14" i="3"/>
  <c r="AR14" i="3" s="1"/>
  <c r="BC14" i="3" s="1"/>
  <c r="AW9" i="4"/>
  <c r="AX9" i="4" s="1"/>
  <c r="M10" i="5"/>
  <c r="AA13" i="2"/>
  <c r="U15" i="6"/>
  <c r="AP15" i="6"/>
  <c r="AM13" i="2"/>
  <c r="BD12" i="2"/>
  <c r="AF15" i="6"/>
  <c r="L10" i="5"/>
  <c r="P10" i="5" s="1"/>
  <c r="Q10" i="5" s="1"/>
  <c r="AJ14" i="4"/>
  <c r="BK8" i="4"/>
  <c r="BC12" i="2"/>
  <c r="AM14" i="4"/>
  <c r="AJ13" i="5"/>
  <c r="AV10" i="4"/>
  <c r="AA13" i="7"/>
  <c r="AL13" i="2"/>
  <c r="AR13" i="2" s="1"/>
  <c r="A14" i="2"/>
  <c r="BD15" i="3"/>
  <c r="T16" i="3"/>
  <c r="BA16" i="3" s="1"/>
  <c r="U15" i="3"/>
  <c r="BG15" i="3"/>
  <c r="AP15" i="3"/>
  <c r="AS15" i="3"/>
  <c r="AF15" i="3"/>
  <c r="AG15" i="3" s="1"/>
  <c r="Y15" i="3"/>
  <c r="AV15" i="3"/>
  <c r="W15" i="3"/>
  <c r="AI14" i="4"/>
  <c r="H16" i="4"/>
  <c r="M16" i="4" s="1"/>
  <c r="BH6" i="9"/>
  <c r="BI6" i="9" s="1"/>
  <c r="AW6" i="9"/>
  <c r="AA13" i="5"/>
  <c r="AG8" i="8"/>
  <c r="AD11" i="8"/>
  <c r="AR11" i="8" s="1"/>
  <c r="BC11" i="8" s="1"/>
  <c r="AS11" i="4"/>
  <c r="BD11" i="4" s="1"/>
  <c r="AR13" i="4"/>
  <c r="BC13" i="4" s="1"/>
  <c r="AL14" i="4"/>
  <c r="AR14" i="4" s="1"/>
  <c r="BC14" i="4" s="1"/>
  <c r="Y9" i="5"/>
  <c r="BG9" i="5" s="1"/>
  <c r="AL13" i="5"/>
  <c r="A14" i="5"/>
  <c r="A15" i="4"/>
  <c r="BG10" i="4"/>
  <c r="H14" i="2"/>
  <c r="M14" i="2" s="1"/>
  <c r="AO14" i="2"/>
  <c r="B15" i="2"/>
  <c r="F14" i="2"/>
  <c r="AC14" i="2"/>
  <c r="AD14" i="2" s="1"/>
  <c r="E14" i="2"/>
  <c r="D14" i="2"/>
  <c r="C14" i="2"/>
  <c r="AJ13" i="7"/>
  <c r="AS11" i="8"/>
  <c r="BD11" i="8" s="1"/>
  <c r="AI13" i="7"/>
  <c r="BD12" i="5"/>
  <c r="BF10" i="2"/>
  <c r="AU10" i="2"/>
  <c r="A14" i="7"/>
  <c r="AL13" i="7"/>
  <c r="BF10" i="9"/>
  <c r="D14" i="8"/>
  <c r="AC14" i="8"/>
  <c r="AD14" i="8" s="1"/>
  <c r="E14" i="8"/>
  <c r="F14" i="8"/>
  <c r="B15" i="8"/>
  <c r="AO14" i="8"/>
  <c r="BC11" i="9"/>
  <c r="O11" i="4"/>
  <c r="K12" i="4" s="1"/>
  <c r="L12" i="4" s="1"/>
  <c r="O10" i="7"/>
  <c r="K11" i="7" s="1"/>
  <c r="L11" i="7" s="1"/>
  <c r="P11" i="7" s="1"/>
  <c r="Q11" i="7" s="1"/>
  <c r="R11" i="7" s="1"/>
  <c r="W10" i="7"/>
  <c r="X10" i="7" s="1"/>
  <c r="C15" i="5"/>
  <c r="H15" i="5" s="1"/>
  <c r="N10" i="9"/>
  <c r="O10" i="9" s="1"/>
  <c r="K11" i="9" s="1"/>
  <c r="L11" i="9" s="1"/>
  <c r="P11" i="9" s="1"/>
  <c r="Q11" i="9" s="1"/>
  <c r="M13" i="8"/>
  <c r="C14" i="8"/>
  <c r="H14" i="8" s="1"/>
  <c r="A13" i="8"/>
  <c r="AF13" i="8"/>
  <c r="AG13" i="8" s="1"/>
  <c r="T14" i="8"/>
  <c r="U13" i="8"/>
  <c r="AP13" i="8"/>
  <c r="AI13" i="9"/>
  <c r="AA13" i="9"/>
  <c r="AM13" i="9"/>
  <c r="AJ13" i="9"/>
  <c r="AL13" i="9"/>
  <c r="AM12" i="8"/>
  <c r="AI12" i="8"/>
  <c r="AA12" i="8"/>
  <c r="AJ12" i="8"/>
  <c r="AL12" i="8"/>
  <c r="AR12" i="8" s="1"/>
  <c r="BC12" i="8" s="1"/>
  <c r="AP14" i="9"/>
  <c r="U14" i="9"/>
  <c r="T15" i="9"/>
  <c r="AF14" i="9"/>
  <c r="AG14" i="9" s="1"/>
  <c r="A14" i="9"/>
  <c r="AR12" i="9"/>
  <c r="AS12" i="9"/>
  <c r="BD12" i="9" s="1"/>
  <c r="Q10" i="3"/>
  <c r="R10" i="3" s="1"/>
  <c r="BK9" i="3"/>
  <c r="AX9" i="3"/>
  <c r="BL9" i="3" s="1"/>
  <c r="AF15" i="4"/>
  <c r="T16" i="4"/>
  <c r="BA16" i="4" s="1"/>
  <c r="AP15" i="4"/>
  <c r="U15" i="4"/>
  <c r="AM13" i="5"/>
  <c r="BD13" i="5" s="1"/>
  <c r="AP14" i="5"/>
  <c r="U14" i="5"/>
  <c r="AF14" i="5"/>
  <c r="T15" i="5"/>
  <c r="F15" i="5"/>
  <c r="D15" i="5"/>
  <c r="E15" i="5"/>
  <c r="AO15" i="5"/>
  <c r="AC15" i="5"/>
  <c r="B16" i="5"/>
  <c r="Q9" i="8"/>
  <c r="R9" i="8" s="1"/>
  <c r="W10" i="9"/>
  <c r="X10" i="9" s="1"/>
  <c r="AX7" i="9"/>
  <c r="BL7" i="9" s="1"/>
  <c r="BK7" i="9"/>
  <c r="AA14" i="6"/>
  <c r="AJ14" i="6"/>
  <c r="AI14" i="6"/>
  <c r="AL14" i="6"/>
  <c r="AM14" i="6"/>
  <c r="T16" i="2"/>
  <c r="BA16" i="2" s="1"/>
  <c r="AP15" i="2"/>
  <c r="U15" i="2"/>
  <c r="AF15" i="2"/>
  <c r="AG15" i="2" s="1"/>
  <c r="R10" i="7"/>
  <c r="Q95" i="17"/>
  <c r="M15" i="4"/>
  <c r="AM13" i="7"/>
  <c r="E15" i="7"/>
  <c r="B16" i="7"/>
  <c r="D15" i="7"/>
  <c r="AO15" i="7"/>
  <c r="C15" i="7"/>
  <c r="H15" i="7" s="1"/>
  <c r="AC15" i="7"/>
  <c r="F15" i="7"/>
  <c r="F15" i="6"/>
  <c r="E15" i="6"/>
  <c r="AO15" i="6"/>
  <c r="B16" i="6"/>
  <c r="A15" i="6"/>
  <c r="AC15" i="6"/>
  <c r="D15" i="6"/>
  <c r="C15" i="6"/>
  <c r="H15" i="6" s="1"/>
  <c r="E16" i="4"/>
  <c r="AO16" i="4"/>
  <c r="C16" i="4"/>
  <c r="B17" i="4"/>
  <c r="D16" i="4"/>
  <c r="AC16" i="4"/>
  <c r="AD16" i="4" s="1"/>
  <c r="F16" i="4"/>
  <c r="B17" i="3"/>
  <c r="C16" i="3"/>
  <c r="H16" i="3"/>
  <c r="M16" i="3" s="1"/>
  <c r="E16" i="3"/>
  <c r="D16" i="3"/>
  <c r="F16" i="3"/>
  <c r="AO16" i="3"/>
  <c r="AC16" i="3"/>
  <c r="AD16" i="3" s="1"/>
  <c r="T15" i="7"/>
  <c r="AF14" i="7"/>
  <c r="AP14" i="7"/>
  <c r="U14" i="7"/>
  <c r="Q11" i="4"/>
  <c r="R11" i="4" s="1"/>
  <c r="E16" i="9"/>
  <c r="AO16" i="9"/>
  <c r="AC16" i="9"/>
  <c r="AD16" i="9" s="1"/>
  <c r="D16" i="9"/>
  <c r="F16" i="9"/>
  <c r="B17" i="9"/>
  <c r="C16" i="9"/>
  <c r="W11" i="4"/>
  <c r="L12" i="2" l="1"/>
  <c r="O12" i="2" s="1"/>
  <c r="K13" i="2" s="1"/>
  <c r="L13" i="2" s="1"/>
  <c r="AJ15" i="3"/>
  <c r="BA15" i="7"/>
  <c r="BA14" i="8"/>
  <c r="AM15" i="3"/>
  <c r="BA15" i="5"/>
  <c r="BA15" i="9"/>
  <c r="AI15" i="3"/>
  <c r="P11" i="2"/>
  <c r="Y9" i="8"/>
  <c r="BG9" i="8" s="1"/>
  <c r="H16" i="9"/>
  <c r="M16" i="9" s="1"/>
  <c r="O10" i="6"/>
  <c r="K11" i="6" s="1"/>
  <c r="L11" i="6" s="1"/>
  <c r="P11" i="6" s="1"/>
  <c r="BC13" i="2"/>
  <c r="N10" i="8"/>
  <c r="L10" i="8"/>
  <c r="P10" i="8" s="1"/>
  <c r="Q10" i="8" s="1"/>
  <c r="R10" i="8" s="1"/>
  <c r="W10" i="6"/>
  <c r="X10" i="6" s="1"/>
  <c r="W11" i="6" s="1"/>
  <c r="X11" i="6" s="1"/>
  <c r="Q134" i="17"/>
  <c r="AG13" i="4"/>
  <c r="A16" i="3"/>
  <c r="AA16" i="3" s="1"/>
  <c r="X16" i="3"/>
  <c r="T17" i="6"/>
  <c r="BA17" i="6" s="1"/>
  <c r="AP16" i="6"/>
  <c r="AF16" i="6"/>
  <c r="U16" i="6"/>
  <c r="N11" i="3"/>
  <c r="W10" i="2"/>
  <c r="X10" i="2" s="1"/>
  <c r="R10" i="5"/>
  <c r="M11" i="6"/>
  <c r="AA14" i="7"/>
  <c r="BK9" i="4"/>
  <c r="AL15" i="3"/>
  <c r="AR15" i="3" s="1"/>
  <c r="BC15" i="3" s="1"/>
  <c r="AM14" i="2"/>
  <c r="BD13" i="2"/>
  <c r="AM15" i="4"/>
  <c r="AA14" i="5"/>
  <c r="O10" i="5"/>
  <c r="K11" i="5" s="1"/>
  <c r="M11" i="5" s="1"/>
  <c r="AJ15" i="4"/>
  <c r="AL14" i="2"/>
  <c r="AR14" i="2" s="1"/>
  <c r="AJ14" i="2"/>
  <c r="W10" i="5"/>
  <c r="X10" i="5" s="1"/>
  <c r="AA14" i="2"/>
  <c r="AI14" i="2"/>
  <c r="A15" i="2"/>
  <c r="AI15" i="2" s="1"/>
  <c r="BD16" i="3"/>
  <c r="W16" i="3"/>
  <c r="Y16" i="3"/>
  <c r="BG16" i="3"/>
  <c r="U16" i="3"/>
  <c r="AS16" i="3"/>
  <c r="AP16" i="3"/>
  <c r="AV16" i="3"/>
  <c r="T17" i="3"/>
  <c r="BA17" i="3" s="1"/>
  <c r="AF16" i="3"/>
  <c r="AG16" i="3" s="1"/>
  <c r="H17" i="4"/>
  <c r="AI14" i="7"/>
  <c r="AJ14" i="7"/>
  <c r="AX6" i="9"/>
  <c r="BL6" i="9" s="1"/>
  <c r="BK6" i="9"/>
  <c r="AI15" i="4"/>
  <c r="AA15" i="4"/>
  <c r="AS12" i="4"/>
  <c r="BD12" i="4" s="1"/>
  <c r="AG7" i="8"/>
  <c r="AD10" i="8"/>
  <c r="AR10" i="8" s="1"/>
  <c r="BC10" i="8" s="1"/>
  <c r="AS8" i="8"/>
  <c r="M11" i="7"/>
  <c r="AL15" i="4"/>
  <c r="AM14" i="7"/>
  <c r="AL14" i="5"/>
  <c r="AJ14" i="5"/>
  <c r="AI14" i="5"/>
  <c r="AL14" i="7"/>
  <c r="BC12" i="9"/>
  <c r="A16" i="4"/>
  <c r="AU10" i="3"/>
  <c r="AW10" i="3" s="1"/>
  <c r="BF10" i="3"/>
  <c r="BH10" i="3" s="1"/>
  <c r="BI10" i="3" s="1"/>
  <c r="AU11" i="4"/>
  <c r="BF11" i="4"/>
  <c r="A15" i="5"/>
  <c r="AJ15" i="5" s="1"/>
  <c r="D15" i="8"/>
  <c r="B16" i="8"/>
  <c r="E15" i="8"/>
  <c r="AO15" i="8"/>
  <c r="F15" i="8"/>
  <c r="AC15" i="8"/>
  <c r="AD15" i="8" s="1"/>
  <c r="Y9" i="9"/>
  <c r="AW10" i="4"/>
  <c r="BH10" i="4"/>
  <c r="BI10" i="4" s="1"/>
  <c r="AW8" i="9"/>
  <c r="BH8" i="9"/>
  <c r="BI8" i="9" s="1"/>
  <c r="B16" i="2"/>
  <c r="D15" i="2"/>
  <c r="E15" i="2"/>
  <c r="F15" i="2"/>
  <c r="AC15" i="2"/>
  <c r="AD15" i="2" s="1"/>
  <c r="C15" i="2"/>
  <c r="AO15" i="2"/>
  <c r="H15" i="2"/>
  <c r="M15" i="2" s="1"/>
  <c r="A15" i="7"/>
  <c r="AI15" i="7" s="1"/>
  <c r="O11" i="3"/>
  <c r="K12" i="3" s="1"/>
  <c r="L12" i="3" s="1"/>
  <c r="N12" i="4"/>
  <c r="O12" i="4" s="1"/>
  <c r="K13" i="4" s="1"/>
  <c r="L13" i="4" s="1"/>
  <c r="N11" i="7"/>
  <c r="BH9" i="2"/>
  <c r="BI9" i="2" s="1"/>
  <c r="N11" i="9"/>
  <c r="O11" i="9" s="1"/>
  <c r="K12" i="9" s="1"/>
  <c r="N12" i="9" s="1"/>
  <c r="W11" i="7"/>
  <c r="X11" i="7" s="1"/>
  <c r="M14" i="8"/>
  <c r="C15" i="8"/>
  <c r="H15" i="8" s="1"/>
  <c r="T16" i="9"/>
  <c r="U15" i="9"/>
  <c r="AF15" i="9"/>
  <c r="AG15" i="9" s="1"/>
  <c r="AP15" i="9"/>
  <c r="A15" i="9"/>
  <c r="AS12" i="8"/>
  <c r="BD12" i="8" s="1"/>
  <c r="AP14" i="8"/>
  <c r="AF14" i="8"/>
  <c r="AG14" i="8" s="1"/>
  <c r="A14" i="8"/>
  <c r="U14" i="8"/>
  <c r="T15" i="8"/>
  <c r="AR13" i="9"/>
  <c r="AS13" i="9"/>
  <c r="BD13" i="9" s="1"/>
  <c r="AI14" i="9"/>
  <c r="AL14" i="9"/>
  <c r="AM14" i="9"/>
  <c r="AJ14" i="9"/>
  <c r="AA14" i="9"/>
  <c r="AL13" i="8"/>
  <c r="AJ13" i="8"/>
  <c r="AI13" i="8"/>
  <c r="AM13" i="8"/>
  <c r="AA13" i="8"/>
  <c r="P11" i="3"/>
  <c r="Q11" i="3" s="1"/>
  <c r="R11" i="3" s="1"/>
  <c r="AF16" i="4"/>
  <c r="T17" i="4"/>
  <c r="BA17" i="4" s="1"/>
  <c r="U16" i="4"/>
  <c r="AP16" i="4"/>
  <c r="D16" i="5"/>
  <c r="AC16" i="5"/>
  <c r="AO16" i="5"/>
  <c r="B17" i="5"/>
  <c r="F16" i="5"/>
  <c r="E16" i="5"/>
  <c r="U15" i="5"/>
  <c r="AP15" i="5"/>
  <c r="AF15" i="5"/>
  <c r="T16" i="5"/>
  <c r="AM14" i="5"/>
  <c r="C16" i="5"/>
  <c r="H16" i="5" s="1"/>
  <c r="W11" i="9"/>
  <c r="X11" i="9" s="1"/>
  <c r="E16" i="6"/>
  <c r="AO16" i="6"/>
  <c r="AC16" i="6"/>
  <c r="D16" i="6"/>
  <c r="F16" i="6"/>
  <c r="C16" i="6"/>
  <c r="H16" i="6" s="1"/>
  <c r="A16" i="6"/>
  <c r="B17" i="6"/>
  <c r="Q11" i="6"/>
  <c r="R11" i="6" s="1"/>
  <c r="R11" i="9"/>
  <c r="AU11" i="9" s="1"/>
  <c r="AP17" i="6"/>
  <c r="T18" i="6"/>
  <c r="BA18" i="6" s="1"/>
  <c r="U17" i="6"/>
  <c r="AF17" i="6"/>
  <c r="X11" i="4"/>
  <c r="W12" i="4" s="1"/>
  <c r="Q11" i="2"/>
  <c r="P12" i="2" s="1"/>
  <c r="F17" i="3"/>
  <c r="D17" i="3"/>
  <c r="C17" i="3"/>
  <c r="H17" i="3"/>
  <c r="M17" i="3" s="1"/>
  <c r="AO17" i="3"/>
  <c r="E17" i="3"/>
  <c r="B18" i="3"/>
  <c r="AC17" i="3"/>
  <c r="AD17" i="3" s="1"/>
  <c r="BL9" i="4"/>
  <c r="AA15" i="6"/>
  <c r="AI15" i="6"/>
  <c r="AL15" i="6"/>
  <c r="AM15" i="6"/>
  <c r="AJ15" i="6"/>
  <c r="AC16" i="7"/>
  <c r="E16" i="7"/>
  <c r="B17" i="7"/>
  <c r="C16" i="7"/>
  <c r="H16" i="7" s="1"/>
  <c r="F16" i="7"/>
  <c r="AO16" i="7"/>
  <c r="D16" i="7"/>
  <c r="Q94" i="17"/>
  <c r="AO17" i="9"/>
  <c r="AC17" i="9"/>
  <c r="AD17" i="9" s="1"/>
  <c r="E17" i="9"/>
  <c r="D17" i="9"/>
  <c r="B18" i="9"/>
  <c r="F17" i="9"/>
  <c r="C17" i="9"/>
  <c r="H17" i="9" s="1"/>
  <c r="U16" i="2"/>
  <c r="T17" i="2"/>
  <c r="BA17" i="2" s="1"/>
  <c r="AP16" i="2"/>
  <c r="AF16" i="2"/>
  <c r="AG16" i="2" s="1"/>
  <c r="AF15" i="7"/>
  <c r="T16" i="7"/>
  <c r="AP15" i="7"/>
  <c r="U15" i="7"/>
  <c r="AO17" i="4"/>
  <c r="C17" i="4"/>
  <c r="AC17" i="4"/>
  <c r="AD17" i="4" s="1"/>
  <c r="B18" i="4"/>
  <c r="E17" i="4"/>
  <c r="D17" i="4"/>
  <c r="F17" i="4"/>
  <c r="P12" i="4"/>
  <c r="N11" i="6" l="1"/>
  <c r="BA16" i="9"/>
  <c r="AV9" i="8"/>
  <c r="BA16" i="5"/>
  <c r="BA15" i="8"/>
  <c r="BA16" i="7"/>
  <c r="W10" i="8"/>
  <c r="X10" i="8" s="1"/>
  <c r="O10" i="8"/>
  <c r="K11" i="8" s="1"/>
  <c r="M11" i="8" s="1"/>
  <c r="O11" i="6"/>
  <c r="K12" i="6" s="1"/>
  <c r="N12" i="6" s="1"/>
  <c r="AI16" i="3"/>
  <c r="AM16" i="3"/>
  <c r="AJ16" i="3"/>
  <c r="Q135" i="17"/>
  <c r="AG14" i="4"/>
  <c r="A17" i="3"/>
  <c r="X17" i="3"/>
  <c r="AL16" i="3"/>
  <c r="AR16" i="3" s="1"/>
  <c r="BC16" i="3" s="1"/>
  <c r="BD14" i="2"/>
  <c r="BC14" i="2"/>
  <c r="AA15" i="5"/>
  <c r="AM16" i="4"/>
  <c r="N11" i="5"/>
  <c r="L11" i="5"/>
  <c r="P11" i="5" s="1"/>
  <c r="Q11" i="5" s="1"/>
  <c r="R11" i="5" s="1"/>
  <c r="Y10" i="5"/>
  <c r="BG10" i="5" s="1"/>
  <c r="AI15" i="5"/>
  <c r="N13" i="2"/>
  <c r="O13" i="2" s="1"/>
  <c r="K14" i="2" s="1"/>
  <c r="L14" i="2" s="1"/>
  <c r="AL15" i="2"/>
  <c r="AR15" i="2" s="1"/>
  <c r="AM15" i="2"/>
  <c r="BD15" i="2" s="1"/>
  <c r="AA15" i="2"/>
  <c r="A16" i="2"/>
  <c r="AI16" i="2" s="1"/>
  <c r="AJ15" i="2"/>
  <c r="R11" i="2"/>
  <c r="BF11" i="2" s="1"/>
  <c r="W17" i="3"/>
  <c r="U17" i="3"/>
  <c r="BD17" i="3"/>
  <c r="Y17" i="3"/>
  <c r="BG17" i="3"/>
  <c r="AS17" i="3"/>
  <c r="AV17" i="3"/>
  <c r="AP17" i="3"/>
  <c r="AF17" i="3"/>
  <c r="AG17" i="3" s="1"/>
  <c r="T18" i="3"/>
  <c r="BA18" i="3" s="1"/>
  <c r="AA16" i="4"/>
  <c r="H18" i="4"/>
  <c r="AJ16" i="4"/>
  <c r="AI16" i="4"/>
  <c r="O11" i="7"/>
  <c r="K12" i="7" s="1"/>
  <c r="M12" i="7" s="1"/>
  <c r="AG6" i="8"/>
  <c r="AD9" i="8"/>
  <c r="AR9" i="8" s="1"/>
  <c r="AS7" i="8"/>
  <c r="AS13" i="4"/>
  <c r="BD13" i="4" s="1"/>
  <c r="BD8" i="8"/>
  <c r="BG8" i="8" s="1"/>
  <c r="AV8" i="8"/>
  <c r="AL16" i="4"/>
  <c r="AR16" i="4" s="1"/>
  <c r="Y10" i="6"/>
  <c r="M17" i="9"/>
  <c r="AM15" i="7"/>
  <c r="AR15" i="4"/>
  <c r="BC15" i="4" s="1"/>
  <c r="AL15" i="5"/>
  <c r="N12" i="3"/>
  <c r="O12" i="3" s="1"/>
  <c r="K13" i="3" s="1"/>
  <c r="N13" i="3" s="1"/>
  <c r="AJ15" i="7"/>
  <c r="AV9" i="9"/>
  <c r="BG9" i="9"/>
  <c r="BH9" i="9" s="1"/>
  <c r="BI9" i="9" s="1"/>
  <c r="AA15" i="7"/>
  <c r="AM15" i="5"/>
  <c r="BC13" i="9"/>
  <c r="BF11" i="9"/>
  <c r="BD14" i="5"/>
  <c r="A16" i="5"/>
  <c r="AJ16" i="5" s="1"/>
  <c r="A17" i="4"/>
  <c r="AJ17" i="4" s="1"/>
  <c r="Y10" i="9"/>
  <c r="C16" i="2"/>
  <c r="H16" i="2"/>
  <c r="M16" i="2" s="1"/>
  <c r="D16" i="2"/>
  <c r="B17" i="2"/>
  <c r="AO16" i="2"/>
  <c r="E16" i="2"/>
  <c r="AC16" i="2"/>
  <c r="AD16" i="2" s="1"/>
  <c r="F16" i="2"/>
  <c r="Y10" i="7"/>
  <c r="AL15" i="7"/>
  <c r="D16" i="8"/>
  <c r="AC16" i="8"/>
  <c r="AD16" i="8" s="1"/>
  <c r="F16" i="8"/>
  <c r="AO16" i="8"/>
  <c r="E16" i="8"/>
  <c r="B17" i="8"/>
  <c r="AU11" i="3"/>
  <c r="AW11" i="3" s="1"/>
  <c r="BF11" i="3"/>
  <c r="BH11" i="3" s="1"/>
  <c r="BI11" i="3" s="1"/>
  <c r="N13" i="4"/>
  <c r="O13" i="4" s="1"/>
  <c r="K14" i="4" s="1"/>
  <c r="AU10" i="8"/>
  <c r="BF10" i="8"/>
  <c r="W11" i="2"/>
  <c r="X11" i="2" s="1"/>
  <c r="Y10" i="2"/>
  <c r="BG10" i="2" s="1"/>
  <c r="L12" i="9"/>
  <c r="P12" i="9" s="1"/>
  <c r="Q12" i="9" s="1"/>
  <c r="R12" i="9" s="1"/>
  <c r="AU12" i="9" s="1"/>
  <c r="Y11" i="7"/>
  <c r="M15" i="8"/>
  <c r="C16" i="8"/>
  <c r="H16" i="8" s="1"/>
  <c r="C17" i="5"/>
  <c r="H17" i="5" s="1"/>
  <c r="AA14" i="8"/>
  <c r="AL14" i="8"/>
  <c r="AR14" i="8" s="1"/>
  <c r="BC14" i="8" s="1"/>
  <c r="AM14" i="8"/>
  <c r="AJ14" i="8"/>
  <c r="AI14" i="8"/>
  <c r="AR13" i="8"/>
  <c r="BC13" i="8" s="1"/>
  <c r="AF15" i="8"/>
  <c r="AG15" i="8" s="1"/>
  <c r="U15" i="8"/>
  <c r="AP15" i="8"/>
  <c r="A15" i="8"/>
  <c r="T16" i="8"/>
  <c r="AF16" i="9"/>
  <c r="AG16" i="9" s="1"/>
  <c r="AP16" i="9"/>
  <c r="T17" i="9"/>
  <c r="BA17" i="9" s="1"/>
  <c r="U16" i="9"/>
  <c r="A16" i="9"/>
  <c r="AA15" i="9"/>
  <c r="AM15" i="9"/>
  <c r="AJ15" i="9"/>
  <c r="AL15" i="9"/>
  <c r="AI15" i="9"/>
  <c r="AR14" i="9"/>
  <c r="AS14" i="9"/>
  <c r="BD14" i="9" s="1"/>
  <c r="AS13" i="8"/>
  <c r="BD13" i="8" s="1"/>
  <c r="AX10" i="3"/>
  <c r="BL10" i="3" s="1"/>
  <c r="BK10" i="3"/>
  <c r="P12" i="3"/>
  <c r="Q12" i="3" s="1"/>
  <c r="R12" i="3" s="1"/>
  <c r="AF17" i="4"/>
  <c r="U17" i="4"/>
  <c r="AP17" i="4"/>
  <c r="T18" i="4"/>
  <c r="BA18" i="4" s="1"/>
  <c r="B18" i="5"/>
  <c r="F17" i="5"/>
  <c r="AC17" i="5"/>
  <c r="AO17" i="5"/>
  <c r="E17" i="5"/>
  <c r="D17" i="5"/>
  <c r="T17" i="5"/>
  <c r="AP16" i="5"/>
  <c r="U16" i="5"/>
  <c r="AF16" i="5"/>
  <c r="AX8" i="9"/>
  <c r="BL8" i="9" s="1"/>
  <c r="BK8" i="9"/>
  <c r="Y11" i="9"/>
  <c r="M17" i="4"/>
  <c r="AP16" i="7"/>
  <c r="T17" i="7"/>
  <c r="U16" i="7"/>
  <c r="AF16" i="7"/>
  <c r="Q12" i="2"/>
  <c r="P13" i="2" s="1"/>
  <c r="E17" i="7"/>
  <c r="F17" i="7"/>
  <c r="B18" i="7"/>
  <c r="D17" i="7"/>
  <c r="AC17" i="7"/>
  <c r="AO17" i="7"/>
  <c r="C17" i="7"/>
  <c r="H17" i="7" s="1"/>
  <c r="F18" i="3"/>
  <c r="B19" i="3"/>
  <c r="C18" i="3"/>
  <c r="D18" i="3"/>
  <c r="AO18" i="3"/>
  <c r="E18" i="3"/>
  <c r="H18" i="3"/>
  <c r="M18" i="3" s="1"/>
  <c r="AC18" i="3"/>
  <c r="AD18" i="3" s="1"/>
  <c r="D17" i="6"/>
  <c r="C17" i="6"/>
  <c r="H17" i="6" s="1"/>
  <c r="AC17" i="6"/>
  <c r="E17" i="6"/>
  <c r="B18" i="6"/>
  <c r="F17" i="6"/>
  <c r="AO17" i="6"/>
  <c r="A17" i="6"/>
  <c r="AO18" i="9"/>
  <c r="E18" i="9"/>
  <c r="D18" i="9"/>
  <c r="B19" i="9"/>
  <c r="F18" i="9"/>
  <c r="AC18" i="9"/>
  <c r="AD18" i="9" s="1"/>
  <c r="C18" i="9"/>
  <c r="H18" i="9" s="1"/>
  <c r="Q93" i="17"/>
  <c r="AD8" i="8" s="1"/>
  <c r="AR8" i="8" s="1"/>
  <c r="X12" i="4"/>
  <c r="W13" i="4" s="1"/>
  <c r="F18" i="4"/>
  <c r="E18" i="4"/>
  <c r="D18" i="4"/>
  <c r="AC18" i="4"/>
  <c r="AD18" i="4" s="1"/>
  <c r="B19" i="4"/>
  <c r="C18" i="4"/>
  <c r="AO18" i="4"/>
  <c r="U17" i="2"/>
  <c r="AF17" i="2"/>
  <c r="AG17" i="2" s="1"/>
  <c r="T18" i="2"/>
  <c r="BA18" i="2" s="1"/>
  <c r="AP17" i="2"/>
  <c r="Q12" i="4"/>
  <c r="R12" i="4" s="1"/>
  <c r="AP18" i="6"/>
  <c r="U18" i="6"/>
  <c r="T19" i="6"/>
  <c r="BA19" i="6" s="1"/>
  <c r="AF18" i="6"/>
  <c r="AA16" i="6"/>
  <c r="AI16" i="6"/>
  <c r="AM16" i="6"/>
  <c r="AL16" i="6"/>
  <c r="AJ16" i="6"/>
  <c r="A16" i="7"/>
  <c r="AA17" i="3"/>
  <c r="AJ17" i="3"/>
  <c r="AI17" i="3"/>
  <c r="Y11" i="4"/>
  <c r="BK10" i="4"/>
  <c r="AX10" i="4"/>
  <c r="Y10" i="8" l="1"/>
  <c r="BA16" i="8"/>
  <c r="BA17" i="7"/>
  <c r="BA17" i="5"/>
  <c r="N11" i="8"/>
  <c r="AM17" i="3"/>
  <c r="AM18" i="3" s="1"/>
  <c r="L11" i="8"/>
  <c r="P11" i="8" s="1"/>
  <c r="Q11" i="8" s="1"/>
  <c r="R11" i="8" s="1"/>
  <c r="AU11" i="8" s="1"/>
  <c r="M12" i="6"/>
  <c r="O12" i="6" s="1"/>
  <c r="K13" i="6" s="1"/>
  <c r="M13" i="6" s="1"/>
  <c r="L12" i="6"/>
  <c r="P12" i="6" s="1"/>
  <c r="Q12" i="6" s="1"/>
  <c r="R12" i="6" s="1"/>
  <c r="Q136" i="17"/>
  <c r="AG15" i="4"/>
  <c r="A18" i="3"/>
  <c r="X18" i="3"/>
  <c r="O11" i="5"/>
  <c r="K12" i="5" s="1"/>
  <c r="N12" i="5" s="1"/>
  <c r="BH10" i="2"/>
  <c r="BI10" i="2" s="1"/>
  <c r="AI17" i="4"/>
  <c r="W11" i="5"/>
  <c r="AL17" i="3"/>
  <c r="AR17" i="3" s="1"/>
  <c r="BC17" i="3" s="1"/>
  <c r="N14" i="2"/>
  <c r="O14" i="2" s="1"/>
  <c r="K15" i="2" s="1"/>
  <c r="N15" i="2" s="1"/>
  <c r="AM16" i="2"/>
  <c r="BD16" i="2" s="1"/>
  <c r="BC15" i="2"/>
  <c r="AL16" i="2"/>
  <c r="AA16" i="2"/>
  <c r="AL17" i="4"/>
  <c r="AR17" i="4" s="1"/>
  <c r="AJ16" i="2"/>
  <c r="AM17" i="4"/>
  <c r="N12" i="7"/>
  <c r="A17" i="2"/>
  <c r="AI17" i="2" s="1"/>
  <c r="L12" i="7"/>
  <c r="P12" i="7" s="1"/>
  <c r="Q12" i="7" s="1"/>
  <c r="R12" i="7" s="1"/>
  <c r="AU11" i="2"/>
  <c r="BD18" i="3"/>
  <c r="Y18" i="3"/>
  <c r="AP18" i="3"/>
  <c r="U18" i="3"/>
  <c r="AV18" i="3"/>
  <c r="W18" i="3"/>
  <c r="BG18" i="3"/>
  <c r="AF18" i="3"/>
  <c r="AG18" i="3" s="1"/>
  <c r="AS18" i="3"/>
  <c r="T19" i="3"/>
  <c r="AA17" i="4"/>
  <c r="H19" i="4"/>
  <c r="M19" i="4" s="1"/>
  <c r="A18" i="4"/>
  <c r="AJ18" i="4" s="1"/>
  <c r="AI16" i="5"/>
  <c r="AV7" i="8"/>
  <c r="BD7" i="8"/>
  <c r="BG7" i="8" s="1"/>
  <c r="AU8" i="8"/>
  <c r="AW8" i="8" s="1"/>
  <c r="AX8" i="8" s="1"/>
  <c r="BC8" i="8"/>
  <c r="BF8" i="8" s="1"/>
  <c r="BH8" i="8" s="1"/>
  <c r="BI8" i="8" s="1"/>
  <c r="AS14" i="4"/>
  <c r="BD14" i="4" s="1"/>
  <c r="BC9" i="8"/>
  <c r="BF9" i="8" s="1"/>
  <c r="BH9" i="8" s="1"/>
  <c r="BI9" i="8" s="1"/>
  <c r="AU9" i="8"/>
  <c r="AW9" i="8" s="1"/>
  <c r="AX9" i="8" s="1"/>
  <c r="AS6" i="8"/>
  <c r="L13" i="3"/>
  <c r="O13" i="3" s="1"/>
  <c r="K14" i="3" s="1"/>
  <c r="AL16" i="5"/>
  <c r="W12" i="6"/>
  <c r="X12" i="6" s="1"/>
  <c r="M18" i="9"/>
  <c r="AA16" i="5"/>
  <c r="Y11" i="6"/>
  <c r="AV11" i="9"/>
  <c r="BG11" i="9"/>
  <c r="AV11" i="4"/>
  <c r="BG11" i="4"/>
  <c r="BC16" i="4"/>
  <c r="AO17" i="8"/>
  <c r="B18" i="8"/>
  <c r="E17" i="8"/>
  <c r="D17" i="8"/>
  <c r="AC17" i="8"/>
  <c r="AD17" i="8" s="1"/>
  <c r="F17" i="8"/>
  <c r="AM16" i="5"/>
  <c r="BD16" i="5" s="1"/>
  <c r="AU12" i="4"/>
  <c r="BF12" i="4"/>
  <c r="H17" i="2"/>
  <c r="M17" i="2" s="1"/>
  <c r="B18" i="2"/>
  <c r="C17" i="2"/>
  <c r="AC17" i="2"/>
  <c r="AD17" i="2" s="1"/>
  <c r="E17" i="2"/>
  <c r="F17" i="2"/>
  <c r="AO17" i="2"/>
  <c r="D17" i="2"/>
  <c r="BC14" i="9"/>
  <c r="BD15" i="5"/>
  <c r="BF12" i="9"/>
  <c r="A17" i="5"/>
  <c r="BF12" i="3"/>
  <c r="BH12" i="3" s="1"/>
  <c r="BI12" i="3" s="1"/>
  <c r="AU12" i="3"/>
  <c r="AW12" i="3" s="1"/>
  <c r="AV10" i="9"/>
  <c r="BG10" i="9"/>
  <c r="N14" i="4"/>
  <c r="L14" i="4"/>
  <c r="AW9" i="9"/>
  <c r="BK9" i="9" s="1"/>
  <c r="AV10" i="8"/>
  <c r="BG10" i="8"/>
  <c r="P13" i="4"/>
  <c r="Q13" i="4" s="1"/>
  <c r="R12" i="2"/>
  <c r="W12" i="2"/>
  <c r="X12" i="2" s="1"/>
  <c r="W12" i="9"/>
  <c r="X12" i="9" s="1"/>
  <c r="O12" i="9"/>
  <c r="K13" i="9" s="1"/>
  <c r="C18" i="5"/>
  <c r="H18" i="5" s="1"/>
  <c r="M16" i="8"/>
  <c r="C17" i="8"/>
  <c r="H17" i="8" s="1"/>
  <c r="AR15" i="9"/>
  <c r="AS15" i="9"/>
  <c r="BD15" i="9" s="1"/>
  <c r="AF17" i="9"/>
  <c r="AG17" i="9" s="1"/>
  <c r="T18" i="9"/>
  <c r="BA18" i="9" s="1"/>
  <c r="U17" i="9"/>
  <c r="AP17" i="9"/>
  <c r="A17" i="9"/>
  <c r="AF16" i="8"/>
  <c r="AG16" i="8" s="1"/>
  <c r="T17" i="8"/>
  <c r="AP16" i="8"/>
  <c r="U16" i="8"/>
  <c r="A16" i="8"/>
  <c r="AL15" i="8"/>
  <c r="AR15" i="8" s="1"/>
  <c r="BC15" i="8" s="1"/>
  <c r="AI15" i="8"/>
  <c r="AM15" i="8"/>
  <c r="AJ15" i="8"/>
  <c r="AA15" i="8"/>
  <c r="AS14" i="8"/>
  <c r="BD14" i="8" s="1"/>
  <c r="AJ16" i="9"/>
  <c r="AM16" i="9"/>
  <c r="AL16" i="9"/>
  <c r="AI16" i="9"/>
  <c r="AA16" i="9"/>
  <c r="BK11" i="3"/>
  <c r="AX11" i="3"/>
  <c r="BL11" i="3" s="1"/>
  <c r="T19" i="4"/>
  <c r="BA19" i="4" s="1"/>
  <c r="AF18" i="4"/>
  <c r="AP18" i="4"/>
  <c r="U18" i="4"/>
  <c r="AF17" i="5"/>
  <c r="U17" i="5"/>
  <c r="T18" i="5"/>
  <c r="AP17" i="5"/>
  <c r="B19" i="5"/>
  <c r="E18" i="5"/>
  <c r="AC18" i="5"/>
  <c r="D18" i="5"/>
  <c r="AO18" i="5"/>
  <c r="F18" i="5"/>
  <c r="F19" i="3"/>
  <c r="AC19" i="3"/>
  <c r="AD19" i="3" s="1"/>
  <c r="D19" i="3"/>
  <c r="C19" i="3"/>
  <c r="H19" i="3"/>
  <c r="M19" i="3" s="1"/>
  <c r="B20" i="3"/>
  <c r="E19" i="3"/>
  <c r="AO19" i="3"/>
  <c r="AA16" i="7"/>
  <c r="AL16" i="7"/>
  <c r="AM16" i="7"/>
  <c r="AI16" i="7"/>
  <c r="AJ16" i="7"/>
  <c r="M18" i="4"/>
  <c r="AA17" i="6"/>
  <c r="AJ17" i="6"/>
  <c r="AM17" i="6"/>
  <c r="AL17" i="6"/>
  <c r="AI17" i="6"/>
  <c r="AA18" i="3"/>
  <c r="AJ18" i="3"/>
  <c r="AI18" i="3"/>
  <c r="Q13" i="2"/>
  <c r="P14" i="2" s="1"/>
  <c r="AF19" i="6"/>
  <c r="AP19" i="6"/>
  <c r="U19" i="6"/>
  <c r="T20" i="6"/>
  <c r="BA20" i="6" s="1"/>
  <c r="A17" i="7"/>
  <c r="X13" i="4"/>
  <c r="T19" i="2"/>
  <c r="BA19" i="2" s="1"/>
  <c r="AF18" i="2"/>
  <c r="AG18" i="2" s="1"/>
  <c r="U18" i="2"/>
  <c r="AP18" i="2"/>
  <c r="BL10" i="4"/>
  <c r="AO18" i="7"/>
  <c r="AC18" i="7"/>
  <c r="AD18" i="7" s="1"/>
  <c r="B19" i="7"/>
  <c r="F18" i="7"/>
  <c r="D18" i="7"/>
  <c r="C18" i="7"/>
  <c r="H18" i="7" s="1"/>
  <c r="E18" i="7"/>
  <c r="E19" i="9"/>
  <c r="AO19" i="9"/>
  <c r="AC19" i="9"/>
  <c r="AD19" i="9" s="1"/>
  <c r="D19" i="9"/>
  <c r="F19" i="9"/>
  <c r="B20" i="9"/>
  <c r="C19" i="9"/>
  <c r="H19" i="9" s="1"/>
  <c r="D18" i="6"/>
  <c r="AO18" i="6"/>
  <c r="F18" i="6"/>
  <c r="E18" i="6"/>
  <c r="B19" i="6"/>
  <c r="A18" i="6"/>
  <c r="AC18" i="6"/>
  <c r="C18" i="6"/>
  <c r="H18" i="6" s="1"/>
  <c r="AF17" i="7"/>
  <c r="AP17" i="7"/>
  <c r="U17" i="7"/>
  <c r="T18" i="7"/>
  <c r="C19" i="4"/>
  <c r="D19" i="4"/>
  <c r="F19" i="4"/>
  <c r="AC19" i="4"/>
  <c r="AD19" i="4" s="1"/>
  <c r="B20" i="4"/>
  <c r="AO19" i="4"/>
  <c r="E19" i="4"/>
  <c r="Y12" i="4"/>
  <c r="Q92" i="17"/>
  <c r="AD7" i="8" s="1"/>
  <c r="AR7" i="8" s="1"/>
  <c r="BA17" i="8" l="1"/>
  <c r="BA18" i="5"/>
  <c r="BA18" i="7"/>
  <c r="X19" i="3"/>
  <c r="BA19" i="3"/>
  <c r="W11" i="8"/>
  <c r="X11" i="8" s="1"/>
  <c r="BF11" i="8"/>
  <c r="O11" i="8"/>
  <c r="K12" i="8" s="1"/>
  <c r="N12" i="8" s="1"/>
  <c r="Q137" i="17"/>
  <c r="AG16" i="4"/>
  <c r="X11" i="5"/>
  <c r="Y11" i="5" s="1"/>
  <c r="BG11" i="5" s="1"/>
  <c r="M12" i="5"/>
  <c r="W12" i="7"/>
  <c r="X12" i="7" s="1"/>
  <c r="L12" i="5"/>
  <c r="P12" i="5" s="1"/>
  <c r="Q12" i="5" s="1"/>
  <c r="AI18" i="4"/>
  <c r="AL17" i="2"/>
  <c r="AR17" i="2" s="1"/>
  <c r="AJ17" i="2"/>
  <c r="AA17" i="2"/>
  <c r="AR16" i="2"/>
  <c r="AL18" i="3"/>
  <c r="AR18" i="3" s="1"/>
  <c r="BC18" i="3" s="1"/>
  <c r="AL18" i="4"/>
  <c r="AR18" i="4" s="1"/>
  <c r="AM18" i="4"/>
  <c r="AM17" i="2"/>
  <c r="BD17" i="2" s="1"/>
  <c r="BC16" i="2"/>
  <c r="O12" i="7"/>
  <c r="K13" i="7" s="1"/>
  <c r="L13" i="7" s="1"/>
  <c r="AA18" i="4"/>
  <c r="AL17" i="5"/>
  <c r="BL8" i="8"/>
  <c r="A18" i="2"/>
  <c r="P13" i="3"/>
  <c r="Q13" i="3" s="1"/>
  <c r="R13" i="3" s="1"/>
  <c r="T20" i="3"/>
  <c r="AP19" i="3"/>
  <c r="AV19" i="3"/>
  <c r="AF19" i="3"/>
  <c r="AG19" i="3" s="1"/>
  <c r="W19" i="3"/>
  <c r="AS19" i="3"/>
  <c r="BD19" i="3"/>
  <c r="Y19" i="3"/>
  <c r="BG19" i="3"/>
  <c r="U19" i="3"/>
  <c r="A19" i="3"/>
  <c r="AA19" i="3" s="1"/>
  <c r="W14" i="4"/>
  <c r="H20" i="4"/>
  <c r="M20" i="4" s="1"/>
  <c r="A19" i="4"/>
  <c r="BK8" i="8"/>
  <c r="AV6" i="8"/>
  <c r="BD6" i="8"/>
  <c r="BG6" i="8" s="1"/>
  <c r="BL9" i="8"/>
  <c r="BC7" i="8"/>
  <c r="BF7" i="8" s="1"/>
  <c r="BH7" i="8" s="1"/>
  <c r="BI7" i="8" s="1"/>
  <c r="AU7" i="8"/>
  <c r="AW7" i="8" s="1"/>
  <c r="AS15" i="4"/>
  <c r="BD15" i="4" s="1"/>
  <c r="AD17" i="7"/>
  <c r="L13" i="6"/>
  <c r="N13" i="6"/>
  <c r="P14" i="4"/>
  <c r="Q14" i="4" s="1"/>
  <c r="R14" i="4" s="1"/>
  <c r="O14" i="4"/>
  <c r="K15" i="4" s="1"/>
  <c r="N15" i="4" s="1"/>
  <c r="BC17" i="4"/>
  <c r="AA17" i="5"/>
  <c r="Y12" i="9"/>
  <c r="C19" i="5"/>
  <c r="H19" i="5" s="1"/>
  <c r="AM17" i="5"/>
  <c r="BC15" i="9"/>
  <c r="AW10" i="9"/>
  <c r="BH10" i="9"/>
  <c r="BI10" i="9" s="1"/>
  <c r="AJ17" i="5"/>
  <c r="AI17" i="5"/>
  <c r="A18" i="5"/>
  <c r="AJ18" i="5" s="1"/>
  <c r="F18" i="2"/>
  <c r="C18" i="2"/>
  <c r="D18" i="2"/>
  <c r="AO18" i="2"/>
  <c r="H18" i="2"/>
  <c r="M18" i="2" s="1"/>
  <c r="E18" i="2"/>
  <c r="AC18" i="2"/>
  <c r="AD18" i="2" s="1"/>
  <c r="B19" i="2"/>
  <c r="D18" i="8"/>
  <c r="E18" i="8"/>
  <c r="B19" i="8"/>
  <c r="AC18" i="8"/>
  <c r="AD18" i="8" s="1"/>
  <c r="AO18" i="8"/>
  <c r="F18" i="8"/>
  <c r="BF12" i="2"/>
  <c r="AU12" i="2"/>
  <c r="AV12" i="4"/>
  <c r="BG12" i="4"/>
  <c r="AX9" i="9"/>
  <c r="BL9" i="9" s="1"/>
  <c r="W13" i="2"/>
  <c r="X13" i="2" s="1"/>
  <c r="Y13" i="4"/>
  <c r="Y11" i="2"/>
  <c r="BG11" i="2" s="1"/>
  <c r="BK9" i="8"/>
  <c r="L13" i="9"/>
  <c r="P13" i="9" s="1"/>
  <c r="Q13" i="9" s="1"/>
  <c r="N13" i="9"/>
  <c r="L15" i="2"/>
  <c r="O15" i="2" s="1"/>
  <c r="K16" i="2" s="1"/>
  <c r="N16" i="2" s="1"/>
  <c r="M17" i="8"/>
  <c r="C18" i="8"/>
  <c r="H18" i="8" s="1"/>
  <c r="AR16" i="9"/>
  <c r="AS16" i="9"/>
  <c r="BD16" i="9" s="1"/>
  <c r="AA17" i="9"/>
  <c r="AL17" i="9"/>
  <c r="AJ17" i="9"/>
  <c r="AI17" i="9"/>
  <c r="AM17" i="9"/>
  <c r="A17" i="8"/>
  <c r="AF17" i="8"/>
  <c r="AG17" i="8" s="1"/>
  <c r="U17" i="8"/>
  <c r="AP17" i="8"/>
  <c r="T18" i="8"/>
  <c r="AI16" i="8"/>
  <c r="AA16" i="8"/>
  <c r="AM16" i="8"/>
  <c r="AJ16" i="8"/>
  <c r="AL16" i="8"/>
  <c r="AS15" i="8"/>
  <c r="BD15" i="8" s="1"/>
  <c r="AP18" i="9"/>
  <c r="T19" i="9"/>
  <c r="BA19" i="9" s="1"/>
  <c r="AF18" i="9"/>
  <c r="AG18" i="9" s="1"/>
  <c r="U18" i="9"/>
  <c r="A18" i="9"/>
  <c r="R13" i="2"/>
  <c r="N14" i="3"/>
  <c r="L14" i="3"/>
  <c r="AX12" i="3"/>
  <c r="BL12" i="3" s="1"/>
  <c r="BK12" i="3"/>
  <c r="R13" i="4"/>
  <c r="T20" i="4"/>
  <c r="BA20" i="4" s="1"/>
  <c r="AF19" i="4"/>
  <c r="AP19" i="4"/>
  <c r="U19" i="4"/>
  <c r="AP18" i="5"/>
  <c r="AF18" i="5"/>
  <c r="T19" i="5"/>
  <c r="U18" i="5"/>
  <c r="D19" i="5"/>
  <c r="B20" i="5"/>
  <c r="AC19" i="5"/>
  <c r="E19" i="5"/>
  <c r="AO19" i="5"/>
  <c r="F19" i="5"/>
  <c r="BH10" i="8"/>
  <c r="BI10" i="8" s="1"/>
  <c r="M19" i="9"/>
  <c r="Q14" i="2"/>
  <c r="R14" i="2" s="1"/>
  <c r="F20" i="9"/>
  <c r="AC20" i="9"/>
  <c r="AD20" i="9" s="1"/>
  <c r="E20" i="9"/>
  <c r="D20" i="9"/>
  <c r="AO20" i="9"/>
  <c r="B21" i="9"/>
  <c r="C20" i="9"/>
  <c r="H20" i="9" s="1"/>
  <c r="AA18" i="6"/>
  <c r="AI18" i="6"/>
  <c r="AM18" i="6"/>
  <c r="AL18" i="6"/>
  <c r="AJ18" i="6"/>
  <c r="AF19" i="2"/>
  <c r="AG19" i="2" s="1"/>
  <c r="T20" i="2"/>
  <c r="BA20" i="2" s="1"/>
  <c r="U19" i="2"/>
  <c r="AP19" i="2"/>
  <c r="U20" i="6"/>
  <c r="T21" i="6"/>
  <c r="BA21" i="6" s="1"/>
  <c r="AF20" i="6"/>
  <c r="AP20" i="6"/>
  <c r="AW11" i="4"/>
  <c r="AC20" i="4"/>
  <c r="AD20" i="4" s="1"/>
  <c r="F20" i="4"/>
  <c r="E20" i="4"/>
  <c r="AO20" i="4"/>
  <c r="C20" i="4"/>
  <c r="B21" i="4"/>
  <c r="D20" i="4"/>
  <c r="Q91" i="17"/>
  <c r="AC19" i="6"/>
  <c r="F19" i="6"/>
  <c r="B20" i="6"/>
  <c r="E19" i="6"/>
  <c r="AO19" i="6"/>
  <c r="A19" i="6"/>
  <c r="D19" i="6"/>
  <c r="C19" i="6"/>
  <c r="H19" i="6" s="1"/>
  <c r="BH11" i="4"/>
  <c r="BI11" i="4" s="1"/>
  <c r="F19" i="7"/>
  <c r="C19" i="7"/>
  <c r="H19" i="7" s="1"/>
  <c r="AC19" i="7"/>
  <c r="AD19" i="7" s="1"/>
  <c r="AO19" i="7"/>
  <c r="E19" i="7"/>
  <c r="D19" i="7"/>
  <c r="B20" i="7"/>
  <c r="AP18" i="7"/>
  <c r="AF18" i="7"/>
  <c r="T19" i="7"/>
  <c r="U18" i="7"/>
  <c r="A18" i="7"/>
  <c r="AA17" i="7"/>
  <c r="AL17" i="7"/>
  <c r="AI17" i="7"/>
  <c r="AJ17" i="7"/>
  <c r="AM17" i="7"/>
  <c r="D20" i="3"/>
  <c r="AO20" i="3"/>
  <c r="E20" i="3"/>
  <c r="H20" i="3"/>
  <c r="AC20" i="3"/>
  <c r="AD20" i="3" s="1"/>
  <c r="B21" i="3"/>
  <c r="F20" i="3"/>
  <c r="C20" i="3"/>
  <c r="BA19" i="7" l="1"/>
  <c r="X20" i="3"/>
  <c r="BA20" i="3"/>
  <c r="BA19" i="5"/>
  <c r="BA18" i="8"/>
  <c r="L12" i="8"/>
  <c r="P12" i="8" s="1"/>
  <c r="Q12" i="8" s="1"/>
  <c r="R12" i="8" s="1"/>
  <c r="AU12" i="8" s="1"/>
  <c r="W12" i="5"/>
  <c r="X12" i="5" s="1"/>
  <c r="O12" i="5"/>
  <c r="K13" i="5" s="1"/>
  <c r="M13" i="5" s="1"/>
  <c r="Y12" i="7"/>
  <c r="AA18" i="2"/>
  <c r="Q138" i="17"/>
  <c r="AG17" i="4"/>
  <c r="R12" i="5"/>
  <c r="M13" i="7"/>
  <c r="AI19" i="3"/>
  <c r="AJ19" i="3"/>
  <c r="A20" i="3"/>
  <c r="AM19" i="3"/>
  <c r="AL19" i="3"/>
  <c r="AR19" i="3" s="1"/>
  <c r="BC19" i="3" s="1"/>
  <c r="BC17" i="2"/>
  <c r="A19" i="2"/>
  <c r="AI19" i="2" s="1"/>
  <c r="AA19" i="4"/>
  <c r="X14" i="4"/>
  <c r="Y14" i="4" s="1"/>
  <c r="AV14" i="4" s="1"/>
  <c r="N13" i="7"/>
  <c r="AJ19" i="4"/>
  <c r="AL19" i="4"/>
  <c r="AR19" i="4" s="1"/>
  <c r="L15" i="4"/>
  <c r="O15" i="4" s="1"/>
  <c r="K16" i="4" s="1"/>
  <c r="N16" i="4" s="1"/>
  <c r="AM19" i="4"/>
  <c r="AI19" i="4"/>
  <c r="AL18" i="2"/>
  <c r="AR18" i="2" s="1"/>
  <c r="AJ18" i="2"/>
  <c r="AM18" i="2"/>
  <c r="BD18" i="2" s="1"/>
  <c r="AI18" i="2"/>
  <c r="BG20" i="3"/>
  <c r="AS20" i="3"/>
  <c r="T21" i="3"/>
  <c r="BA21" i="3" s="1"/>
  <c r="W20" i="3"/>
  <c r="AP20" i="3"/>
  <c r="AV20" i="3"/>
  <c r="Y20" i="3"/>
  <c r="AF20" i="3"/>
  <c r="AG20" i="3" s="1"/>
  <c r="BD20" i="3"/>
  <c r="U20" i="3"/>
  <c r="H21" i="4"/>
  <c r="M21" i="4" s="1"/>
  <c r="A20" i="4"/>
  <c r="O13" i="9"/>
  <c r="K14" i="9" s="1"/>
  <c r="L14" i="9" s="1"/>
  <c r="P14" i="9" s="1"/>
  <c r="AS16" i="4"/>
  <c r="BD16" i="4" s="1"/>
  <c r="AD16" i="7"/>
  <c r="AR16" i="7" s="1"/>
  <c r="BC16" i="7" s="1"/>
  <c r="AD6" i="8"/>
  <c r="AR6" i="8" s="1"/>
  <c r="BK7" i="8"/>
  <c r="AX7" i="8"/>
  <c r="BL7" i="8" s="1"/>
  <c r="P13" i="6"/>
  <c r="Q13" i="6" s="1"/>
  <c r="R13" i="6" s="1"/>
  <c r="O13" i="6"/>
  <c r="K14" i="6" s="1"/>
  <c r="Y12" i="6"/>
  <c r="W13" i="6"/>
  <c r="X13" i="6" s="1"/>
  <c r="AA18" i="5"/>
  <c r="W13" i="9"/>
  <c r="X13" i="9" s="1"/>
  <c r="AU14" i="4"/>
  <c r="BF14" i="4"/>
  <c r="AI18" i="5"/>
  <c r="AU13" i="4"/>
  <c r="BF13" i="4"/>
  <c r="AO19" i="8"/>
  <c r="F19" i="8"/>
  <c r="B20" i="8"/>
  <c r="D19" i="8"/>
  <c r="AC19" i="8"/>
  <c r="AD19" i="8" s="1"/>
  <c r="E19" i="8"/>
  <c r="AV12" i="9"/>
  <c r="BG12" i="9"/>
  <c r="AW12" i="4"/>
  <c r="BH12" i="4"/>
  <c r="BI12" i="4" s="1"/>
  <c r="AV13" i="4"/>
  <c r="BG13" i="4"/>
  <c r="BF14" i="2"/>
  <c r="AU14" i="2"/>
  <c r="AW11" i="9"/>
  <c r="BH11" i="9"/>
  <c r="BI11" i="9" s="1"/>
  <c r="C20" i="5"/>
  <c r="H20" i="5" s="1"/>
  <c r="BC16" i="9"/>
  <c r="AM18" i="5"/>
  <c r="AL18" i="5"/>
  <c r="E19" i="2"/>
  <c r="B20" i="2"/>
  <c r="C19" i="2"/>
  <c r="AC19" i="2"/>
  <c r="AD19" i="2" s="1"/>
  <c r="H19" i="2"/>
  <c r="M19" i="2" s="1"/>
  <c r="AO19" i="2"/>
  <c r="D19" i="2"/>
  <c r="F19" i="2"/>
  <c r="BF13" i="2"/>
  <c r="AU13" i="2"/>
  <c r="BC18" i="4"/>
  <c r="AU13" i="3"/>
  <c r="AW13" i="3" s="1"/>
  <c r="BF13" i="3"/>
  <c r="BH13" i="3" s="1"/>
  <c r="BI13" i="3" s="1"/>
  <c r="BD17" i="5"/>
  <c r="Y12" i="2"/>
  <c r="BG12" i="2" s="1"/>
  <c r="BF12" i="8"/>
  <c r="R13" i="9"/>
  <c r="Y11" i="8"/>
  <c r="W14" i="2"/>
  <c r="X14" i="2" s="1"/>
  <c r="O14" i="3"/>
  <c r="K15" i="3" s="1"/>
  <c r="N15" i="3" s="1"/>
  <c r="BH11" i="2"/>
  <c r="BI11" i="2" s="1"/>
  <c r="AW10" i="8"/>
  <c r="AX10" i="8" s="1"/>
  <c r="BL10" i="8" s="1"/>
  <c r="L16" i="2"/>
  <c r="O16" i="2" s="1"/>
  <c r="K17" i="2" s="1"/>
  <c r="P14" i="3"/>
  <c r="Q14" i="3" s="1"/>
  <c r="R14" i="3" s="1"/>
  <c r="P13" i="7"/>
  <c r="Q13" i="7" s="1"/>
  <c r="R13" i="7" s="1"/>
  <c r="W13" i="7"/>
  <c r="X13" i="7" s="1"/>
  <c r="M18" i="8"/>
  <c r="C19" i="8"/>
  <c r="H19" i="8" s="1"/>
  <c r="AL17" i="8"/>
  <c r="AR17" i="8" s="1"/>
  <c r="BC17" i="8" s="1"/>
  <c r="AI17" i="8"/>
  <c r="AM17" i="8"/>
  <c r="AA17" i="8"/>
  <c r="AJ17" i="8"/>
  <c r="T20" i="9"/>
  <c r="BA20" i="9" s="1"/>
  <c r="U19" i="9"/>
  <c r="AF19" i="9"/>
  <c r="AG19" i="9" s="1"/>
  <c r="AP19" i="9"/>
  <c r="A19" i="9"/>
  <c r="AS16" i="8"/>
  <c r="BD16" i="8" s="1"/>
  <c r="AR16" i="8"/>
  <c r="BC16" i="8" s="1"/>
  <c r="T19" i="8"/>
  <c r="U18" i="8"/>
  <c r="A18" i="8"/>
  <c r="AF18" i="8"/>
  <c r="AG18" i="8" s="1"/>
  <c r="AP18" i="8"/>
  <c r="AI18" i="9"/>
  <c r="AL18" i="9"/>
  <c r="AM18" i="9"/>
  <c r="AJ18" i="9"/>
  <c r="AA18" i="9"/>
  <c r="AR17" i="9"/>
  <c r="AS17" i="9"/>
  <c r="T21" i="4"/>
  <c r="BA21" i="4" s="1"/>
  <c r="AF20" i="4"/>
  <c r="U20" i="4"/>
  <c r="AP20" i="4"/>
  <c r="AF19" i="5"/>
  <c r="AP19" i="5"/>
  <c r="T20" i="5"/>
  <c r="U19" i="5"/>
  <c r="D20" i="5"/>
  <c r="AC20" i="5"/>
  <c r="F20" i="5"/>
  <c r="B21" i="5"/>
  <c r="E20" i="5"/>
  <c r="AO20" i="5"/>
  <c r="A19" i="5"/>
  <c r="AX10" i="9"/>
  <c r="BL10" i="9" s="1"/>
  <c r="BK10" i="9"/>
  <c r="M20" i="9"/>
  <c r="U20" i="2"/>
  <c r="AP20" i="2"/>
  <c r="AF20" i="2"/>
  <c r="AG20" i="2" s="1"/>
  <c r="T21" i="2"/>
  <c r="BA21" i="2" s="1"/>
  <c r="B22" i="3"/>
  <c r="E21" i="3"/>
  <c r="C21" i="3"/>
  <c r="F21" i="3"/>
  <c r="AC21" i="3"/>
  <c r="AD21" i="3" s="1"/>
  <c r="D21" i="3"/>
  <c r="AO21" i="3"/>
  <c r="H21" i="3"/>
  <c r="M21" i="3" s="1"/>
  <c r="AO20" i="7"/>
  <c r="C20" i="7"/>
  <c r="H20" i="7" s="1"/>
  <c r="D20" i="7"/>
  <c r="AC20" i="7"/>
  <c r="AD20" i="7" s="1"/>
  <c r="F20" i="7"/>
  <c r="B21" i="7"/>
  <c r="E20" i="7"/>
  <c r="AO21" i="9"/>
  <c r="F21" i="9"/>
  <c r="B22" i="9"/>
  <c r="D21" i="9"/>
  <c r="AC21" i="9"/>
  <c r="AD21" i="9" s="1"/>
  <c r="E21" i="9"/>
  <c r="C21" i="9"/>
  <c r="H21" i="9" s="1"/>
  <c r="U19" i="7"/>
  <c r="AF19" i="7"/>
  <c r="AG19" i="7" s="1"/>
  <c r="AP19" i="7"/>
  <c r="T20" i="7"/>
  <c r="P15" i="2"/>
  <c r="M20" i="3"/>
  <c r="AX11" i="4"/>
  <c r="BL11" i="4" s="1"/>
  <c r="BK11" i="4"/>
  <c r="B21" i="6"/>
  <c r="AC20" i="6"/>
  <c r="C20" i="6"/>
  <c r="H20" i="6" s="1"/>
  <c r="F20" i="6"/>
  <c r="D20" i="6"/>
  <c r="E20" i="6"/>
  <c r="A20" i="6"/>
  <c r="AO20" i="6"/>
  <c r="Q90" i="17"/>
  <c r="AD15" i="7" s="1"/>
  <c r="AR15" i="7" s="1"/>
  <c r="BC15" i="7" s="1"/>
  <c r="AA20" i="3"/>
  <c r="AI20" i="3"/>
  <c r="AJ20" i="3"/>
  <c r="C21" i="4"/>
  <c r="B22" i="4"/>
  <c r="AC21" i="4"/>
  <c r="AD21" i="4" s="1"/>
  <c r="E21" i="4"/>
  <c r="D21" i="4"/>
  <c r="AO21" i="4"/>
  <c r="F21" i="4"/>
  <c r="AR17" i="7"/>
  <c r="AA19" i="6"/>
  <c r="AL19" i="6"/>
  <c r="AM19" i="6"/>
  <c r="AJ19" i="6"/>
  <c r="AI19" i="6"/>
  <c r="AA18" i="7"/>
  <c r="AJ18" i="7"/>
  <c r="AI18" i="7"/>
  <c r="AM18" i="7"/>
  <c r="AL18" i="7"/>
  <c r="A19" i="7"/>
  <c r="AP21" i="6"/>
  <c r="T22" i="6"/>
  <c r="BA22" i="6" s="1"/>
  <c r="U21" i="6"/>
  <c r="AF21" i="6"/>
  <c r="BA19" i="8" l="1"/>
  <c r="O12" i="8"/>
  <c r="K13" i="8" s="1"/>
  <c r="N13" i="8" s="1"/>
  <c r="W12" i="8"/>
  <c r="X12" i="8" s="1"/>
  <c r="BA20" i="7"/>
  <c r="BA20" i="5"/>
  <c r="Y12" i="5"/>
  <c r="BG12" i="5" s="1"/>
  <c r="N13" i="5"/>
  <c r="L13" i="5"/>
  <c r="W13" i="5" s="1"/>
  <c r="X13" i="5" s="1"/>
  <c r="O13" i="7"/>
  <c r="K14" i="7" s="1"/>
  <c r="M14" i="7" s="1"/>
  <c r="AM20" i="3"/>
  <c r="Q139" i="17"/>
  <c r="AG18" i="4"/>
  <c r="A21" i="3"/>
  <c r="AA21" i="3" s="1"/>
  <c r="X21" i="3"/>
  <c r="AJ19" i="2"/>
  <c r="AA19" i="2"/>
  <c r="BG14" i="4"/>
  <c r="AL20" i="3"/>
  <c r="AR20" i="3" s="1"/>
  <c r="BC20" i="3" s="1"/>
  <c r="AM20" i="4"/>
  <c r="AL20" i="4"/>
  <c r="AR20" i="4" s="1"/>
  <c r="P15" i="4"/>
  <c r="Q15" i="4" s="1"/>
  <c r="R15" i="4" s="1"/>
  <c r="BC18" i="2"/>
  <c r="W15" i="4"/>
  <c r="L13" i="8"/>
  <c r="O13" i="8" s="1"/>
  <c r="K14" i="8" s="1"/>
  <c r="L14" i="8" s="1"/>
  <c r="AI20" i="4"/>
  <c r="AM19" i="2"/>
  <c r="AA20" i="4"/>
  <c r="AJ20" i="4"/>
  <c r="AL19" i="2"/>
  <c r="AR19" i="2" s="1"/>
  <c r="A20" i="2"/>
  <c r="AJ20" i="2" s="1"/>
  <c r="Y21" i="3"/>
  <c r="BD21" i="3"/>
  <c r="AS21" i="3"/>
  <c r="T22" i="3"/>
  <c r="BA22" i="3" s="1"/>
  <c r="AP21" i="3"/>
  <c r="BG21" i="3"/>
  <c r="W21" i="3"/>
  <c r="AV21" i="3"/>
  <c r="AF21" i="3"/>
  <c r="AG21" i="3" s="1"/>
  <c r="U21" i="3"/>
  <c r="H22" i="4"/>
  <c r="M22" i="4" s="1"/>
  <c r="Y13" i="9"/>
  <c r="AV13" i="9" s="1"/>
  <c r="N14" i="9"/>
  <c r="O14" i="9" s="1"/>
  <c r="K15" i="9" s="1"/>
  <c r="BC6" i="8"/>
  <c r="BF6" i="8" s="1"/>
  <c r="BH6" i="8" s="1"/>
  <c r="BI6" i="8" s="1"/>
  <c r="AU6" i="8"/>
  <c r="AW6" i="8" s="1"/>
  <c r="AS17" i="4"/>
  <c r="BD17" i="4" s="1"/>
  <c r="AG18" i="7"/>
  <c r="AS18" i="7" s="1"/>
  <c r="BD18" i="7" s="1"/>
  <c r="N14" i="6"/>
  <c r="M14" i="6"/>
  <c r="L14" i="6"/>
  <c r="C21" i="5"/>
  <c r="H21" i="5" s="1"/>
  <c r="L16" i="4"/>
  <c r="O16" i="4" s="1"/>
  <c r="K17" i="4" s="1"/>
  <c r="N17" i="4" s="1"/>
  <c r="AU14" i="3"/>
  <c r="AW14" i="3" s="1"/>
  <c r="BF14" i="3"/>
  <c r="BH14" i="3" s="1"/>
  <c r="BI14" i="3" s="1"/>
  <c r="BC19" i="4"/>
  <c r="BC17" i="7"/>
  <c r="A21" i="4"/>
  <c r="AU13" i="9"/>
  <c r="BF13" i="9"/>
  <c r="BD18" i="5"/>
  <c r="AW12" i="9"/>
  <c r="BH12" i="9"/>
  <c r="BI12" i="9" s="1"/>
  <c r="B21" i="8"/>
  <c r="AO20" i="8"/>
  <c r="E20" i="8"/>
  <c r="AC20" i="8"/>
  <c r="AD20" i="8" s="1"/>
  <c r="D20" i="8"/>
  <c r="F20" i="8"/>
  <c r="AW13" i="4"/>
  <c r="AX13" i="4" s="1"/>
  <c r="BH13" i="4"/>
  <c r="BI13" i="4" s="1"/>
  <c r="BC17" i="9"/>
  <c r="BD17" i="9"/>
  <c r="B21" i="2"/>
  <c r="H20" i="2"/>
  <c r="M20" i="2" s="1"/>
  <c r="AC20" i="2"/>
  <c r="AD20" i="2" s="1"/>
  <c r="C20" i="2"/>
  <c r="D20" i="2"/>
  <c r="F20" i="2"/>
  <c r="E20" i="2"/>
  <c r="AO20" i="2"/>
  <c r="Y13" i="2"/>
  <c r="BG13" i="2" s="1"/>
  <c r="L15" i="3"/>
  <c r="P15" i="3" s="1"/>
  <c r="AV11" i="8"/>
  <c r="BG11" i="8"/>
  <c r="Q14" i="9"/>
  <c r="R14" i="9" s="1"/>
  <c r="BK12" i="4"/>
  <c r="AX12" i="4"/>
  <c r="BL12" i="4" s="1"/>
  <c r="BK10" i="8"/>
  <c r="Y12" i="8"/>
  <c r="AS17" i="8"/>
  <c r="BD17" i="8" s="1"/>
  <c r="Y13" i="7"/>
  <c r="M19" i="8"/>
  <c r="C20" i="8"/>
  <c r="H20" i="8" s="1"/>
  <c r="U19" i="8"/>
  <c r="A19" i="8"/>
  <c r="T20" i="8"/>
  <c r="AP19" i="8"/>
  <c r="AF19" i="8"/>
  <c r="AG19" i="8" s="1"/>
  <c r="AS18" i="9"/>
  <c r="BD18" i="9" s="1"/>
  <c r="AR18" i="9"/>
  <c r="AP20" i="9"/>
  <c r="T21" i="9"/>
  <c r="BA21" i="9" s="1"/>
  <c r="AF20" i="9"/>
  <c r="AG20" i="9" s="1"/>
  <c r="U20" i="9"/>
  <c r="A20" i="9"/>
  <c r="AJ18" i="8"/>
  <c r="AA18" i="8"/>
  <c r="AM18" i="8"/>
  <c r="AL18" i="8"/>
  <c r="AR18" i="8" s="1"/>
  <c r="BC18" i="8" s="1"/>
  <c r="AI18" i="8"/>
  <c r="AA19" i="9"/>
  <c r="AI19" i="9"/>
  <c r="AM19" i="9"/>
  <c r="AL19" i="9"/>
  <c r="AJ19" i="9"/>
  <c r="BK13" i="3"/>
  <c r="AX13" i="3"/>
  <c r="BL13" i="3" s="1"/>
  <c r="AP21" i="4"/>
  <c r="AF21" i="4"/>
  <c r="T22" i="4"/>
  <c r="BA22" i="4" s="1"/>
  <c r="U21" i="4"/>
  <c r="D21" i="5"/>
  <c r="B22" i="5"/>
  <c r="AO21" i="5"/>
  <c r="E21" i="5"/>
  <c r="F21" i="5"/>
  <c r="AC21" i="5"/>
  <c r="T21" i="5"/>
  <c r="AP20" i="5"/>
  <c r="AF20" i="5"/>
  <c r="U20" i="5"/>
  <c r="AA19" i="5"/>
  <c r="AM19" i="5"/>
  <c r="AI19" i="5"/>
  <c r="AJ19" i="5"/>
  <c r="AL19" i="5"/>
  <c r="A20" i="5"/>
  <c r="A20" i="7"/>
  <c r="AJ20" i="7" s="1"/>
  <c r="BK11" i="9"/>
  <c r="AX11" i="9"/>
  <c r="BL11" i="9" s="1"/>
  <c r="M21" i="9"/>
  <c r="U22" i="6"/>
  <c r="AF22" i="6"/>
  <c r="AG22" i="6" s="1"/>
  <c r="AP22" i="6"/>
  <c r="T23" i="6"/>
  <c r="BA23" i="6" s="1"/>
  <c r="AA20" i="6"/>
  <c r="AI20" i="6"/>
  <c r="AM20" i="6"/>
  <c r="AL20" i="6"/>
  <c r="AJ20" i="6"/>
  <c r="AP21" i="2"/>
  <c r="AF21" i="2"/>
  <c r="AG21" i="2" s="1"/>
  <c r="U21" i="2"/>
  <c r="T22" i="2"/>
  <c r="BA22" i="2" s="1"/>
  <c r="AR18" i="7"/>
  <c r="F21" i="7"/>
  <c r="E21" i="7"/>
  <c r="AO21" i="7"/>
  <c r="AC21" i="7"/>
  <c r="AD21" i="7" s="1"/>
  <c r="D21" i="7"/>
  <c r="C21" i="7"/>
  <c r="H21" i="7" s="1"/>
  <c r="B22" i="7"/>
  <c r="Q89" i="17"/>
  <c r="B23" i="4"/>
  <c r="AO22" i="4"/>
  <c r="C22" i="4"/>
  <c r="D22" i="4"/>
  <c r="AC22" i="4"/>
  <c r="AD22" i="4" s="1"/>
  <c r="E22" i="4"/>
  <c r="F22" i="4"/>
  <c r="N17" i="2"/>
  <c r="L17" i="2"/>
  <c r="AI21" i="3"/>
  <c r="AJ21" i="3"/>
  <c r="C21" i="6"/>
  <c r="H21" i="6" s="1"/>
  <c r="AC21" i="6"/>
  <c r="F21" i="6"/>
  <c r="A21" i="6"/>
  <c r="D21" i="6"/>
  <c r="AO21" i="6"/>
  <c r="B22" i="6"/>
  <c r="E21" i="6"/>
  <c r="AC22" i="9"/>
  <c r="AD22" i="9" s="1"/>
  <c r="D22" i="9"/>
  <c r="F22" i="9"/>
  <c r="B23" i="9"/>
  <c r="AO22" i="9"/>
  <c r="E22" i="9"/>
  <c r="C22" i="9"/>
  <c r="H22" i="9" s="1"/>
  <c r="Q15" i="2"/>
  <c r="P16" i="2" s="1"/>
  <c r="AA19" i="7"/>
  <c r="AL19" i="7"/>
  <c r="AS19" i="7" s="1"/>
  <c r="BD19" i="7" s="1"/>
  <c r="AI19" i="7"/>
  <c r="AJ19" i="7"/>
  <c r="AM19" i="7"/>
  <c r="T21" i="7"/>
  <c r="AP20" i="7"/>
  <c r="AF20" i="7"/>
  <c r="AG20" i="7" s="1"/>
  <c r="U20" i="7"/>
  <c r="F22" i="3"/>
  <c r="B23" i="3"/>
  <c r="AC22" i="3"/>
  <c r="AD22" i="3" s="1"/>
  <c r="C22" i="3"/>
  <c r="H22" i="3"/>
  <c r="M22" i="3" s="1"/>
  <c r="D22" i="3"/>
  <c r="AO22" i="3"/>
  <c r="E22" i="3"/>
  <c r="BA21" i="5" l="1"/>
  <c r="BA20" i="8"/>
  <c r="BA21" i="7"/>
  <c r="BC19" i="2"/>
  <c r="AM21" i="3"/>
  <c r="AM22" i="3" s="1"/>
  <c r="N14" i="7"/>
  <c r="L14" i="7"/>
  <c r="P14" i="7" s="1"/>
  <c r="P13" i="5"/>
  <c r="Q13" i="5" s="1"/>
  <c r="R13" i="5" s="1"/>
  <c r="O13" i="5"/>
  <c r="K14" i="5" s="1"/>
  <c r="A22" i="3"/>
  <c r="X22" i="3"/>
  <c r="Q140" i="17"/>
  <c r="AG19" i="4"/>
  <c r="AL21" i="3"/>
  <c r="AR21" i="3" s="1"/>
  <c r="BC21" i="3" s="1"/>
  <c r="BD19" i="2"/>
  <c r="X15" i="4"/>
  <c r="Y15" i="4" s="1"/>
  <c r="AV15" i="4" s="1"/>
  <c r="Y13" i="5"/>
  <c r="BG13" i="5" s="1"/>
  <c r="P13" i="8"/>
  <c r="Q13" i="8" s="1"/>
  <c r="P14" i="8" s="1"/>
  <c r="AA20" i="2"/>
  <c r="AM20" i="2"/>
  <c r="BD20" i="2" s="1"/>
  <c r="AI20" i="2"/>
  <c r="AL20" i="2"/>
  <c r="AR20" i="2" s="1"/>
  <c r="AA21" i="4"/>
  <c r="BG13" i="9"/>
  <c r="W14" i="9"/>
  <c r="X14" i="9" s="1"/>
  <c r="A21" i="2"/>
  <c r="AV22" i="3"/>
  <c r="W22" i="3"/>
  <c r="U22" i="3"/>
  <c r="Y22" i="3"/>
  <c r="AP22" i="3"/>
  <c r="AF22" i="3"/>
  <c r="AG22" i="3" s="1"/>
  <c r="AS22" i="3"/>
  <c r="BD22" i="3"/>
  <c r="BG22" i="3"/>
  <c r="T23" i="3"/>
  <c r="BA23" i="3" s="1"/>
  <c r="H23" i="4"/>
  <c r="M23" i="4" s="1"/>
  <c r="C22" i="5"/>
  <c r="H22" i="5" s="1"/>
  <c r="W13" i="8"/>
  <c r="AD14" i="7"/>
  <c r="AR14" i="7" s="1"/>
  <c r="BC14" i="7" s="1"/>
  <c r="AG17" i="7"/>
  <c r="AG21" i="6"/>
  <c r="AS18" i="4"/>
  <c r="BD18" i="4" s="1"/>
  <c r="AA20" i="7"/>
  <c r="AX6" i="8"/>
  <c r="BL6" i="8" s="1"/>
  <c r="BK6" i="8"/>
  <c r="Y13" i="6"/>
  <c r="W14" i="6"/>
  <c r="X14" i="6" s="1"/>
  <c r="P14" i="6"/>
  <c r="Q14" i="6" s="1"/>
  <c r="R14" i="6" s="1"/>
  <c r="O14" i="6"/>
  <c r="K15" i="6" s="1"/>
  <c r="M22" i="9"/>
  <c r="O15" i="3"/>
  <c r="K16" i="3" s="1"/>
  <c r="AW11" i="8"/>
  <c r="AX11" i="8" s="1"/>
  <c r="AO21" i="8"/>
  <c r="D21" i="8"/>
  <c r="E21" i="8"/>
  <c r="AC21" i="8"/>
  <c r="AD21" i="8" s="1"/>
  <c r="B22" i="8"/>
  <c r="F21" i="8"/>
  <c r="BD19" i="5"/>
  <c r="BC18" i="7"/>
  <c r="AL21" i="4"/>
  <c r="AR21" i="4" s="1"/>
  <c r="AM21" i="4"/>
  <c r="D21" i="2"/>
  <c r="E21" i="2"/>
  <c r="C21" i="2"/>
  <c r="AC21" i="2"/>
  <c r="AD21" i="2" s="1"/>
  <c r="F21" i="2"/>
  <c r="B22" i="2"/>
  <c r="AO21" i="2"/>
  <c r="H21" i="2"/>
  <c r="M21" i="2" s="1"/>
  <c r="AJ21" i="4"/>
  <c r="BC20" i="4"/>
  <c r="BH12" i="2"/>
  <c r="BI12" i="2" s="1"/>
  <c r="AI21" i="4"/>
  <c r="AW14" i="4"/>
  <c r="BH14" i="4"/>
  <c r="BI14" i="4" s="1"/>
  <c r="BC18" i="9"/>
  <c r="AU14" i="9"/>
  <c r="BF14" i="9"/>
  <c r="AU15" i="4"/>
  <c r="BF15" i="4"/>
  <c r="BK13" i="4"/>
  <c r="BL13" i="4"/>
  <c r="L17" i="4"/>
  <c r="O17" i="4" s="1"/>
  <c r="K18" i="4" s="1"/>
  <c r="N18" i="4" s="1"/>
  <c r="AV12" i="8"/>
  <c r="BG12" i="8"/>
  <c r="N14" i="8"/>
  <c r="O14" i="8" s="1"/>
  <c r="K15" i="8" s="1"/>
  <c r="BH11" i="8"/>
  <c r="BI11" i="8" s="1"/>
  <c r="Y14" i="2"/>
  <c r="BG14" i="2" s="1"/>
  <c r="W15" i="2"/>
  <c r="X15" i="2" s="1"/>
  <c r="N15" i="9"/>
  <c r="L15" i="9"/>
  <c r="P15" i="9" s="1"/>
  <c r="Q15" i="9" s="1"/>
  <c r="R15" i="9" s="1"/>
  <c r="Q14" i="7"/>
  <c r="O17" i="2"/>
  <c r="K18" i="2" s="1"/>
  <c r="L18" i="2" s="1"/>
  <c r="A21" i="5"/>
  <c r="AJ21" i="5" s="1"/>
  <c r="AI20" i="7"/>
  <c r="M20" i="8"/>
  <c r="C21" i="8"/>
  <c r="H21" i="8" s="1"/>
  <c r="AS19" i="9"/>
  <c r="BD19" i="9" s="1"/>
  <c r="AR19" i="9"/>
  <c r="AS18" i="8"/>
  <c r="BD18" i="8" s="1"/>
  <c r="U21" i="9"/>
  <c r="AF21" i="9"/>
  <c r="AG21" i="9" s="1"/>
  <c r="AP21" i="9"/>
  <c r="T22" i="9"/>
  <c r="BA22" i="9" s="1"/>
  <c r="A21" i="9"/>
  <c r="T21" i="8"/>
  <c r="AF20" i="8"/>
  <c r="AG20" i="8" s="1"/>
  <c r="U20" i="8"/>
  <c r="A20" i="8"/>
  <c r="AP20" i="8"/>
  <c r="AA20" i="9"/>
  <c r="AI20" i="9"/>
  <c r="AJ20" i="9"/>
  <c r="AM20" i="9"/>
  <c r="AL20" i="9"/>
  <c r="AJ19" i="8"/>
  <c r="AL19" i="8"/>
  <c r="AR19" i="8" s="1"/>
  <c r="BC19" i="8" s="1"/>
  <c r="AA19" i="8"/>
  <c r="AI19" i="8"/>
  <c r="AM19" i="8"/>
  <c r="Q15" i="3"/>
  <c r="R15" i="3" s="1"/>
  <c r="BK14" i="3"/>
  <c r="AX14" i="3"/>
  <c r="BL14" i="3" s="1"/>
  <c r="T23" i="4"/>
  <c r="BA23" i="4" s="1"/>
  <c r="AP22" i="4"/>
  <c r="U22" i="4"/>
  <c r="AF22" i="4"/>
  <c r="P16" i="4"/>
  <c r="Q16" i="4" s="1"/>
  <c r="A22" i="4"/>
  <c r="AC22" i="5"/>
  <c r="E22" i="5"/>
  <c r="F22" i="5"/>
  <c r="AO22" i="5"/>
  <c r="B23" i="5"/>
  <c r="D22" i="5"/>
  <c r="U21" i="5"/>
  <c r="AP21" i="5"/>
  <c r="AF21" i="5"/>
  <c r="T22" i="5"/>
  <c r="AL20" i="5"/>
  <c r="AM20" i="5"/>
  <c r="AA20" i="5"/>
  <c r="AJ20" i="5"/>
  <c r="AI20" i="5"/>
  <c r="AX12" i="9"/>
  <c r="BL12" i="9" s="1"/>
  <c r="BK12" i="9"/>
  <c r="AW13" i="9"/>
  <c r="T22" i="7"/>
  <c r="AF21" i="7"/>
  <c r="AG21" i="7" s="1"/>
  <c r="AP21" i="7"/>
  <c r="U21" i="7"/>
  <c r="R15" i="2"/>
  <c r="B24" i="9"/>
  <c r="F23" i="9"/>
  <c r="AO23" i="9"/>
  <c r="AC23" i="9"/>
  <c r="AD23" i="9" s="1"/>
  <c r="D23" i="9"/>
  <c r="E23" i="9"/>
  <c r="C23" i="9"/>
  <c r="H23" i="9" s="1"/>
  <c r="C22" i="6"/>
  <c r="H22" i="6" s="1"/>
  <c r="A22" i="6"/>
  <c r="AO22" i="6"/>
  <c r="D22" i="6"/>
  <c r="F22" i="6"/>
  <c r="E22" i="6"/>
  <c r="B23" i="6"/>
  <c r="AC22" i="6"/>
  <c r="F23" i="4"/>
  <c r="C23" i="4"/>
  <c r="D23" i="4"/>
  <c r="B24" i="4"/>
  <c r="AO23" i="4"/>
  <c r="AC23" i="4"/>
  <c r="AD23" i="4" s="1"/>
  <c r="E23" i="4"/>
  <c r="D22" i="7"/>
  <c r="F22" i="7"/>
  <c r="AO22" i="7"/>
  <c r="C22" i="7"/>
  <c r="H22" i="7" s="1"/>
  <c r="E22" i="7"/>
  <c r="AC22" i="7"/>
  <c r="AD22" i="7" s="1"/>
  <c r="B23" i="7"/>
  <c r="AA22" i="3"/>
  <c r="AI22" i="3"/>
  <c r="AJ22" i="3"/>
  <c r="AS6" i="2"/>
  <c r="AV6" i="2" s="1"/>
  <c r="Q88" i="17"/>
  <c r="A21" i="7"/>
  <c r="AM20" i="7"/>
  <c r="AR19" i="7"/>
  <c r="F23" i="3"/>
  <c r="C23" i="3"/>
  <c r="D23" i="3"/>
  <c r="AO23" i="3"/>
  <c r="AC23" i="3"/>
  <c r="AD23" i="3" s="1"/>
  <c r="E23" i="3"/>
  <c r="H23" i="3"/>
  <c r="M23" i="3" s="1"/>
  <c r="B24" i="3"/>
  <c r="AA21" i="6"/>
  <c r="AM21" i="6"/>
  <c r="AL21" i="6"/>
  <c r="AJ21" i="6"/>
  <c r="AI21" i="6"/>
  <c r="AF22" i="2"/>
  <c r="AG22" i="2" s="1"/>
  <c r="T23" i="2"/>
  <c r="BA23" i="2" s="1"/>
  <c r="AP22" i="2"/>
  <c r="U22" i="2"/>
  <c r="U23" i="6"/>
  <c r="AF23" i="6"/>
  <c r="AG23" i="6" s="1"/>
  <c r="AP23" i="6"/>
  <c r="T24" i="6"/>
  <c r="BA24" i="6" s="1"/>
  <c r="Q16" i="2"/>
  <c r="P17" i="2" s="1"/>
  <c r="AL20" i="7"/>
  <c r="BA22" i="7" l="1"/>
  <c r="BA22" i="5"/>
  <c r="BA21" i="8"/>
  <c r="O14" i="7"/>
  <c r="K15" i="7" s="1"/>
  <c r="L15" i="7" s="1"/>
  <c r="P15" i="7" s="1"/>
  <c r="Q15" i="7" s="1"/>
  <c r="W14" i="7"/>
  <c r="X14" i="7" s="1"/>
  <c r="M14" i="5"/>
  <c r="L14" i="5"/>
  <c r="N14" i="5"/>
  <c r="Q141" i="17"/>
  <c r="AG20" i="4"/>
  <c r="AL22" i="3"/>
  <c r="AR22" i="3" s="1"/>
  <c r="BC22" i="3" s="1"/>
  <c r="A23" i="3"/>
  <c r="X23" i="3"/>
  <c r="X13" i="8"/>
  <c r="W14" i="8" s="1"/>
  <c r="BG15" i="4"/>
  <c r="BH15" i="4" s="1"/>
  <c r="BI15" i="4" s="1"/>
  <c r="AW15" i="4"/>
  <c r="W16" i="4"/>
  <c r="AL21" i="2"/>
  <c r="AR21" i="2" s="1"/>
  <c r="BC20" i="2"/>
  <c r="AM21" i="2"/>
  <c r="BD21" i="2" s="1"/>
  <c r="W14" i="5"/>
  <c r="X14" i="5" s="1"/>
  <c r="AA22" i="4"/>
  <c r="Y14" i="9"/>
  <c r="AV14" i="9" s="1"/>
  <c r="AI21" i="2"/>
  <c r="AJ21" i="2"/>
  <c r="A22" i="2"/>
  <c r="AA21" i="2"/>
  <c r="W23" i="3"/>
  <c r="AF23" i="3"/>
  <c r="AG23" i="3" s="1"/>
  <c r="BD23" i="3"/>
  <c r="T24" i="3"/>
  <c r="BA24" i="3" s="1"/>
  <c r="AS23" i="3"/>
  <c r="BG23" i="3"/>
  <c r="AP23" i="3"/>
  <c r="Y23" i="3"/>
  <c r="AV23" i="3"/>
  <c r="U23" i="3"/>
  <c r="H24" i="4"/>
  <c r="M24" i="4" s="1"/>
  <c r="AI22" i="4"/>
  <c r="AS19" i="4"/>
  <c r="BD19" i="4" s="1"/>
  <c r="AS17" i="7"/>
  <c r="BD17" i="7" s="1"/>
  <c r="AD13" i="7"/>
  <c r="AR13" i="7" s="1"/>
  <c r="AG20" i="6"/>
  <c r="AG16" i="7"/>
  <c r="M23" i="9"/>
  <c r="M22" i="7"/>
  <c r="N15" i="6"/>
  <c r="M15" i="6"/>
  <c r="L15" i="6"/>
  <c r="AL22" i="4"/>
  <c r="AA21" i="5"/>
  <c r="N16" i="3"/>
  <c r="L16" i="3"/>
  <c r="P16" i="3" s="1"/>
  <c r="Q16" i="3" s="1"/>
  <c r="R16" i="3" s="1"/>
  <c r="AM22" i="4"/>
  <c r="AJ22" i="4"/>
  <c r="P17" i="4"/>
  <c r="Q17" i="4" s="1"/>
  <c r="R17" i="4" s="1"/>
  <c r="N18" i="2"/>
  <c r="O18" i="2" s="1"/>
  <c r="K19" i="2" s="1"/>
  <c r="N19" i="2" s="1"/>
  <c r="BH14" i="2"/>
  <c r="BI14" i="2" s="1"/>
  <c r="AU15" i="9"/>
  <c r="BF15" i="9"/>
  <c r="BC19" i="7"/>
  <c r="BF15" i="2"/>
  <c r="AU15" i="2"/>
  <c r="BC19" i="9"/>
  <c r="C23" i="5"/>
  <c r="H23" i="5" s="1"/>
  <c r="AU15" i="3"/>
  <c r="AW15" i="3" s="1"/>
  <c r="BF15" i="3"/>
  <c r="BH15" i="3" s="1"/>
  <c r="BI15" i="3" s="1"/>
  <c r="BH13" i="2"/>
  <c r="BI13" i="2" s="1"/>
  <c r="B23" i="2"/>
  <c r="AO22" i="2"/>
  <c r="E22" i="2"/>
  <c r="C22" i="2"/>
  <c r="F22" i="2"/>
  <c r="D22" i="2"/>
  <c r="H22" i="2"/>
  <c r="M22" i="2" s="1"/>
  <c r="AC22" i="2"/>
  <c r="AD22" i="2" s="1"/>
  <c r="BC21" i="4"/>
  <c r="BD20" i="5"/>
  <c r="B23" i="8"/>
  <c r="F22" i="8"/>
  <c r="AC22" i="8"/>
  <c r="AD22" i="8" s="1"/>
  <c r="AO22" i="8"/>
  <c r="D22" i="8"/>
  <c r="E22" i="8"/>
  <c r="L18" i="4"/>
  <c r="O18" i="4" s="1"/>
  <c r="K19" i="4" s="1"/>
  <c r="L19" i="4" s="1"/>
  <c r="A23" i="4"/>
  <c r="AJ23" i="4" s="1"/>
  <c r="BH13" i="9"/>
  <c r="BI13" i="9" s="1"/>
  <c r="AI21" i="5"/>
  <c r="BK11" i="8"/>
  <c r="BL11" i="8"/>
  <c r="W16" i="2"/>
  <c r="X16" i="2" s="1"/>
  <c r="O15" i="9"/>
  <c r="K16" i="9" s="1"/>
  <c r="R14" i="7"/>
  <c r="AW12" i="8"/>
  <c r="BH12" i="8"/>
  <c r="BI12" i="8" s="1"/>
  <c r="AM21" i="5"/>
  <c r="M21" i="8"/>
  <c r="C22" i="8"/>
  <c r="H22" i="8" s="1"/>
  <c r="R13" i="8"/>
  <c r="AA21" i="9"/>
  <c r="AI21" i="9"/>
  <c r="AJ21" i="9"/>
  <c r="AL21" i="9"/>
  <c r="AM21" i="9"/>
  <c r="AL21" i="5"/>
  <c r="AF21" i="8"/>
  <c r="AG21" i="8" s="1"/>
  <c r="T22" i="8"/>
  <c r="U21" i="8"/>
  <c r="AP21" i="8"/>
  <c r="A21" i="8"/>
  <c r="AS19" i="8"/>
  <c r="BD19" i="8" s="1"/>
  <c r="AS20" i="9"/>
  <c r="BD20" i="9" s="1"/>
  <c r="AR20" i="9"/>
  <c r="AA20" i="8"/>
  <c r="AI20" i="8"/>
  <c r="AM20" i="8"/>
  <c r="AJ20" i="8"/>
  <c r="AL20" i="8"/>
  <c r="AF22" i="9"/>
  <c r="AG22" i="9" s="1"/>
  <c r="U22" i="9"/>
  <c r="AP22" i="9"/>
  <c r="T23" i="9"/>
  <c r="BA23" i="9" s="1"/>
  <c r="A22" i="9"/>
  <c r="R16" i="2"/>
  <c r="R16" i="4"/>
  <c r="U23" i="4"/>
  <c r="AP23" i="4"/>
  <c r="T24" i="4"/>
  <c r="BA24" i="4" s="1"/>
  <c r="AF23" i="4"/>
  <c r="D23" i="5"/>
  <c r="E23" i="5"/>
  <c r="F23" i="5"/>
  <c r="AO23" i="5"/>
  <c r="AC23" i="5"/>
  <c r="B24" i="5"/>
  <c r="U22" i="5"/>
  <c r="AP22" i="5"/>
  <c r="AF22" i="5"/>
  <c r="T23" i="5"/>
  <c r="A22" i="5"/>
  <c r="Q14" i="8"/>
  <c r="L15" i="8"/>
  <c r="N15" i="8"/>
  <c r="AX13" i="9"/>
  <c r="Q17" i="2"/>
  <c r="R17" i="2" s="1"/>
  <c r="AP24" i="6"/>
  <c r="T25" i="6"/>
  <c r="BA25" i="6" s="1"/>
  <c r="U24" i="6"/>
  <c r="AF24" i="6"/>
  <c r="AG24" i="6" s="1"/>
  <c r="AX14" i="4"/>
  <c r="BL14" i="4" s="1"/>
  <c r="BK14" i="4"/>
  <c r="C24" i="4"/>
  <c r="AC24" i="4"/>
  <c r="AD24" i="4" s="1"/>
  <c r="AO24" i="4"/>
  <c r="E24" i="4"/>
  <c r="B25" i="4"/>
  <c r="F24" i="4"/>
  <c r="D24" i="4"/>
  <c r="AO24" i="9"/>
  <c r="E24" i="9"/>
  <c r="AC24" i="9"/>
  <c r="AD24" i="9" s="1"/>
  <c r="D24" i="9"/>
  <c r="C24" i="9"/>
  <c r="H24" i="9" s="1"/>
  <c r="B25" i="9"/>
  <c r="F24" i="9"/>
  <c r="T24" i="2"/>
  <c r="BA24" i="2" s="1"/>
  <c r="AP23" i="2"/>
  <c r="AF23" i="2"/>
  <c r="AG23" i="2" s="1"/>
  <c r="U23" i="2"/>
  <c r="AA23" i="3"/>
  <c r="AM23" i="3"/>
  <c r="AI23" i="3"/>
  <c r="AJ23" i="3"/>
  <c r="AA22" i="6"/>
  <c r="AJ22" i="6"/>
  <c r="AL22" i="6"/>
  <c r="AI22" i="6"/>
  <c r="AM22" i="6"/>
  <c r="Q87" i="17"/>
  <c r="AA21" i="7"/>
  <c r="AL21" i="7"/>
  <c r="AJ21" i="7"/>
  <c r="AM21" i="7"/>
  <c r="AI21" i="7"/>
  <c r="AW6" i="2"/>
  <c r="BK6" i="2" s="1"/>
  <c r="B24" i="7"/>
  <c r="AC23" i="7"/>
  <c r="AD23" i="7" s="1"/>
  <c r="C23" i="7"/>
  <c r="H23" i="7" s="1"/>
  <c r="AO23" i="7"/>
  <c r="D23" i="7"/>
  <c r="E23" i="7"/>
  <c r="F23" i="7"/>
  <c r="AR20" i="7"/>
  <c r="AS20" i="7"/>
  <c r="BD20" i="7" s="1"/>
  <c r="A22" i="7"/>
  <c r="AS21" i="6"/>
  <c r="BD21" i="6" s="1"/>
  <c r="B25" i="3"/>
  <c r="AO24" i="3"/>
  <c r="D24" i="3"/>
  <c r="E24" i="3"/>
  <c r="H24" i="3"/>
  <c r="M24" i="3" s="1"/>
  <c r="F24" i="3"/>
  <c r="AC24" i="3"/>
  <c r="AD24" i="3" s="1"/>
  <c r="C24" i="3"/>
  <c r="C23" i="6"/>
  <c r="H23" i="6" s="1"/>
  <c r="AC23" i="6"/>
  <c r="AD23" i="6" s="1"/>
  <c r="D23" i="6"/>
  <c r="B24" i="6"/>
  <c r="E23" i="6"/>
  <c r="F23" i="6"/>
  <c r="AO23" i="6"/>
  <c r="A23" i="6"/>
  <c r="T23" i="7"/>
  <c r="U22" i="7"/>
  <c r="AF22" i="7"/>
  <c r="AG22" i="7" s="1"/>
  <c r="AP22" i="7"/>
  <c r="AJ22" i="2"/>
  <c r="AI22" i="2"/>
  <c r="BA23" i="5" l="1"/>
  <c r="BA22" i="8"/>
  <c r="Y14" i="7"/>
  <c r="BA23" i="7"/>
  <c r="M15" i="7"/>
  <c r="N15" i="7"/>
  <c r="P14" i="5"/>
  <c r="Q14" i="5" s="1"/>
  <c r="R14" i="5" s="1"/>
  <c r="O14" i="5"/>
  <c r="K15" i="5" s="1"/>
  <c r="M15" i="5" s="1"/>
  <c r="AL23" i="3"/>
  <c r="AR23" i="3" s="1"/>
  <c r="BC23" i="3" s="1"/>
  <c r="Q142" i="17"/>
  <c r="AG21" i="4"/>
  <c r="A24" i="3"/>
  <c r="AJ24" i="3" s="1"/>
  <c r="X24" i="3"/>
  <c r="X14" i="8"/>
  <c r="Y14" i="8" s="1"/>
  <c r="AA22" i="2"/>
  <c r="X16" i="4"/>
  <c r="W15" i="9"/>
  <c r="X15" i="9" s="1"/>
  <c r="BG14" i="9"/>
  <c r="AL22" i="2"/>
  <c r="BC21" i="2"/>
  <c r="AM22" i="2"/>
  <c r="Y13" i="8"/>
  <c r="AV13" i="8" s="1"/>
  <c r="P18" i="2"/>
  <c r="Q18" i="2" s="1"/>
  <c r="R18" i="2" s="1"/>
  <c r="A23" i="2"/>
  <c r="AV24" i="3"/>
  <c r="T25" i="3"/>
  <c r="BA25" i="3" s="1"/>
  <c r="AF24" i="3"/>
  <c r="AG24" i="3" s="1"/>
  <c r="AP24" i="3"/>
  <c r="U24" i="3"/>
  <c r="W24" i="3"/>
  <c r="Y24" i="3"/>
  <c r="BD24" i="3"/>
  <c r="AS24" i="3"/>
  <c r="BG24" i="3"/>
  <c r="H25" i="4"/>
  <c r="M25" i="4" s="1"/>
  <c r="AI23" i="4"/>
  <c r="AU13" i="7"/>
  <c r="BC13" i="7"/>
  <c r="BF13" i="7" s="1"/>
  <c r="AS20" i="6"/>
  <c r="BD20" i="6" s="1"/>
  <c r="AA23" i="4"/>
  <c r="AG15" i="7"/>
  <c r="AG19" i="6"/>
  <c r="AD12" i="7"/>
  <c r="AR12" i="7" s="1"/>
  <c r="AD22" i="6"/>
  <c r="AR22" i="6" s="1"/>
  <c r="AS20" i="4"/>
  <c r="BD20" i="4" s="1"/>
  <c r="O16" i="3"/>
  <c r="K17" i="3" s="1"/>
  <c r="AS16" i="7"/>
  <c r="BD16" i="7" s="1"/>
  <c r="AL23" i="4"/>
  <c r="AR23" i="4" s="1"/>
  <c r="P15" i="6"/>
  <c r="Q15" i="6" s="1"/>
  <c r="R15" i="6" s="1"/>
  <c r="O15" i="6"/>
  <c r="K16" i="6" s="1"/>
  <c r="Y14" i="6"/>
  <c r="W15" i="6"/>
  <c r="X15" i="6" s="1"/>
  <c r="AR22" i="4"/>
  <c r="BC22" i="4" s="1"/>
  <c r="AM23" i="4"/>
  <c r="W15" i="7"/>
  <c r="X15" i="7" s="1"/>
  <c r="BL13" i="9"/>
  <c r="BC20" i="9"/>
  <c r="BF17" i="2"/>
  <c r="AU17" i="2"/>
  <c r="AW14" i="9"/>
  <c r="AU17" i="4"/>
  <c r="BF17" i="4"/>
  <c r="BF16" i="2"/>
  <c r="AU16" i="2"/>
  <c r="BC20" i="7"/>
  <c r="C24" i="5"/>
  <c r="H24" i="5" s="1"/>
  <c r="F23" i="8"/>
  <c r="AC23" i="8"/>
  <c r="AD23" i="8" s="1"/>
  <c r="D23" i="8"/>
  <c r="E23" i="8"/>
  <c r="B24" i="8"/>
  <c r="AO23" i="8"/>
  <c r="BD21" i="5"/>
  <c r="AU16" i="4"/>
  <c r="BF16" i="4"/>
  <c r="AU16" i="3"/>
  <c r="AW16" i="3" s="1"/>
  <c r="BF16" i="3"/>
  <c r="BH16" i="3" s="1"/>
  <c r="BI16" i="3" s="1"/>
  <c r="AU14" i="7"/>
  <c r="BF14" i="7"/>
  <c r="H23" i="2"/>
  <c r="M23" i="2" s="1"/>
  <c r="F23" i="2"/>
  <c r="AC23" i="2"/>
  <c r="AD23" i="2" s="1"/>
  <c r="C23" i="2"/>
  <c r="AO23" i="2"/>
  <c r="B24" i="2"/>
  <c r="D23" i="2"/>
  <c r="E23" i="2"/>
  <c r="L19" i="2"/>
  <c r="O19" i="2" s="1"/>
  <c r="K20" i="2" s="1"/>
  <c r="N20" i="2" s="1"/>
  <c r="N19" i="4"/>
  <c r="O19" i="4" s="1"/>
  <c r="K20" i="4" s="1"/>
  <c r="BF13" i="8"/>
  <c r="AU13" i="8"/>
  <c r="BK13" i="9"/>
  <c r="W17" i="2"/>
  <c r="X17" i="2" s="1"/>
  <c r="Y15" i="2"/>
  <c r="BG15" i="2" s="1"/>
  <c r="AX12" i="8"/>
  <c r="BL12" i="8" s="1"/>
  <c r="BK12" i="8"/>
  <c r="L16" i="9"/>
  <c r="P16" i="9" s="1"/>
  <c r="Q16" i="9" s="1"/>
  <c r="R16" i="9" s="1"/>
  <c r="N16" i="9"/>
  <c r="P18" i="4"/>
  <c r="Q18" i="4" s="1"/>
  <c r="P19" i="4" s="1"/>
  <c r="R15" i="7"/>
  <c r="A23" i="7"/>
  <c r="A23" i="5"/>
  <c r="AI23" i="5" s="1"/>
  <c r="M22" i="8"/>
  <c r="C23" i="8"/>
  <c r="H23" i="8" s="1"/>
  <c r="O15" i="8"/>
  <c r="K16" i="8" s="1"/>
  <c r="N16" i="8" s="1"/>
  <c r="T23" i="8"/>
  <c r="AP22" i="8"/>
  <c r="AF22" i="8"/>
  <c r="AG22" i="8" s="1"/>
  <c r="A22" i="8"/>
  <c r="U22" i="8"/>
  <c r="AA22" i="9"/>
  <c r="AI22" i="9"/>
  <c r="AJ22" i="9"/>
  <c r="AM22" i="9"/>
  <c r="AL22" i="9"/>
  <c r="AR21" i="9"/>
  <c r="AS21" i="9"/>
  <c r="BD21" i="9" s="1"/>
  <c r="U23" i="9"/>
  <c r="AP23" i="9"/>
  <c r="AF23" i="9"/>
  <c r="AG23" i="9" s="1"/>
  <c r="T24" i="9"/>
  <c r="BA24" i="9" s="1"/>
  <c r="A23" i="9"/>
  <c r="AA21" i="8"/>
  <c r="AL21" i="8"/>
  <c r="AR21" i="8" s="1"/>
  <c r="BC21" i="8" s="1"/>
  <c r="AM21" i="8"/>
  <c r="AJ21" i="8"/>
  <c r="AI21" i="8"/>
  <c r="AS20" i="8"/>
  <c r="BD20" i="8" s="1"/>
  <c r="AR20" i="8"/>
  <c r="BC20" i="8" s="1"/>
  <c r="AX15" i="3"/>
  <c r="BL15" i="3" s="1"/>
  <c r="BK15" i="3"/>
  <c r="AP24" i="4"/>
  <c r="AF24" i="4"/>
  <c r="U24" i="4"/>
  <c r="T25" i="4"/>
  <c r="BA25" i="4" s="1"/>
  <c r="A24" i="4"/>
  <c r="AJ24" i="4" s="1"/>
  <c r="AF23" i="5"/>
  <c r="AP23" i="5"/>
  <c r="U23" i="5"/>
  <c r="T24" i="5"/>
  <c r="AC24" i="5"/>
  <c r="AD24" i="5" s="1"/>
  <c r="AO24" i="5"/>
  <c r="B25" i="5"/>
  <c r="D24" i="5"/>
  <c r="F24" i="5"/>
  <c r="E24" i="5"/>
  <c r="AI22" i="5"/>
  <c r="AM22" i="5"/>
  <c r="AA22" i="5"/>
  <c r="AJ22" i="5"/>
  <c r="AL22" i="5"/>
  <c r="P15" i="8"/>
  <c r="R14" i="8"/>
  <c r="M24" i="9"/>
  <c r="AX15" i="4"/>
  <c r="BL15" i="4" s="1"/>
  <c r="BK15" i="4"/>
  <c r="F25" i="3"/>
  <c r="AO25" i="3"/>
  <c r="E25" i="3"/>
  <c r="B26" i="3"/>
  <c r="H25" i="3"/>
  <c r="M25" i="3" s="1"/>
  <c r="AC25" i="3"/>
  <c r="AD25" i="3" s="1"/>
  <c r="D25" i="3"/>
  <c r="C25" i="3"/>
  <c r="M23" i="7"/>
  <c r="T24" i="7"/>
  <c r="U23" i="7"/>
  <c r="AF23" i="7"/>
  <c r="AG23" i="7" s="1"/>
  <c r="AP23" i="7"/>
  <c r="AA23" i="6"/>
  <c r="AL23" i="6"/>
  <c r="AM23" i="6"/>
  <c r="AJ23" i="6"/>
  <c r="AI23" i="6"/>
  <c r="B25" i="7"/>
  <c r="C24" i="7"/>
  <c r="H24" i="7" s="1"/>
  <c r="AO24" i="7"/>
  <c r="D24" i="7"/>
  <c r="E24" i="7"/>
  <c r="F24" i="7"/>
  <c r="AC24" i="7"/>
  <c r="AD24" i="7" s="1"/>
  <c r="AR21" i="7"/>
  <c r="AS21" i="7"/>
  <c r="BD21" i="7" s="1"/>
  <c r="Q86" i="17"/>
  <c r="B26" i="9"/>
  <c r="F25" i="9"/>
  <c r="AO25" i="9"/>
  <c r="D25" i="9"/>
  <c r="AC25" i="9"/>
  <c r="AD25" i="9" s="1"/>
  <c r="E25" i="9"/>
  <c r="C25" i="9"/>
  <c r="H25" i="9" s="1"/>
  <c r="AX6" i="2"/>
  <c r="BL6" i="2" s="1"/>
  <c r="U24" i="2"/>
  <c r="AF24" i="2"/>
  <c r="AG24" i="2" s="1"/>
  <c r="T25" i="2"/>
  <c r="BA25" i="2" s="1"/>
  <c r="AP24" i="2"/>
  <c r="AA22" i="7"/>
  <c r="AJ22" i="7"/>
  <c r="AL22" i="7"/>
  <c r="AR22" i="7" s="1"/>
  <c r="AM22" i="7"/>
  <c r="AI22" i="7"/>
  <c r="F25" i="4"/>
  <c r="C25" i="4"/>
  <c r="B26" i="4"/>
  <c r="AO25" i="4"/>
  <c r="D25" i="4"/>
  <c r="AC25" i="4"/>
  <c r="AD25" i="4" s="1"/>
  <c r="E25" i="4"/>
  <c r="B25" i="6"/>
  <c r="AO24" i="6"/>
  <c r="E24" i="6"/>
  <c r="F24" i="6"/>
  <c r="AC24" i="6"/>
  <c r="AD24" i="6" s="1"/>
  <c r="A24" i="6"/>
  <c r="D24" i="6"/>
  <c r="C24" i="6"/>
  <c r="H24" i="6" s="1"/>
  <c r="T26" i="6"/>
  <c r="BA26" i="6" s="1"/>
  <c r="AP25" i="6"/>
  <c r="U25" i="6"/>
  <c r="AF25" i="6"/>
  <c r="AG25" i="6" s="1"/>
  <c r="AS22" i="6"/>
  <c r="BD22" i="6" s="1"/>
  <c r="BA24" i="7" l="1"/>
  <c r="BA24" i="5"/>
  <c r="BA23" i="8"/>
  <c r="AA23" i="2"/>
  <c r="O15" i="7"/>
  <c r="K16" i="7" s="1"/>
  <c r="L16" i="7" s="1"/>
  <c r="P16" i="7" s="1"/>
  <c r="Q16" i="7" s="1"/>
  <c r="R16" i="7" s="1"/>
  <c r="AU16" i="7" s="1"/>
  <c r="N15" i="5"/>
  <c r="L15" i="5"/>
  <c r="W15" i="5" s="1"/>
  <c r="X15" i="5" s="1"/>
  <c r="AM24" i="3"/>
  <c r="AM25" i="3" s="1"/>
  <c r="W15" i="8"/>
  <c r="X15" i="8" s="1"/>
  <c r="AL24" i="3"/>
  <c r="AR24" i="3" s="1"/>
  <c r="BC24" i="3" s="1"/>
  <c r="AI24" i="3"/>
  <c r="A25" i="3"/>
  <c r="X25" i="3"/>
  <c r="AA24" i="3"/>
  <c r="Q143" i="17"/>
  <c r="AG22" i="4"/>
  <c r="BG14" i="8"/>
  <c r="AV14" i="8"/>
  <c r="Y15" i="9"/>
  <c r="AL23" i="2"/>
  <c r="AR23" i="2" s="1"/>
  <c r="W17" i="4"/>
  <c r="Y16" i="4"/>
  <c r="BH14" i="9"/>
  <c r="BI14" i="9" s="1"/>
  <c r="AR22" i="2"/>
  <c r="BC22" i="2" s="1"/>
  <c r="BD22" i="2"/>
  <c r="BG13" i="8"/>
  <c r="BH13" i="8" s="1"/>
  <c r="BI13" i="8" s="1"/>
  <c r="Y14" i="5"/>
  <c r="BG14" i="5" s="1"/>
  <c r="AM23" i="2"/>
  <c r="AJ23" i="2"/>
  <c r="AI23" i="2"/>
  <c r="A24" i="2"/>
  <c r="AJ24" i="2" s="1"/>
  <c r="W25" i="3"/>
  <c r="AF25" i="3"/>
  <c r="AG25" i="3" s="1"/>
  <c r="BD25" i="3"/>
  <c r="Y25" i="3"/>
  <c r="BG25" i="3"/>
  <c r="T26" i="3"/>
  <c r="BA26" i="3" s="1"/>
  <c r="AV25" i="3"/>
  <c r="AP25" i="3"/>
  <c r="U25" i="3"/>
  <c r="AS25" i="3"/>
  <c r="H26" i="4"/>
  <c r="M26" i="4" s="1"/>
  <c r="AU12" i="7"/>
  <c r="BC12" i="7"/>
  <c r="BF12" i="7" s="1"/>
  <c r="AS21" i="4"/>
  <c r="BD21" i="4" s="1"/>
  <c r="AG18" i="6"/>
  <c r="AD21" i="6"/>
  <c r="AR21" i="6" s="1"/>
  <c r="BC21" i="6" s="1"/>
  <c r="AD11" i="7"/>
  <c r="AR11" i="7" s="1"/>
  <c r="AG14" i="7"/>
  <c r="AS19" i="6"/>
  <c r="BD19" i="6" s="1"/>
  <c r="AS15" i="7"/>
  <c r="BD15" i="7" s="1"/>
  <c r="L17" i="3"/>
  <c r="N17" i="3"/>
  <c r="Y15" i="6"/>
  <c r="M16" i="6"/>
  <c r="L16" i="6"/>
  <c r="N16" i="6"/>
  <c r="BK16" i="3"/>
  <c r="O16" i="9"/>
  <c r="K17" i="9" s="1"/>
  <c r="L17" i="9" s="1"/>
  <c r="P17" i="9" s="1"/>
  <c r="AX16" i="3"/>
  <c r="BL16" i="3" s="1"/>
  <c r="L20" i="2"/>
  <c r="O20" i="2" s="1"/>
  <c r="K21" i="2" s="1"/>
  <c r="N21" i="2" s="1"/>
  <c r="Y15" i="7"/>
  <c r="L20" i="4"/>
  <c r="N20" i="4"/>
  <c r="AA23" i="5"/>
  <c r="AJ23" i="5"/>
  <c r="AU16" i="9"/>
  <c r="BF16" i="9"/>
  <c r="BC22" i="6"/>
  <c r="BC22" i="7"/>
  <c r="AU15" i="7"/>
  <c r="BF15" i="7"/>
  <c r="F24" i="8"/>
  <c r="B25" i="8"/>
  <c r="E24" i="8"/>
  <c r="AO24" i="8"/>
  <c r="D24" i="8"/>
  <c r="AC24" i="8"/>
  <c r="AD24" i="8" s="1"/>
  <c r="BF18" i="2"/>
  <c r="AU18" i="2"/>
  <c r="A24" i="5"/>
  <c r="AI24" i="5" s="1"/>
  <c r="A25" i="4"/>
  <c r="AI25" i="4" s="1"/>
  <c r="BC21" i="9"/>
  <c r="BD22" i="5"/>
  <c r="BC23" i="4"/>
  <c r="BC21" i="7"/>
  <c r="Y16" i="2"/>
  <c r="BG16" i="2" s="1"/>
  <c r="C25" i="5"/>
  <c r="H25" i="5" s="1"/>
  <c r="B25" i="2"/>
  <c r="E24" i="2"/>
  <c r="F24" i="2"/>
  <c r="C24" i="2"/>
  <c r="D24" i="2"/>
  <c r="H24" i="2"/>
  <c r="M24" i="2" s="1"/>
  <c r="AC24" i="2"/>
  <c r="AD24" i="2" s="1"/>
  <c r="AO24" i="2"/>
  <c r="AM24" i="4"/>
  <c r="AI24" i="4"/>
  <c r="AA24" i="4"/>
  <c r="AL24" i="4"/>
  <c r="AU14" i="8"/>
  <c r="BF14" i="8"/>
  <c r="BH15" i="2"/>
  <c r="BI15" i="2" s="1"/>
  <c r="W18" i="2"/>
  <c r="X18" i="2" s="1"/>
  <c r="L16" i="8"/>
  <c r="O16" i="8" s="1"/>
  <c r="K17" i="8" s="1"/>
  <c r="N17" i="8" s="1"/>
  <c r="P19" i="2"/>
  <c r="Q19" i="2" s="1"/>
  <c r="AS21" i="8"/>
  <c r="BD21" i="8" s="1"/>
  <c r="A24" i="7"/>
  <c r="AJ24" i="7" s="1"/>
  <c r="AJ23" i="7"/>
  <c r="M23" i="8"/>
  <c r="C24" i="8"/>
  <c r="H24" i="8" s="1"/>
  <c r="AA23" i="7"/>
  <c r="AI23" i="7"/>
  <c r="AW13" i="8"/>
  <c r="AX13" i="8" s="1"/>
  <c r="AL23" i="5"/>
  <c r="AA22" i="8"/>
  <c r="AI22" i="8"/>
  <c r="AJ22" i="8"/>
  <c r="AL22" i="8"/>
  <c r="AM22" i="8"/>
  <c r="AM23" i="9"/>
  <c r="AJ23" i="9"/>
  <c r="AA23" i="9"/>
  <c r="AI23" i="9"/>
  <c r="AL23" i="9"/>
  <c r="AR22" i="9"/>
  <c r="AS22" i="9"/>
  <c r="BD22" i="9" s="1"/>
  <c r="U24" i="9"/>
  <c r="AP24" i="9"/>
  <c r="AF24" i="9"/>
  <c r="AG24" i="9" s="1"/>
  <c r="T25" i="9"/>
  <c r="BA25" i="9" s="1"/>
  <c r="A24" i="9"/>
  <c r="T24" i="8"/>
  <c r="AF23" i="8"/>
  <c r="AG23" i="8" s="1"/>
  <c r="U23" i="8"/>
  <c r="AP23" i="8"/>
  <c r="A23" i="8"/>
  <c r="T26" i="4"/>
  <c r="BA26" i="4" s="1"/>
  <c r="AP25" i="4"/>
  <c r="AF25" i="4"/>
  <c r="U25" i="4"/>
  <c r="D25" i="5"/>
  <c r="F25" i="5"/>
  <c r="AC25" i="5"/>
  <c r="AD25" i="5" s="1"/>
  <c r="B26" i="5"/>
  <c r="AO25" i="5"/>
  <c r="E25" i="5"/>
  <c r="T25" i="5"/>
  <c r="AP24" i="5"/>
  <c r="U24" i="5"/>
  <c r="AF24" i="5"/>
  <c r="AM23" i="5"/>
  <c r="Q15" i="8"/>
  <c r="R15" i="8" s="1"/>
  <c r="AX14" i="9"/>
  <c r="Q19" i="4"/>
  <c r="R19" i="4" s="1"/>
  <c r="M25" i="9"/>
  <c r="M24" i="7"/>
  <c r="T25" i="7"/>
  <c r="AP24" i="7"/>
  <c r="AF24" i="7"/>
  <c r="AG24" i="7" s="1"/>
  <c r="U24" i="7"/>
  <c r="AA25" i="3"/>
  <c r="AJ25" i="3"/>
  <c r="AI25" i="3"/>
  <c r="AF26" i="6"/>
  <c r="AG26" i="6" s="1"/>
  <c r="U26" i="6"/>
  <c r="AP26" i="6"/>
  <c r="T27" i="6"/>
  <c r="BA27" i="6" s="1"/>
  <c r="AA24" i="6"/>
  <c r="AJ24" i="6"/>
  <c r="AL24" i="6"/>
  <c r="AM24" i="6"/>
  <c r="AI24" i="6"/>
  <c r="R18" i="4"/>
  <c r="AR23" i="6"/>
  <c r="AS23" i="6"/>
  <c r="AM23" i="7"/>
  <c r="AO26" i="9"/>
  <c r="D26" i="9"/>
  <c r="AC26" i="9"/>
  <c r="AD26" i="9" s="1"/>
  <c r="F26" i="9"/>
  <c r="E26" i="9"/>
  <c r="B27" i="9"/>
  <c r="C26" i="9"/>
  <c r="H26" i="9" s="1"/>
  <c r="AO25" i="7"/>
  <c r="F25" i="7"/>
  <c r="C25" i="7"/>
  <c r="H25" i="7" s="1"/>
  <c r="D25" i="7"/>
  <c r="E25" i="7"/>
  <c r="AC25" i="7"/>
  <c r="AD25" i="7" s="1"/>
  <c r="B26" i="7"/>
  <c r="D26" i="3"/>
  <c r="F26" i="3"/>
  <c r="H26" i="3"/>
  <c r="M26" i="3" s="1"/>
  <c r="C26" i="3"/>
  <c r="E26" i="3"/>
  <c r="AC26" i="3"/>
  <c r="AD26" i="3" s="1"/>
  <c r="B27" i="3"/>
  <c r="AO26" i="3"/>
  <c r="AS22" i="7"/>
  <c r="BD22" i="7" s="1"/>
  <c r="AO26" i="4"/>
  <c r="AC26" i="4"/>
  <c r="AD26" i="4" s="1"/>
  <c r="E26" i="4"/>
  <c r="F26" i="4"/>
  <c r="C26" i="4"/>
  <c r="D26" i="4"/>
  <c r="B27" i="4"/>
  <c r="AO25" i="6"/>
  <c r="B26" i="6"/>
  <c r="A25" i="6"/>
  <c r="E25" i="6"/>
  <c r="AC25" i="6"/>
  <c r="AD25" i="6" s="1"/>
  <c r="C25" i="6"/>
  <c r="H25" i="6" s="1"/>
  <c r="F25" i="6"/>
  <c r="D25" i="6"/>
  <c r="U25" i="2"/>
  <c r="T26" i="2"/>
  <c r="BA26" i="2" s="1"/>
  <c r="AP25" i="2"/>
  <c r="AF25" i="2"/>
  <c r="AG25" i="2" s="1"/>
  <c r="Q85" i="17"/>
  <c r="AD23" i="5"/>
  <c r="AL23" i="7"/>
  <c r="AA24" i="2"/>
  <c r="BA24" i="8" l="1"/>
  <c r="BA25" i="5"/>
  <c r="BF16" i="7"/>
  <c r="BA25" i="7"/>
  <c r="M16" i="7"/>
  <c r="N16" i="7"/>
  <c r="O16" i="7" s="1"/>
  <c r="K17" i="7" s="1"/>
  <c r="L17" i="7" s="1"/>
  <c r="P17" i="7" s="1"/>
  <c r="Q17" i="7" s="1"/>
  <c r="W16" i="7"/>
  <c r="BC23" i="2"/>
  <c r="AJ25" i="4"/>
  <c r="P15" i="5"/>
  <c r="Q15" i="5" s="1"/>
  <c r="R15" i="5" s="1"/>
  <c r="O15" i="5"/>
  <c r="K16" i="5" s="1"/>
  <c r="M16" i="5" s="1"/>
  <c r="AL25" i="3"/>
  <c r="AR25" i="3" s="1"/>
  <c r="BC25" i="3" s="1"/>
  <c r="Q144" i="17"/>
  <c r="AG23" i="4"/>
  <c r="A26" i="3"/>
  <c r="AA26" i="3" s="1"/>
  <c r="X26" i="3"/>
  <c r="X16" i="7"/>
  <c r="Y16" i="7" s="1"/>
  <c r="W16" i="9"/>
  <c r="X16" i="9" s="1"/>
  <c r="W17" i="9" s="1"/>
  <c r="X17" i="9" s="1"/>
  <c r="AV15" i="9"/>
  <c r="AW15" i="9" s="1"/>
  <c r="BG15" i="9"/>
  <c r="BH15" i="9" s="1"/>
  <c r="BI15" i="9" s="1"/>
  <c r="BL14" i="9"/>
  <c r="AV16" i="4"/>
  <c r="BG16" i="4"/>
  <c r="X17" i="4"/>
  <c r="W18" i="4" s="1"/>
  <c r="BK14" i="9"/>
  <c r="BD23" i="2"/>
  <c r="P20" i="2"/>
  <c r="Q20" i="2" s="1"/>
  <c r="R20" i="2" s="1"/>
  <c r="AM24" i="2"/>
  <c r="AA25" i="4"/>
  <c r="AM25" i="4"/>
  <c r="A25" i="2"/>
  <c r="AA25" i="2" s="1"/>
  <c r="AI24" i="2"/>
  <c r="AL24" i="2"/>
  <c r="AR24" i="2" s="1"/>
  <c r="T27" i="3"/>
  <c r="BA27" i="3" s="1"/>
  <c r="AF26" i="3"/>
  <c r="AG26" i="3" s="1"/>
  <c r="U26" i="3"/>
  <c r="Y26" i="3"/>
  <c r="W26" i="3"/>
  <c r="BD26" i="3"/>
  <c r="AP26" i="3"/>
  <c r="BG26" i="3"/>
  <c r="AV26" i="3"/>
  <c r="AS26" i="3"/>
  <c r="H27" i="4"/>
  <c r="AI24" i="7"/>
  <c r="AA24" i="7"/>
  <c r="AU11" i="7"/>
  <c r="BC11" i="7"/>
  <c r="BF11" i="7" s="1"/>
  <c r="BG15" i="7"/>
  <c r="AS14" i="7"/>
  <c r="P17" i="3"/>
  <c r="Q17" i="3" s="1"/>
  <c r="R17" i="3" s="1"/>
  <c r="O17" i="3"/>
  <c r="K18" i="3" s="1"/>
  <c r="AS18" i="6"/>
  <c r="BD18" i="6" s="1"/>
  <c r="AD20" i="6"/>
  <c r="AR20" i="6" s="1"/>
  <c r="BC20" i="6" s="1"/>
  <c r="AD10" i="7"/>
  <c r="AR10" i="7" s="1"/>
  <c r="AG13" i="7"/>
  <c r="AG17" i="6"/>
  <c r="AS22" i="4"/>
  <c r="BD22" i="4" s="1"/>
  <c r="W16" i="6"/>
  <c r="X16" i="6" s="1"/>
  <c r="P16" i="6"/>
  <c r="Q16" i="6" s="1"/>
  <c r="R16" i="6" s="1"/>
  <c r="O16" i="6"/>
  <c r="K17" i="6" s="1"/>
  <c r="AL24" i="5"/>
  <c r="AR24" i="5" s="1"/>
  <c r="M25" i="7"/>
  <c r="AJ24" i="5"/>
  <c r="AR23" i="5"/>
  <c r="BC23" i="5" s="1"/>
  <c r="O20" i="4"/>
  <c r="K21" i="4" s="1"/>
  <c r="L21" i="4" s="1"/>
  <c r="AV15" i="7"/>
  <c r="N17" i="9"/>
  <c r="O17" i="9" s="1"/>
  <c r="K18" i="9" s="1"/>
  <c r="AL25" i="4"/>
  <c r="AU18" i="4"/>
  <c r="BF18" i="4"/>
  <c r="AU19" i="4"/>
  <c r="BF19" i="4"/>
  <c r="AA24" i="5"/>
  <c r="Y17" i="2"/>
  <c r="BG17" i="2" s="1"/>
  <c r="AO25" i="8"/>
  <c r="E25" i="8"/>
  <c r="F25" i="8"/>
  <c r="AC25" i="8"/>
  <c r="AD25" i="8" s="1"/>
  <c r="B26" i="8"/>
  <c r="D25" i="8"/>
  <c r="A26" i="4"/>
  <c r="A25" i="7"/>
  <c r="AI25" i="7" s="1"/>
  <c r="BD23" i="5"/>
  <c r="BC23" i="6"/>
  <c r="L21" i="2"/>
  <c r="BC22" i="9"/>
  <c r="BH16" i="2"/>
  <c r="BI16" i="2" s="1"/>
  <c r="H25" i="2"/>
  <c r="M25" i="2" s="1"/>
  <c r="C25" i="2"/>
  <c r="E25" i="2"/>
  <c r="F25" i="2"/>
  <c r="B26" i="2"/>
  <c r="AC25" i="2"/>
  <c r="AD25" i="2" s="1"/>
  <c r="AO25" i="2"/>
  <c r="D25" i="2"/>
  <c r="BD23" i="6"/>
  <c r="AR24" i="4"/>
  <c r="AU15" i="8"/>
  <c r="BF15" i="8"/>
  <c r="W16" i="8"/>
  <c r="X16" i="8" s="1"/>
  <c r="AW14" i="8"/>
  <c r="BH14" i="8"/>
  <c r="BI14" i="8" s="1"/>
  <c r="Y15" i="8"/>
  <c r="BL13" i="8"/>
  <c r="W19" i="2"/>
  <c r="X19" i="2" s="1"/>
  <c r="Q17" i="9"/>
  <c r="R17" i="9" s="1"/>
  <c r="L17" i="8"/>
  <c r="O17" i="8" s="1"/>
  <c r="K18" i="8" s="1"/>
  <c r="N18" i="8" s="1"/>
  <c r="BK13" i="8"/>
  <c r="M24" i="8"/>
  <c r="C25" i="8"/>
  <c r="H25" i="8" s="1"/>
  <c r="AM24" i="7"/>
  <c r="AJ24" i="9"/>
  <c r="AL24" i="9"/>
  <c r="AI24" i="9"/>
  <c r="AM24" i="9"/>
  <c r="AA24" i="9"/>
  <c r="AF25" i="9"/>
  <c r="AG25" i="9" s="1"/>
  <c r="T26" i="9"/>
  <c r="BA26" i="9" s="1"/>
  <c r="U25" i="9"/>
  <c r="AP25" i="9"/>
  <c r="A25" i="9"/>
  <c r="AM23" i="8"/>
  <c r="AI23" i="8"/>
  <c r="AJ23" i="8"/>
  <c r="AL23" i="8"/>
  <c r="AR23" i="8" s="1"/>
  <c r="BC23" i="8" s="1"/>
  <c r="AA23" i="8"/>
  <c r="T25" i="8"/>
  <c r="U24" i="8"/>
  <c r="A24" i="8"/>
  <c r="AP24" i="8"/>
  <c r="AF24" i="8"/>
  <c r="AG24" i="8" s="1"/>
  <c r="AS22" i="8"/>
  <c r="BD22" i="8" s="1"/>
  <c r="AR22" i="8"/>
  <c r="BC22" i="8" s="1"/>
  <c r="AR23" i="9"/>
  <c r="AS23" i="9"/>
  <c r="BD23" i="9" s="1"/>
  <c r="P20" i="4"/>
  <c r="Q20" i="4" s="1"/>
  <c r="R20" i="4" s="1"/>
  <c r="U26" i="4"/>
  <c r="AF26" i="4"/>
  <c r="AP26" i="4"/>
  <c r="T27" i="4"/>
  <c r="BA27" i="4" s="1"/>
  <c r="E26" i="5"/>
  <c r="AC26" i="5"/>
  <c r="AD26" i="5" s="1"/>
  <c r="AO26" i="5"/>
  <c r="F26" i="5"/>
  <c r="B27" i="5"/>
  <c r="D26" i="5"/>
  <c r="AP25" i="5"/>
  <c r="T26" i="5"/>
  <c r="AF25" i="5"/>
  <c r="AG25" i="5" s="1"/>
  <c r="U25" i="5"/>
  <c r="C26" i="5"/>
  <c r="H26" i="5" s="1"/>
  <c r="AM24" i="5"/>
  <c r="A25" i="5"/>
  <c r="P16" i="8"/>
  <c r="Q16" i="8" s="1"/>
  <c r="R16" i="8" s="1"/>
  <c r="M26" i="9"/>
  <c r="Q84" i="17"/>
  <c r="AD22" i="5"/>
  <c r="AR22" i="5" s="1"/>
  <c r="BC22" i="5" s="1"/>
  <c r="AO27" i="3"/>
  <c r="F27" i="3"/>
  <c r="AC27" i="3"/>
  <c r="AD27" i="3" s="1"/>
  <c r="E27" i="3"/>
  <c r="H27" i="3"/>
  <c r="M27" i="3" s="1"/>
  <c r="B28" i="3"/>
  <c r="C27" i="3"/>
  <c r="D27" i="3"/>
  <c r="M27" i="4"/>
  <c r="AC27" i="4"/>
  <c r="AD27" i="4" s="1"/>
  <c r="F27" i="4"/>
  <c r="B28" i="4"/>
  <c r="AO27" i="4"/>
  <c r="C27" i="4"/>
  <c r="E27" i="4"/>
  <c r="D27" i="4"/>
  <c r="AR24" i="6"/>
  <c r="AS24" i="6"/>
  <c r="BD24" i="6" s="1"/>
  <c r="AR23" i="7"/>
  <c r="AS23" i="7"/>
  <c r="BD23" i="7" s="1"/>
  <c r="AA25" i="6"/>
  <c r="AL25" i="6"/>
  <c r="AI25" i="6"/>
  <c r="AM25" i="6"/>
  <c r="AJ25" i="6"/>
  <c r="U26" i="2"/>
  <c r="AF26" i="2"/>
  <c r="AG26" i="2" s="1"/>
  <c r="AP26" i="2"/>
  <c r="T27" i="2"/>
  <c r="BA27" i="2" s="1"/>
  <c r="AO26" i="6"/>
  <c r="C26" i="6"/>
  <c r="H26" i="6" s="1"/>
  <c r="A26" i="6"/>
  <c r="AC26" i="6"/>
  <c r="AD26" i="6" s="1"/>
  <c r="F26" i="6"/>
  <c r="E26" i="6"/>
  <c r="D26" i="6"/>
  <c r="B27" i="6"/>
  <c r="AP27" i="6"/>
  <c r="U27" i="6"/>
  <c r="T28" i="6"/>
  <c r="BA28" i="6" s="1"/>
  <c r="AF27" i="6"/>
  <c r="AG27" i="6" s="1"/>
  <c r="AL24" i="7"/>
  <c r="AS24" i="7" s="1"/>
  <c r="BD24" i="7" s="1"/>
  <c r="AC26" i="7"/>
  <c r="AD26" i="7" s="1"/>
  <c r="E26" i="7"/>
  <c r="C26" i="7"/>
  <c r="H26" i="7" s="1"/>
  <c r="D26" i="7"/>
  <c r="F26" i="7"/>
  <c r="AO26" i="7"/>
  <c r="B27" i="7"/>
  <c r="E27" i="9"/>
  <c r="F27" i="9"/>
  <c r="AC27" i="9"/>
  <c r="AD27" i="9" s="1"/>
  <c r="B28" i="9"/>
  <c r="D27" i="9"/>
  <c r="C27" i="9"/>
  <c r="H27" i="9" s="1"/>
  <c r="AO27" i="9"/>
  <c r="R19" i="2"/>
  <c r="T26" i="7"/>
  <c r="AF25" i="7"/>
  <c r="AG25" i="7" s="1"/>
  <c r="U25" i="7"/>
  <c r="AP25" i="7"/>
  <c r="BA26" i="5" l="1"/>
  <c r="BA25" i="8"/>
  <c r="BA26" i="7"/>
  <c r="R17" i="7"/>
  <c r="AU17" i="7" s="1"/>
  <c r="N16" i="5"/>
  <c r="L16" i="5"/>
  <c r="P16" i="5" s="1"/>
  <c r="Q16" i="5" s="1"/>
  <c r="R16" i="5" s="1"/>
  <c r="N17" i="7"/>
  <c r="AL26" i="3"/>
  <c r="AR26" i="3" s="1"/>
  <c r="BC26" i="3" s="1"/>
  <c r="W17" i="7"/>
  <c r="X17" i="7" s="1"/>
  <c r="AJ26" i="3"/>
  <c r="A27" i="3"/>
  <c r="AA27" i="3" s="1"/>
  <c r="X27" i="3"/>
  <c r="Q145" i="17"/>
  <c r="AG24" i="4"/>
  <c r="AI26" i="3"/>
  <c r="M17" i="7"/>
  <c r="O17" i="7" s="1"/>
  <c r="K18" i="7" s="1"/>
  <c r="M18" i="7" s="1"/>
  <c r="AM26" i="3"/>
  <c r="AJ25" i="2"/>
  <c r="AI25" i="2"/>
  <c r="AV16" i="7"/>
  <c r="BG16" i="7"/>
  <c r="AL25" i="2"/>
  <c r="AR25" i="2" s="1"/>
  <c r="Y17" i="4"/>
  <c r="BG17" i="4" s="1"/>
  <c r="X18" i="4"/>
  <c r="W19" i="4" s="1"/>
  <c r="BH16" i="4"/>
  <c r="BI16" i="4" s="1"/>
  <c r="AW16" i="4"/>
  <c r="AM25" i="2"/>
  <c r="BD25" i="2" s="1"/>
  <c r="BD24" i="2"/>
  <c r="Y15" i="5"/>
  <c r="BG15" i="5" s="1"/>
  <c r="BC24" i="2"/>
  <c r="AJ25" i="7"/>
  <c r="AA26" i="4"/>
  <c r="A26" i="2"/>
  <c r="AA26" i="2" s="1"/>
  <c r="AP27" i="3"/>
  <c r="AS27" i="3"/>
  <c r="W27" i="3"/>
  <c r="BG27" i="3"/>
  <c r="AV27" i="3"/>
  <c r="AF27" i="3"/>
  <c r="AG27" i="3" s="1"/>
  <c r="T28" i="3"/>
  <c r="BA28" i="3" s="1"/>
  <c r="U27" i="3"/>
  <c r="Y27" i="3"/>
  <c r="BD27" i="3"/>
  <c r="H28" i="4"/>
  <c r="AA25" i="7"/>
  <c r="AW15" i="7"/>
  <c r="AX15" i="7" s="1"/>
  <c r="AU10" i="7"/>
  <c r="BC10" i="7"/>
  <c r="BF10" i="7" s="1"/>
  <c r="L18" i="3"/>
  <c r="P18" i="3" s="1"/>
  <c r="Q18" i="3" s="1"/>
  <c r="R18" i="3" s="1"/>
  <c r="N18" i="3"/>
  <c r="AS23" i="4"/>
  <c r="BD23" i="4" s="1"/>
  <c r="AU17" i="3"/>
  <c r="AW17" i="3" s="1"/>
  <c r="BF17" i="3"/>
  <c r="BH17" i="3" s="1"/>
  <c r="BI17" i="3" s="1"/>
  <c r="AS17" i="6"/>
  <c r="BD17" i="6" s="1"/>
  <c r="AG16" i="6"/>
  <c r="AD19" i="6"/>
  <c r="AR19" i="6" s="1"/>
  <c r="BC19" i="6" s="1"/>
  <c r="AD9" i="7"/>
  <c r="AR9" i="7" s="1"/>
  <c r="AG12" i="7"/>
  <c r="AS13" i="7"/>
  <c r="BD14" i="7"/>
  <c r="BG14" i="7" s="1"/>
  <c r="AV14" i="7"/>
  <c r="AI26" i="4"/>
  <c r="AJ26" i="4"/>
  <c r="AM26" i="4"/>
  <c r="M17" i="6"/>
  <c r="N17" i="6"/>
  <c r="L17" i="6"/>
  <c r="P17" i="6" s="1"/>
  <c r="Q17" i="6" s="1"/>
  <c r="R17" i="6" s="1"/>
  <c r="M26" i="7"/>
  <c r="AL26" i="4"/>
  <c r="AR26" i="4" s="1"/>
  <c r="BC26" i="4" s="1"/>
  <c r="AR25" i="4"/>
  <c r="BC25" i="4" s="1"/>
  <c r="N21" i="4"/>
  <c r="O21" i="4" s="1"/>
  <c r="K22" i="4" s="1"/>
  <c r="L18" i="9"/>
  <c r="P18" i="9" s="1"/>
  <c r="Q18" i="9" s="1"/>
  <c r="R18" i="9" s="1"/>
  <c r="N18" i="9"/>
  <c r="Y16" i="8"/>
  <c r="AV16" i="8" s="1"/>
  <c r="P21" i="2"/>
  <c r="Q21" i="2" s="1"/>
  <c r="O21" i="2"/>
  <c r="K22" i="2" s="1"/>
  <c r="BF19" i="2"/>
  <c r="AU19" i="2"/>
  <c r="AU17" i="9"/>
  <c r="BF17" i="9"/>
  <c r="BC24" i="4"/>
  <c r="F26" i="8"/>
  <c r="E26" i="8"/>
  <c r="AC26" i="8"/>
  <c r="AD26" i="8" s="1"/>
  <c r="B27" i="8"/>
  <c r="AO26" i="8"/>
  <c r="D26" i="8"/>
  <c r="A26" i="7"/>
  <c r="BC23" i="7"/>
  <c r="B27" i="2"/>
  <c r="D26" i="2"/>
  <c r="C26" i="2"/>
  <c r="F26" i="2"/>
  <c r="AO26" i="2"/>
  <c r="AC26" i="2"/>
  <c r="AD26" i="2" s="1"/>
  <c r="E26" i="2"/>
  <c r="H26" i="2"/>
  <c r="M26" i="2" s="1"/>
  <c r="Y16" i="9"/>
  <c r="BF20" i="2"/>
  <c r="AU20" i="2"/>
  <c r="BD24" i="5"/>
  <c r="BC24" i="5"/>
  <c r="Y18" i="2"/>
  <c r="BG18" i="2" s="1"/>
  <c r="BC24" i="6"/>
  <c r="BC23" i="9"/>
  <c r="AU20" i="4"/>
  <c r="BF20" i="4"/>
  <c r="BF16" i="8"/>
  <c r="AU16" i="8"/>
  <c r="AM25" i="7"/>
  <c r="AV15" i="8"/>
  <c r="BG15" i="8"/>
  <c r="BH15" i="7"/>
  <c r="BI15" i="7" s="1"/>
  <c r="W20" i="2"/>
  <c r="X20" i="2" s="1"/>
  <c r="AX15" i="9"/>
  <c r="BL15" i="9" s="1"/>
  <c r="BK15" i="9"/>
  <c r="L18" i="8"/>
  <c r="O18" i="8" s="1"/>
  <c r="K19" i="8" s="1"/>
  <c r="N19" i="8" s="1"/>
  <c r="AS23" i="8"/>
  <c r="BD23" i="8" s="1"/>
  <c r="M25" i="8"/>
  <c r="C26" i="8"/>
  <c r="H26" i="8" s="1"/>
  <c r="C27" i="5"/>
  <c r="H27" i="5" s="1"/>
  <c r="AA24" i="8"/>
  <c r="AJ24" i="8"/>
  <c r="AL24" i="8"/>
  <c r="AR24" i="8" s="1"/>
  <c r="BC24" i="8" s="1"/>
  <c r="AI24" i="8"/>
  <c r="AM24" i="8"/>
  <c r="AA25" i="9"/>
  <c r="AL25" i="9"/>
  <c r="AM25" i="9"/>
  <c r="AI25" i="9"/>
  <c r="AJ25" i="9"/>
  <c r="T26" i="8"/>
  <c r="U25" i="8"/>
  <c r="A25" i="8"/>
  <c r="AP25" i="8"/>
  <c r="AF25" i="8"/>
  <c r="AG25" i="8" s="1"/>
  <c r="U26" i="9"/>
  <c r="T27" i="9"/>
  <c r="BA27" i="9" s="1"/>
  <c r="AP26" i="9"/>
  <c r="AF26" i="9"/>
  <c r="AG26" i="9" s="1"/>
  <c r="A26" i="9"/>
  <c r="AS24" i="9"/>
  <c r="BD24" i="9" s="1"/>
  <c r="AR24" i="9"/>
  <c r="AP27" i="4"/>
  <c r="T28" i="4"/>
  <c r="BA28" i="4" s="1"/>
  <c r="U27" i="4"/>
  <c r="AF27" i="4"/>
  <c r="A27" i="4"/>
  <c r="P21" i="4"/>
  <c r="Q21" i="4" s="1"/>
  <c r="R21" i="4" s="1"/>
  <c r="AL25" i="5"/>
  <c r="AR25" i="5" s="1"/>
  <c r="AJ25" i="5"/>
  <c r="AA25" i="5"/>
  <c r="AI25" i="5"/>
  <c r="AM25" i="5"/>
  <c r="U26" i="5"/>
  <c r="AF26" i="5"/>
  <c r="AG26" i="5" s="1"/>
  <c r="T27" i="5"/>
  <c r="AP26" i="5"/>
  <c r="B28" i="5"/>
  <c r="D27" i="5"/>
  <c r="AO27" i="5"/>
  <c r="E27" i="5"/>
  <c r="F27" i="5"/>
  <c r="AC27" i="5"/>
  <c r="AD27" i="5" s="1"/>
  <c r="A26" i="5"/>
  <c r="P17" i="8"/>
  <c r="Q17" i="8" s="1"/>
  <c r="R17" i="8" s="1"/>
  <c r="AX14" i="8"/>
  <c r="BL14" i="8" s="1"/>
  <c r="BK14" i="8"/>
  <c r="AC28" i="9"/>
  <c r="AD28" i="9" s="1"/>
  <c r="E28" i="9"/>
  <c r="D28" i="9"/>
  <c r="AO28" i="9"/>
  <c r="C28" i="9"/>
  <c r="H28" i="9" s="1"/>
  <c r="F28" i="9"/>
  <c r="B29" i="9"/>
  <c r="E28" i="4"/>
  <c r="AO28" i="4"/>
  <c r="C28" i="4"/>
  <c r="F28" i="4"/>
  <c r="B29" i="4"/>
  <c r="AC28" i="4"/>
  <c r="AD28" i="4" s="1"/>
  <c r="D28" i="4"/>
  <c r="M27" i="9"/>
  <c r="AA26" i="6"/>
  <c r="AJ26" i="6"/>
  <c r="AI26" i="6"/>
  <c r="AL26" i="6"/>
  <c r="AR26" i="6" s="1"/>
  <c r="BC26" i="6" s="1"/>
  <c r="AM26" i="6"/>
  <c r="E27" i="6"/>
  <c r="C27" i="6"/>
  <c r="H27" i="6" s="1"/>
  <c r="A27" i="6"/>
  <c r="D27" i="6"/>
  <c r="B28" i="6"/>
  <c r="F27" i="6"/>
  <c r="AO27" i="6"/>
  <c r="AC27" i="6"/>
  <c r="AD27" i="6" s="1"/>
  <c r="AL25" i="7"/>
  <c r="AF28" i="6"/>
  <c r="AG28" i="6" s="1"/>
  <c r="AP28" i="6"/>
  <c r="T29" i="6"/>
  <c r="BA29" i="6" s="1"/>
  <c r="U28" i="6"/>
  <c r="F27" i="7"/>
  <c r="AO27" i="7"/>
  <c r="B28" i="7"/>
  <c r="E27" i="7"/>
  <c r="C27" i="7"/>
  <c r="H27" i="7" s="1"/>
  <c r="D27" i="7"/>
  <c r="AC27" i="7"/>
  <c r="AD27" i="7" s="1"/>
  <c r="AR24" i="7"/>
  <c r="AO28" i="3"/>
  <c r="F28" i="3"/>
  <c r="C28" i="3"/>
  <c r="AC28" i="3"/>
  <c r="AD28" i="3" s="1"/>
  <c r="B29" i="3"/>
  <c r="H28" i="3"/>
  <c r="M28" i="3" s="1"/>
  <c r="D28" i="3"/>
  <c r="E28" i="3"/>
  <c r="T28" i="2"/>
  <c r="BA28" i="2" s="1"/>
  <c r="U27" i="2"/>
  <c r="AP27" i="2"/>
  <c r="AF27" i="2"/>
  <c r="AG27" i="2" s="1"/>
  <c r="AS25" i="6"/>
  <c r="BD25" i="6" s="1"/>
  <c r="AR25" i="6"/>
  <c r="AP26" i="7"/>
  <c r="AF26" i="7"/>
  <c r="AG26" i="7" s="1"/>
  <c r="T27" i="7"/>
  <c r="U26" i="7"/>
  <c r="Q83" i="17"/>
  <c r="AD21" i="5"/>
  <c r="AR21" i="5" s="1"/>
  <c r="BC21" i="5" s="1"/>
  <c r="AG24" i="5"/>
  <c r="BA27" i="5" l="1"/>
  <c r="BA26" i="8"/>
  <c r="BA27" i="7"/>
  <c r="AJ27" i="3"/>
  <c r="AI27" i="3"/>
  <c r="BF17" i="7"/>
  <c r="W16" i="5"/>
  <c r="X16" i="5" s="1"/>
  <c r="O16" i="5"/>
  <c r="K17" i="5" s="1"/>
  <c r="L17" i="5" s="1"/>
  <c r="P17" i="5" s="1"/>
  <c r="Y17" i="7"/>
  <c r="AV17" i="7" s="1"/>
  <c r="AL27" i="3"/>
  <c r="AR27" i="3" s="1"/>
  <c r="BC27" i="3" s="1"/>
  <c r="AM27" i="3"/>
  <c r="Q146" i="17"/>
  <c r="AG25" i="4"/>
  <c r="A28" i="3"/>
  <c r="X28" i="3"/>
  <c r="AW14" i="7"/>
  <c r="AX14" i="7" s="1"/>
  <c r="BG16" i="8"/>
  <c r="BH16" i="8" s="1"/>
  <c r="BI16" i="8" s="1"/>
  <c r="AV17" i="4"/>
  <c r="AL26" i="2"/>
  <c r="AR26" i="2" s="1"/>
  <c r="AI26" i="2"/>
  <c r="AJ26" i="2"/>
  <c r="X19" i="4"/>
  <c r="W20" i="4" s="1"/>
  <c r="Y18" i="4"/>
  <c r="BK16" i="4"/>
  <c r="AX16" i="4"/>
  <c r="BL16" i="4" s="1"/>
  <c r="AW17" i="4"/>
  <c r="BH17" i="4"/>
  <c r="BI17" i="4" s="1"/>
  <c r="W17" i="8"/>
  <c r="BC25" i="2"/>
  <c r="AM26" i="2"/>
  <c r="BD26" i="2" s="1"/>
  <c r="N18" i="7"/>
  <c r="L18" i="7"/>
  <c r="AA26" i="7"/>
  <c r="BH14" i="7"/>
  <c r="BI14" i="7" s="1"/>
  <c r="O18" i="3"/>
  <c r="K19" i="3" s="1"/>
  <c r="N19" i="3" s="1"/>
  <c r="BG28" i="3"/>
  <c r="AV28" i="3"/>
  <c r="U28" i="3"/>
  <c r="AF28" i="3"/>
  <c r="AG28" i="3" s="1"/>
  <c r="W28" i="3"/>
  <c r="Y28" i="3"/>
  <c r="T29" i="3"/>
  <c r="BA29" i="3" s="1"/>
  <c r="AS28" i="3"/>
  <c r="BD28" i="3"/>
  <c r="AP28" i="3"/>
  <c r="AL27" i="4"/>
  <c r="AR27" i="4" s="1"/>
  <c r="BC27" i="4" s="1"/>
  <c r="H29" i="4"/>
  <c r="M29" i="4" s="1"/>
  <c r="C28" i="5"/>
  <c r="H28" i="5" s="1"/>
  <c r="AU9" i="7"/>
  <c r="BC9" i="7"/>
  <c r="BF9" i="7" s="1"/>
  <c r="AV13" i="7"/>
  <c r="BD13" i="7"/>
  <c r="BG13" i="7" s="1"/>
  <c r="W18" i="9"/>
  <c r="X18" i="9" s="1"/>
  <c r="BK17" i="3"/>
  <c r="AX17" i="3"/>
  <c r="BL17" i="3" s="1"/>
  <c r="AS12" i="7"/>
  <c r="O18" i="9"/>
  <c r="K19" i="9" s="1"/>
  <c r="N19" i="9" s="1"/>
  <c r="AD8" i="7"/>
  <c r="AR8" i="7" s="1"/>
  <c r="AG11" i="7"/>
  <c r="AG15" i="6"/>
  <c r="AD18" i="6"/>
  <c r="AR18" i="6" s="1"/>
  <c r="BC18" i="6" s="1"/>
  <c r="AS24" i="4"/>
  <c r="BD24" i="4" s="1"/>
  <c r="AS16" i="6"/>
  <c r="BD16" i="6" s="1"/>
  <c r="AU18" i="3"/>
  <c r="AW18" i="3" s="1"/>
  <c r="BF18" i="3"/>
  <c r="BH18" i="3" s="1"/>
  <c r="BI18" i="3" s="1"/>
  <c r="AS17" i="2"/>
  <c r="AV17" i="2" s="1"/>
  <c r="Y16" i="6"/>
  <c r="W17" i="6"/>
  <c r="X17" i="6" s="1"/>
  <c r="AI26" i="7"/>
  <c r="AM26" i="7"/>
  <c r="AJ26" i="7"/>
  <c r="M27" i="7"/>
  <c r="M28" i="9"/>
  <c r="O17" i="6"/>
  <c r="K18" i="6" s="1"/>
  <c r="AI27" i="4"/>
  <c r="B28" i="2"/>
  <c r="AO27" i="2"/>
  <c r="F27" i="2"/>
  <c r="D27" i="2"/>
  <c r="E27" i="2"/>
  <c r="AC27" i="2"/>
  <c r="AD27" i="2" s="1"/>
  <c r="C27" i="2"/>
  <c r="H27" i="2"/>
  <c r="M27" i="2" s="1"/>
  <c r="AS25" i="5"/>
  <c r="AU18" i="9"/>
  <c r="BF18" i="9"/>
  <c r="D27" i="8"/>
  <c r="E27" i="8"/>
  <c r="B28" i="8"/>
  <c r="AO27" i="8"/>
  <c r="AC27" i="8"/>
  <c r="AD27" i="8" s="1"/>
  <c r="F27" i="8"/>
  <c r="AU21" i="4"/>
  <c r="BF21" i="4"/>
  <c r="BC25" i="5"/>
  <c r="BD25" i="5"/>
  <c r="BC24" i="9"/>
  <c r="A27" i="2"/>
  <c r="AA27" i="2" s="1"/>
  <c r="AV16" i="9"/>
  <c r="AW16" i="9" s="1"/>
  <c r="BG16" i="9"/>
  <c r="BH16" i="9" s="1"/>
  <c r="BI16" i="9" s="1"/>
  <c r="AS18" i="2"/>
  <c r="AV18" i="2" s="1"/>
  <c r="AW16" i="7"/>
  <c r="BH16" i="7"/>
  <c r="BI16" i="7" s="1"/>
  <c r="BH17" i="2"/>
  <c r="BI17" i="2" s="1"/>
  <c r="BC25" i="6"/>
  <c r="BC24" i="7"/>
  <c r="Y17" i="9"/>
  <c r="N22" i="2"/>
  <c r="L22" i="2"/>
  <c r="R21" i="2"/>
  <c r="AM27" i="4"/>
  <c r="AJ27" i="4"/>
  <c r="AA27" i="4"/>
  <c r="AW15" i="8"/>
  <c r="AX15" i="8" s="1"/>
  <c r="BH15" i="8"/>
  <c r="BI15" i="8" s="1"/>
  <c r="AU17" i="8"/>
  <c r="BF17" i="8"/>
  <c r="BK15" i="7"/>
  <c r="BL15" i="7"/>
  <c r="A27" i="5"/>
  <c r="AI27" i="5" s="1"/>
  <c r="Y19" i="2"/>
  <c r="BG19" i="2" s="1"/>
  <c r="L19" i="8"/>
  <c r="O19" i="8" s="1"/>
  <c r="K20" i="8" s="1"/>
  <c r="L20" i="8" s="1"/>
  <c r="M26" i="8"/>
  <c r="C27" i="8"/>
  <c r="H27" i="8" s="1"/>
  <c r="P18" i="8"/>
  <c r="Q18" i="8" s="1"/>
  <c r="R18" i="8" s="1"/>
  <c r="T27" i="8"/>
  <c r="U26" i="8"/>
  <c r="A26" i="8"/>
  <c r="AF26" i="8"/>
  <c r="AG26" i="8" s="1"/>
  <c r="AP26" i="8"/>
  <c r="AS25" i="9"/>
  <c r="BD25" i="9" s="1"/>
  <c r="AR25" i="9"/>
  <c r="AS24" i="8"/>
  <c r="BD24" i="8" s="1"/>
  <c r="T28" i="9"/>
  <c r="BA28" i="9" s="1"/>
  <c r="U27" i="9"/>
  <c r="AF27" i="9"/>
  <c r="AG27" i="9" s="1"/>
  <c r="AP27" i="9"/>
  <c r="A27" i="9"/>
  <c r="AJ25" i="8"/>
  <c r="AA25" i="8"/>
  <c r="AI25" i="8"/>
  <c r="AL25" i="8"/>
  <c r="AS25" i="8" s="1"/>
  <c r="BD25" i="8" s="1"/>
  <c r="AM25" i="8"/>
  <c r="AA26" i="9"/>
  <c r="AL26" i="9"/>
  <c r="AI26" i="9"/>
  <c r="AM26" i="9"/>
  <c r="AJ26" i="9"/>
  <c r="AP28" i="4"/>
  <c r="T29" i="4"/>
  <c r="BA29" i="4" s="1"/>
  <c r="AF28" i="4"/>
  <c r="U28" i="4"/>
  <c r="A28" i="4"/>
  <c r="U27" i="5"/>
  <c r="AF27" i="5"/>
  <c r="AG27" i="5" s="1"/>
  <c r="T28" i="5"/>
  <c r="AP27" i="5"/>
  <c r="AA26" i="5"/>
  <c r="AJ26" i="5"/>
  <c r="AL26" i="5"/>
  <c r="AR26" i="5" s="1"/>
  <c r="AI26" i="5"/>
  <c r="AM26" i="5"/>
  <c r="AO28" i="5"/>
  <c r="AC28" i="5"/>
  <c r="AD28" i="5" s="1"/>
  <c r="F28" i="5"/>
  <c r="D28" i="5"/>
  <c r="E28" i="5"/>
  <c r="B29" i="5"/>
  <c r="AS16" i="2"/>
  <c r="AV16" i="2" s="1"/>
  <c r="AP29" i="6"/>
  <c r="U29" i="6"/>
  <c r="T30" i="6"/>
  <c r="BA30" i="6" s="1"/>
  <c r="AF29" i="6"/>
  <c r="AG29" i="6" s="1"/>
  <c r="AR25" i="7"/>
  <c r="AS25" i="7"/>
  <c r="BD25" i="7" s="1"/>
  <c r="F28" i="6"/>
  <c r="D28" i="6"/>
  <c r="C28" i="6"/>
  <c r="H28" i="6" s="1"/>
  <c r="AO28" i="6"/>
  <c r="E28" i="6"/>
  <c r="A28" i="6"/>
  <c r="B29" i="6"/>
  <c r="AC28" i="6"/>
  <c r="AD28" i="6" s="1"/>
  <c r="AP27" i="7"/>
  <c r="U27" i="7"/>
  <c r="AF27" i="7"/>
  <c r="AG27" i="7" s="1"/>
  <c r="T28" i="7"/>
  <c r="U28" i="2"/>
  <c r="T29" i="2"/>
  <c r="BA29" i="2" s="1"/>
  <c r="AP28" i="2"/>
  <c r="AF28" i="2"/>
  <c r="AG28" i="2" s="1"/>
  <c r="AA28" i="3"/>
  <c r="AI28" i="3"/>
  <c r="M28" i="4"/>
  <c r="D28" i="7"/>
  <c r="AO28" i="7"/>
  <c r="E28" i="7"/>
  <c r="AC28" i="7"/>
  <c r="AD28" i="7" s="1"/>
  <c r="B29" i="7"/>
  <c r="F28" i="7"/>
  <c r="C28" i="7"/>
  <c r="H28" i="7" s="1"/>
  <c r="AL26" i="7"/>
  <c r="AC29" i="3"/>
  <c r="AD29" i="3" s="1"/>
  <c r="H29" i="3"/>
  <c r="M29" i="3" s="1"/>
  <c r="F29" i="3"/>
  <c r="AO29" i="3"/>
  <c r="C29" i="3"/>
  <c r="E29" i="3"/>
  <c r="B30" i="3"/>
  <c r="D29" i="3"/>
  <c r="AA27" i="6"/>
  <c r="AM27" i="6"/>
  <c r="AI27" i="6"/>
  <c r="AL27" i="6"/>
  <c r="AJ27" i="6"/>
  <c r="A27" i="7"/>
  <c r="AO29" i="4"/>
  <c r="D29" i="4"/>
  <c r="F29" i="4"/>
  <c r="C29" i="4"/>
  <c r="E29" i="4"/>
  <c r="B30" i="4"/>
  <c r="AC29" i="4"/>
  <c r="AD29" i="4" s="1"/>
  <c r="L22" i="4"/>
  <c r="P22" i="4" s="1"/>
  <c r="N22" i="4"/>
  <c r="AO29" i="9"/>
  <c r="D29" i="9"/>
  <c r="E29" i="9"/>
  <c r="B30" i="9"/>
  <c r="AC29" i="9"/>
  <c r="AD29" i="9" s="1"/>
  <c r="F29" i="9"/>
  <c r="C29" i="9"/>
  <c r="H29" i="9" s="1"/>
  <c r="Q82" i="17"/>
  <c r="AD20" i="5"/>
  <c r="AR20" i="5" s="1"/>
  <c r="BC20" i="5" s="1"/>
  <c r="AG23" i="5"/>
  <c r="AS24" i="5"/>
  <c r="AS26" i="6"/>
  <c r="BD26" i="6" s="1"/>
  <c r="AL28" i="3" l="1"/>
  <c r="AR28" i="3" s="1"/>
  <c r="BC28" i="3" s="1"/>
  <c r="BA27" i="8"/>
  <c r="BA28" i="5"/>
  <c r="BA28" i="7"/>
  <c r="BC26" i="5"/>
  <c r="N17" i="5"/>
  <c r="M17" i="5"/>
  <c r="BG17" i="7"/>
  <c r="BH17" i="7" s="1"/>
  <c r="BI17" i="7" s="1"/>
  <c r="Q17" i="5"/>
  <c r="R17" i="5" s="1"/>
  <c r="AM28" i="3"/>
  <c r="AJ28" i="3"/>
  <c r="Q147" i="17"/>
  <c r="AG26" i="4"/>
  <c r="A29" i="3"/>
  <c r="AI29" i="3" s="1"/>
  <c r="X29" i="3"/>
  <c r="X17" i="8"/>
  <c r="Y17" i="8" s="1"/>
  <c r="BG17" i="8" s="1"/>
  <c r="Y18" i="9"/>
  <c r="O18" i="7"/>
  <c r="K19" i="7" s="1"/>
  <c r="M19" i="7" s="1"/>
  <c r="P18" i="7"/>
  <c r="AV18" i="4"/>
  <c r="BG18" i="4"/>
  <c r="Y19" i="4"/>
  <c r="X20" i="4"/>
  <c r="AX17" i="4"/>
  <c r="BL17" i="4" s="1"/>
  <c r="BK17" i="4"/>
  <c r="W18" i="7"/>
  <c r="BK14" i="7"/>
  <c r="BC26" i="2"/>
  <c r="AA27" i="5"/>
  <c r="AJ27" i="5"/>
  <c r="Y16" i="5"/>
  <c r="BG16" i="5" s="1"/>
  <c r="W17" i="5"/>
  <c r="X17" i="5" s="1"/>
  <c r="L19" i="3"/>
  <c r="O19" i="3" s="1"/>
  <c r="K20" i="3" s="1"/>
  <c r="L19" i="9"/>
  <c r="P19" i="9" s="1"/>
  <c r="Q19" i="9" s="1"/>
  <c r="BL14" i="7"/>
  <c r="BH13" i="7"/>
  <c r="BI13" i="7" s="1"/>
  <c r="AW17" i="2"/>
  <c r="AX17" i="2" s="1"/>
  <c r="BL17" i="2" s="1"/>
  <c r="AJ27" i="2"/>
  <c r="AL27" i="2"/>
  <c r="AM27" i="2"/>
  <c r="AI27" i="2"/>
  <c r="O22" i="2"/>
  <c r="K23" i="2" s="1"/>
  <c r="AP29" i="3"/>
  <c r="BD29" i="3"/>
  <c r="AS29" i="3"/>
  <c r="AF29" i="3"/>
  <c r="AG29" i="3" s="1"/>
  <c r="U29" i="3"/>
  <c r="BG29" i="3"/>
  <c r="T30" i="3"/>
  <c r="BA30" i="3" s="1"/>
  <c r="AV29" i="3"/>
  <c r="Y29" i="3"/>
  <c r="W29" i="3"/>
  <c r="H30" i="4"/>
  <c r="M30" i="4" s="1"/>
  <c r="AW13" i="7"/>
  <c r="AU8" i="7"/>
  <c r="BC8" i="7"/>
  <c r="BF8" i="7" s="1"/>
  <c r="AV12" i="7"/>
  <c r="BD12" i="7"/>
  <c r="BG12" i="7" s="1"/>
  <c r="AS15" i="6"/>
  <c r="AD7" i="7"/>
  <c r="AR7" i="7" s="1"/>
  <c r="AG10" i="7"/>
  <c r="AG14" i="6"/>
  <c r="AD17" i="6"/>
  <c r="AR17" i="6" s="1"/>
  <c r="AS11" i="7"/>
  <c r="AS25" i="4"/>
  <c r="BD25" i="4" s="1"/>
  <c r="BK18" i="3"/>
  <c r="AX18" i="3"/>
  <c r="BL18" i="3" s="1"/>
  <c r="AA28" i="4"/>
  <c r="AV16" i="6"/>
  <c r="BG16" i="6"/>
  <c r="M29" i="9"/>
  <c r="Y17" i="6"/>
  <c r="A28" i="2"/>
  <c r="AI28" i="2" s="1"/>
  <c r="L18" i="6"/>
  <c r="P18" i="6" s="1"/>
  <c r="Q18" i="6" s="1"/>
  <c r="R18" i="6" s="1"/>
  <c r="M18" i="6"/>
  <c r="N18" i="6"/>
  <c r="BD26" i="5"/>
  <c r="C29" i="5"/>
  <c r="H29" i="5" s="1"/>
  <c r="BC25" i="9"/>
  <c r="BK15" i="8"/>
  <c r="AW16" i="8"/>
  <c r="AX16" i="8" s="1"/>
  <c r="BL16" i="8" s="1"/>
  <c r="AW17" i="7"/>
  <c r="A29" i="4"/>
  <c r="AI29" i="4" s="1"/>
  <c r="D28" i="8"/>
  <c r="AC28" i="8"/>
  <c r="AD28" i="8" s="1"/>
  <c r="F28" i="8"/>
  <c r="B29" i="8"/>
  <c r="AO28" i="8"/>
  <c r="E28" i="8"/>
  <c r="BC25" i="7"/>
  <c r="A28" i="5"/>
  <c r="AI28" i="5" s="1"/>
  <c r="AV17" i="9"/>
  <c r="BG17" i="9"/>
  <c r="AW18" i="2"/>
  <c r="AX18" i="2" s="1"/>
  <c r="P22" i="2"/>
  <c r="Q22" i="2" s="1"/>
  <c r="R22" i="2" s="1"/>
  <c r="B29" i="2"/>
  <c r="AO28" i="2"/>
  <c r="E28" i="2"/>
  <c r="C28" i="2"/>
  <c r="H28" i="2"/>
  <c r="M28" i="2" s="1"/>
  <c r="F28" i="2"/>
  <c r="AC28" i="2"/>
  <c r="AD28" i="2" s="1"/>
  <c r="D28" i="2"/>
  <c r="AS19" i="2"/>
  <c r="AV19" i="2" s="1"/>
  <c r="BF21" i="2"/>
  <c r="AU21" i="2"/>
  <c r="BH18" i="2"/>
  <c r="BL15" i="8"/>
  <c r="AM28" i="4"/>
  <c r="AL28" i="4"/>
  <c r="AR28" i="4" s="1"/>
  <c r="AI28" i="4"/>
  <c r="AJ28" i="4"/>
  <c r="AU18" i="8"/>
  <c r="BF18" i="8"/>
  <c r="Y20" i="2"/>
  <c r="BG20" i="2" s="1"/>
  <c r="W21" i="2"/>
  <c r="X21" i="2" s="1"/>
  <c r="AM27" i="5"/>
  <c r="AX16" i="9"/>
  <c r="BL16" i="9" s="1"/>
  <c r="BK16" i="9"/>
  <c r="Q18" i="7"/>
  <c r="P19" i="8"/>
  <c r="Q19" i="8" s="1"/>
  <c r="R19" i="8" s="1"/>
  <c r="AW16" i="2"/>
  <c r="BK16" i="2" s="1"/>
  <c r="N20" i="8"/>
  <c r="O20" i="8" s="1"/>
  <c r="K21" i="8" s="1"/>
  <c r="BK16" i="7"/>
  <c r="AX16" i="7"/>
  <c r="BL16" i="7" s="1"/>
  <c r="AS26" i="5"/>
  <c r="M27" i="8"/>
  <c r="C28" i="8"/>
  <c r="H28" i="8" s="1"/>
  <c r="AF28" i="9"/>
  <c r="AG28" i="9" s="1"/>
  <c r="T29" i="9"/>
  <c r="BA29" i="9" s="1"/>
  <c r="U28" i="9"/>
  <c r="AP28" i="9"/>
  <c r="A28" i="9"/>
  <c r="T28" i="8"/>
  <c r="AP27" i="8"/>
  <c r="A27" i="8"/>
  <c r="AF27" i="8"/>
  <c r="AG27" i="8" s="1"/>
  <c r="U27" i="8"/>
  <c r="AA27" i="9"/>
  <c r="AL27" i="9"/>
  <c r="AM27" i="9"/>
  <c r="AI27" i="9"/>
  <c r="AJ27" i="9"/>
  <c r="AR25" i="8"/>
  <c r="BC25" i="8" s="1"/>
  <c r="AJ26" i="8"/>
  <c r="AM26" i="8"/>
  <c r="AL26" i="8"/>
  <c r="AA26" i="8"/>
  <c r="AI26" i="8"/>
  <c r="AR26" i="9"/>
  <c r="AS26" i="9"/>
  <c r="BD26" i="9" s="1"/>
  <c r="AF29" i="4"/>
  <c r="AP29" i="4"/>
  <c r="T30" i="4"/>
  <c r="BA30" i="4" s="1"/>
  <c r="U29" i="4"/>
  <c r="AO29" i="5"/>
  <c r="B30" i="5"/>
  <c r="E29" i="5"/>
  <c r="D29" i="5"/>
  <c r="AC29" i="5"/>
  <c r="AD29" i="5" s="1"/>
  <c r="F29" i="5"/>
  <c r="AL27" i="5"/>
  <c r="AP28" i="5"/>
  <c r="T29" i="5"/>
  <c r="AF28" i="5"/>
  <c r="AG28" i="5" s="1"/>
  <c r="U28" i="5"/>
  <c r="AC30" i="4"/>
  <c r="AD30" i="4" s="1"/>
  <c r="E30" i="4"/>
  <c r="F30" i="4"/>
  <c r="B31" i="4"/>
  <c r="D30" i="4"/>
  <c r="C30" i="4"/>
  <c r="AO30" i="4"/>
  <c r="M28" i="7"/>
  <c r="D30" i="3"/>
  <c r="H30" i="3"/>
  <c r="M30" i="3" s="1"/>
  <c r="B31" i="3"/>
  <c r="F30" i="3"/>
  <c r="E30" i="3"/>
  <c r="AO30" i="3"/>
  <c r="C30" i="3"/>
  <c r="AC30" i="3"/>
  <c r="AD30" i="3" s="1"/>
  <c r="C29" i="7"/>
  <c r="H29" i="7" s="1"/>
  <c r="E29" i="7"/>
  <c r="D29" i="7"/>
  <c r="AO29" i="7"/>
  <c r="B30" i="7"/>
  <c r="F29" i="7"/>
  <c r="AC29" i="7"/>
  <c r="AD29" i="7" s="1"/>
  <c r="B31" i="9"/>
  <c r="E30" i="9"/>
  <c r="D30" i="9"/>
  <c r="F30" i="9"/>
  <c r="AC30" i="9"/>
  <c r="AD30" i="9" s="1"/>
  <c r="C30" i="9"/>
  <c r="H30" i="9" s="1"/>
  <c r="AO30" i="9"/>
  <c r="AA27" i="7"/>
  <c r="AI27" i="7"/>
  <c r="AJ27" i="7"/>
  <c r="AL27" i="7"/>
  <c r="AM27" i="7"/>
  <c r="AS27" i="6"/>
  <c r="BD27" i="6" s="1"/>
  <c r="AR27" i="6"/>
  <c r="AR26" i="7"/>
  <c r="AS26" i="7"/>
  <c r="BD26" i="7" s="1"/>
  <c r="AS15" i="2"/>
  <c r="AV15" i="2" s="1"/>
  <c r="Q81" i="17"/>
  <c r="AD19" i="5"/>
  <c r="AR19" i="5" s="1"/>
  <c r="BC19" i="5" s="1"/>
  <c r="AG22" i="5"/>
  <c r="A28" i="7"/>
  <c r="E29" i="6"/>
  <c r="AO29" i="6"/>
  <c r="D29" i="6"/>
  <c r="AC29" i="6"/>
  <c r="AD29" i="6" s="1"/>
  <c r="F29" i="6"/>
  <c r="C29" i="6"/>
  <c r="H29" i="6" s="1"/>
  <c r="B30" i="6"/>
  <c r="A29" i="6"/>
  <c r="O22" i="4"/>
  <c r="K23" i="4" s="1"/>
  <c r="AP29" i="2"/>
  <c r="AF29" i="2"/>
  <c r="AG29" i="2" s="1"/>
  <c r="U29" i="2"/>
  <c r="T30" i="2"/>
  <c r="BA30" i="2" s="1"/>
  <c r="AP28" i="7"/>
  <c r="U28" i="7"/>
  <c r="T29" i="7"/>
  <c r="AF28" i="7"/>
  <c r="AG28" i="7" s="1"/>
  <c r="AA28" i="6"/>
  <c r="AM28" i="6"/>
  <c r="AJ28" i="6"/>
  <c r="AI28" i="6"/>
  <c r="AL28" i="6"/>
  <c r="U30" i="6"/>
  <c r="T31" i="6"/>
  <c r="BA31" i="6" s="1"/>
  <c r="AP30" i="6"/>
  <c r="AF30" i="6"/>
  <c r="AG30" i="6" s="1"/>
  <c r="Q22" i="4"/>
  <c r="R22" i="4" s="1"/>
  <c r="AS23" i="5"/>
  <c r="AM29" i="3" l="1"/>
  <c r="BA28" i="8"/>
  <c r="BA29" i="7"/>
  <c r="BA29" i="5"/>
  <c r="AA29" i="3"/>
  <c r="AL29" i="3"/>
  <c r="AR29" i="3" s="1"/>
  <c r="BC29" i="3" s="1"/>
  <c r="AJ29" i="3"/>
  <c r="O17" i="5"/>
  <c r="K18" i="5" s="1"/>
  <c r="L18" i="5" s="1"/>
  <c r="P18" i="5" s="1"/>
  <c r="N19" i="7"/>
  <c r="L19" i="7"/>
  <c r="O19" i="7" s="1"/>
  <c r="K20" i="7" s="1"/>
  <c r="AA28" i="2"/>
  <c r="Q148" i="17"/>
  <c r="AG27" i="4"/>
  <c r="A30" i="3"/>
  <c r="X30" i="3"/>
  <c r="AV17" i="8"/>
  <c r="AW17" i="8" s="1"/>
  <c r="AX17" i="8" s="1"/>
  <c r="X18" i="7"/>
  <c r="Y18" i="7" s="1"/>
  <c r="W18" i="8"/>
  <c r="BG18" i="9"/>
  <c r="AV18" i="9"/>
  <c r="P19" i="3"/>
  <c r="Q19" i="3" s="1"/>
  <c r="R19" i="3" s="1"/>
  <c r="BG19" i="4"/>
  <c r="AV19" i="4"/>
  <c r="Y20" i="4"/>
  <c r="W21" i="4"/>
  <c r="BH18" i="4"/>
  <c r="BI18" i="4" s="1"/>
  <c r="AW18" i="4"/>
  <c r="AA28" i="5"/>
  <c r="BK13" i="7"/>
  <c r="AL28" i="2"/>
  <c r="AR28" i="2" s="1"/>
  <c r="BK17" i="2"/>
  <c r="AR27" i="2"/>
  <c r="O19" i="9"/>
  <c r="K20" i="9" s="1"/>
  <c r="L20" i="9" s="1"/>
  <c r="P20" i="9" s="1"/>
  <c r="Q20" i="9" s="1"/>
  <c r="W19" i="9"/>
  <c r="X19" i="9" s="1"/>
  <c r="BD27" i="2"/>
  <c r="AW19" i="2"/>
  <c r="BH20" i="2"/>
  <c r="BI20" i="2" s="1"/>
  <c r="A29" i="2"/>
  <c r="AI29" i="2" s="1"/>
  <c r="AJ29" i="4"/>
  <c r="AJ28" i="5"/>
  <c r="AM28" i="2"/>
  <c r="AX13" i="7"/>
  <c r="BL13" i="7" s="1"/>
  <c r="AA29" i="4"/>
  <c r="AJ28" i="2"/>
  <c r="BC27" i="2"/>
  <c r="N23" i="2"/>
  <c r="L23" i="2"/>
  <c r="P23" i="2" s="1"/>
  <c r="Q23" i="2" s="1"/>
  <c r="R23" i="2" s="1"/>
  <c r="AP30" i="3"/>
  <c r="AS30" i="3"/>
  <c r="AF30" i="3"/>
  <c r="AG30" i="3" s="1"/>
  <c r="BD30" i="3"/>
  <c r="Y30" i="3"/>
  <c r="U30" i="3"/>
  <c r="W30" i="3"/>
  <c r="BG30" i="3"/>
  <c r="AV30" i="3"/>
  <c r="T31" i="3"/>
  <c r="BA31" i="3" s="1"/>
  <c r="H31" i="4"/>
  <c r="M31" i="4" s="1"/>
  <c r="BH12" i="7"/>
  <c r="BI12" i="7" s="1"/>
  <c r="AU17" i="6"/>
  <c r="BC17" i="6"/>
  <c r="BF17" i="6" s="1"/>
  <c r="AV15" i="6"/>
  <c r="BD15" i="6"/>
  <c r="BG15" i="6" s="1"/>
  <c r="AW12" i="7"/>
  <c r="AU7" i="7"/>
  <c r="BC7" i="7"/>
  <c r="BF7" i="7" s="1"/>
  <c r="AV11" i="7"/>
  <c r="BD11" i="7"/>
  <c r="BG11" i="7" s="1"/>
  <c r="AW17" i="9"/>
  <c r="AS14" i="6"/>
  <c r="AD6" i="7"/>
  <c r="AR6" i="7" s="1"/>
  <c r="AG13" i="6"/>
  <c r="AG9" i="7"/>
  <c r="AD16" i="6"/>
  <c r="AR16" i="6" s="1"/>
  <c r="AS10" i="7"/>
  <c r="AS26" i="4"/>
  <c r="BD26" i="4" s="1"/>
  <c r="AU19" i="3"/>
  <c r="AW19" i="3" s="1"/>
  <c r="BF19" i="3"/>
  <c r="BH19" i="3" s="1"/>
  <c r="BI19" i="3" s="1"/>
  <c r="O18" i="6"/>
  <c r="K19" i="6" s="1"/>
  <c r="N19" i="6" s="1"/>
  <c r="W18" i="6"/>
  <c r="L20" i="3"/>
  <c r="P20" i="3" s="1"/>
  <c r="Q20" i="3" s="1"/>
  <c r="R20" i="3" s="1"/>
  <c r="N20" i="3"/>
  <c r="AV17" i="6"/>
  <c r="BG17" i="6"/>
  <c r="M29" i="7"/>
  <c r="AU18" i="6"/>
  <c r="BF18" i="6"/>
  <c r="M30" i="9"/>
  <c r="BH17" i="8"/>
  <c r="BI17" i="8" s="1"/>
  <c r="AL29" i="4"/>
  <c r="AR29" i="4" s="1"/>
  <c r="BK16" i="8"/>
  <c r="AM29" i="4"/>
  <c r="BD27" i="5"/>
  <c r="AM28" i="5"/>
  <c r="BD28" i="5" s="1"/>
  <c r="AL28" i="5"/>
  <c r="AR28" i="5" s="1"/>
  <c r="BC28" i="4"/>
  <c r="BI18" i="2"/>
  <c r="BL18" i="2" s="1"/>
  <c r="BK18" i="2"/>
  <c r="BC26" i="7"/>
  <c r="BF22" i="2"/>
  <c r="AU22" i="2"/>
  <c r="BC27" i="6"/>
  <c r="BC26" i="9"/>
  <c r="AU22" i="4"/>
  <c r="BF22" i="4"/>
  <c r="P19" i="7"/>
  <c r="Q19" i="7" s="1"/>
  <c r="R19" i="7" s="1"/>
  <c r="AC29" i="2"/>
  <c r="AD29" i="2" s="1"/>
  <c r="B30" i="2"/>
  <c r="F29" i="2"/>
  <c r="H29" i="2"/>
  <c r="M29" i="2" s="1"/>
  <c r="E29" i="2"/>
  <c r="AO29" i="2"/>
  <c r="C29" i="2"/>
  <c r="D29" i="2"/>
  <c r="AO29" i="8"/>
  <c r="E29" i="8"/>
  <c r="D29" i="8"/>
  <c r="F29" i="8"/>
  <c r="B30" i="8"/>
  <c r="AC29" i="8"/>
  <c r="AD29" i="8" s="1"/>
  <c r="BF19" i="8"/>
  <c r="AU19" i="8"/>
  <c r="BH19" i="2"/>
  <c r="BI19" i="2" s="1"/>
  <c r="W22" i="2"/>
  <c r="X22" i="2" s="1"/>
  <c r="R18" i="7"/>
  <c r="BH17" i="9"/>
  <c r="BI17" i="9" s="1"/>
  <c r="R19" i="9"/>
  <c r="P20" i="8"/>
  <c r="Q20" i="8" s="1"/>
  <c r="R20" i="8" s="1"/>
  <c r="AX16" i="2"/>
  <c r="BL16" i="2" s="1"/>
  <c r="AX17" i="7"/>
  <c r="BL17" i="7" s="1"/>
  <c r="BK17" i="7"/>
  <c r="M28" i="8"/>
  <c r="C29" i="8"/>
  <c r="H29" i="8" s="1"/>
  <c r="AL27" i="8"/>
  <c r="AR27" i="8" s="1"/>
  <c r="BC27" i="8" s="1"/>
  <c r="AM27" i="8"/>
  <c r="AJ27" i="8"/>
  <c r="AA27" i="8"/>
  <c r="AI27" i="8"/>
  <c r="AF29" i="9"/>
  <c r="AG29" i="9" s="1"/>
  <c r="T30" i="9"/>
  <c r="BA30" i="9" s="1"/>
  <c r="U29" i="9"/>
  <c r="AP29" i="9"/>
  <c r="A29" i="9"/>
  <c r="AS26" i="8"/>
  <c r="BD26" i="8" s="1"/>
  <c r="AR26" i="8"/>
  <c r="BC26" i="8" s="1"/>
  <c r="AR27" i="9"/>
  <c r="AS27" i="9"/>
  <c r="BD27" i="9" s="1"/>
  <c r="T29" i="8"/>
  <c r="A28" i="8"/>
  <c r="AP28" i="8"/>
  <c r="U28" i="8"/>
  <c r="AF28" i="8"/>
  <c r="AG28" i="8" s="1"/>
  <c r="AJ28" i="9"/>
  <c r="AM28" i="9"/>
  <c r="AL28" i="9"/>
  <c r="AA28" i="9"/>
  <c r="AI28" i="9"/>
  <c r="AF30" i="4"/>
  <c r="AP30" i="4"/>
  <c r="U30" i="4"/>
  <c r="T31" i="4"/>
  <c r="BA31" i="4" s="1"/>
  <c r="A30" i="4"/>
  <c r="AI30" i="4" s="1"/>
  <c r="AP29" i="5"/>
  <c r="AF29" i="5"/>
  <c r="AG29" i="5" s="1"/>
  <c r="T30" i="5"/>
  <c r="U29" i="5"/>
  <c r="AR27" i="5"/>
  <c r="BC27" i="5" s="1"/>
  <c r="F30" i="5"/>
  <c r="B31" i="5"/>
  <c r="D30" i="5"/>
  <c r="E30" i="5"/>
  <c r="AO30" i="5"/>
  <c r="AC30" i="5"/>
  <c r="AD30" i="5" s="1"/>
  <c r="C30" i="5"/>
  <c r="H30" i="5" s="1"/>
  <c r="A29" i="5"/>
  <c r="AS27" i="5"/>
  <c r="A29" i="7"/>
  <c r="AI29" i="7" s="1"/>
  <c r="AF30" i="2"/>
  <c r="AG30" i="2" s="1"/>
  <c r="T31" i="2"/>
  <c r="BA31" i="2" s="1"/>
  <c r="U30" i="2"/>
  <c r="AP30" i="2"/>
  <c r="AP31" i="6"/>
  <c r="T32" i="6"/>
  <c r="BA32" i="6" s="1"/>
  <c r="AF31" i="6"/>
  <c r="AG31" i="6" s="1"/>
  <c r="U31" i="6"/>
  <c r="AS22" i="5"/>
  <c r="E31" i="3"/>
  <c r="H31" i="3"/>
  <c r="M31" i="3" s="1"/>
  <c r="AC31" i="3"/>
  <c r="AD31" i="3" s="1"/>
  <c r="B32" i="3"/>
  <c r="D31" i="3"/>
  <c r="C31" i="3"/>
  <c r="F31" i="3"/>
  <c r="AO31" i="3"/>
  <c r="AA28" i="7"/>
  <c r="AI28" i="7"/>
  <c r="AJ28" i="7"/>
  <c r="AM28" i="7"/>
  <c r="AL28" i="7"/>
  <c r="AR28" i="7" s="1"/>
  <c r="AW15" i="2"/>
  <c r="BK15" i="2" s="1"/>
  <c r="B32" i="4"/>
  <c r="AC31" i="4"/>
  <c r="AD31" i="4" s="1"/>
  <c r="E31" i="4"/>
  <c r="AO31" i="4"/>
  <c r="C31" i="4"/>
  <c r="D31" i="4"/>
  <c r="F31" i="4"/>
  <c r="AP29" i="7"/>
  <c r="U29" i="7"/>
  <c r="AF29" i="7"/>
  <c r="AG29" i="7" s="1"/>
  <c r="T30" i="7"/>
  <c r="AS14" i="2"/>
  <c r="AV14" i="2" s="1"/>
  <c r="AR27" i="7"/>
  <c r="C30" i="7"/>
  <c r="H30" i="7" s="1"/>
  <c r="D30" i="7"/>
  <c r="F30" i="7"/>
  <c r="B31" i="7"/>
  <c r="E30" i="7"/>
  <c r="AC30" i="7"/>
  <c r="AD30" i="7" s="1"/>
  <c r="AO30" i="7"/>
  <c r="AS27" i="7"/>
  <c r="BD27" i="7" s="1"/>
  <c r="AA30" i="3"/>
  <c r="AI30" i="3"/>
  <c r="AJ30" i="3"/>
  <c r="AS28" i="6"/>
  <c r="BD28" i="6" s="1"/>
  <c r="AR28" i="6"/>
  <c r="N21" i="8"/>
  <c r="L21" i="8"/>
  <c r="AA29" i="6"/>
  <c r="AI29" i="6"/>
  <c r="AJ29" i="6"/>
  <c r="AM29" i="6"/>
  <c r="AL29" i="6"/>
  <c r="AR29" i="6" s="1"/>
  <c r="BC29" i="6" s="1"/>
  <c r="F31" i="9"/>
  <c r="AO31" i="9"/>
  <c r="B32" i="9"/>
  <c r="E31" i="9"/>
  <c r="D31" i="9"/>
  <c r="AC31" i="9"/>
  <c r="AD31" i="9" s="1"/>
  <c r="C31" i="9"/>
  <c r="H31" i="9" s="1"/>
  <c r="L23" i="4"/>
  <c r="P23" i="4" s="1"/>
  <c r="N23" i="4"/>
  <c r="F30" i="6"/>
  <c r="B31" i="6"/>
  <c r="C30" i="6"/>
  <c r="H30" i="6" s="1"/>
  <c r="AO30" i="6"/>
  <c r="AC30" i="6"/>
  <c r="AD30" i="6" s="1"/>
  <c r="D30" i="6"/>
  <c r="A30" i="6"/>
  <c r="E30" i="6"/>
  <c r="Q80" i="17"/>
  <c r="AD18" i="5"/>
  <c r="AR18" i="5" s="1"/>
  <c r="BC18" i="5" s="1"/>
  <c r="AG21" i="5"/>
  <c r="AM30" i="3" l="1"/>
  <c r="AM31" i="3" s="1"/>
  <c r="AL30" i="3"/>
  <c r="AR30" i="3" s="1"/>
  <c r="BC30" i="3" s="1"/>
  <c r="M18" i="5"/>
  <c r="BA30" i="7"/>
  <c r="BA30" i="5"/>
  <c r="BA29" i="8"/>
  <c r="N18" i="5"/>
  <c r="O18" i="5" s="1"/>
  <c r="K19" i="5" s="1"/>
  <c r="M19" i="5" s="1"/>
  <c r="Q18" i="5"/>
  <c r="R18" i="5" s="1"/>
  <c r="BF18" i="5" s="1"/>
  <c r="A31" i="3"/>
  <c r="X31" i="3"/>
  <c r="Q149" i="17"/>
  <c r="AG28" i="4"/>
  <c r="X18" i="6"/>
  <c r="X18" i="8"/>
  <c r="W19" i="7"/>
  <c r="X19" i="7" s="1"/>
  <c r="AW19" i="4"/>
  <c r="AX19" i="4" s="1"/>
  <c r="BH19" i="4"/>
  <c r="BI19" i="4" s="1"/>
  <c r="X21" i="4"/>
  <c r="W22" i="4" s="1"/>
  <c r="AV20" i="4"/>
  <c r="BG20" i="4"/>
  <c r="AX18" i="4"/>
  <c r="BL18" i="4" s="1"/>
  <c r="BK18" i="4"/>
  <c r="AV18" i="7"/>
  <c r="BG18" i="7"/>
  <c r="W20" i="9"/>
  <c r="X20" i="9" s="1"/>
  <c r="N20" i="9"/>
  <c r="O20" i="9" s="1"/>
  <c r="K21" i="9" s="1"/>
  <c r="L21" i="9" s="1"/>
  <c r="P21" i="9" s="1"/>
  <c r="Q21" i="9" s="1"/>
  <c r="R21" i="9" s="1"/>
  <c r="AU21" i="9" s="1"/>
  <c r="AL29" i="2"/>
  <c r="AR29" i="2" s="1"/>
  <c r="AJ29" i="2"/>
  <c r="AM29" i="2"/>
  <c r="BD29" i="2" s="1"/>
  <c r="AA29" i="2"/>
  <c r="Y17" i="5"/>
  <c r="BG17" i="5" s="1"/>
  <c r="W18" i="5"/>
  <c r="X18" i="5" s="1"/>
  <c r="BD28" i="2"/>
  <c r="BC28" i="2"/>
  <c r="BK12" i="7"/>
  <c r="AW11" i="7"/>
  <c r="AX11" i="7" s="1"/>
  <c r="Y18" i="6"/>
  <c r="O23" i="2"/>
  <c r="K24" i="2" s="1"/>
  <c r="O20" i="3"/>
  <c r="K21" i="3" s="1"/>
  <c r="N21" i="3" s="1"/>
  <c r="AV31" i="3"/>
  <c r="T32" i="3"/>
  <c r="Y31" i="3"/>
  <c r="BD31" i="3"/>
  <c r="U31" i="3"/>
  <c r="W31" i="3"/>
  <c r="AS31" i="3"/>
  <c r="BG31" i="3"/>
  <c r="AP31" i="3"/>
  <c r="AF31" i="3"/>
  <c r="AG31" i="3" s="1"/>
  <c r="H32" i="4"/>
  <c r="AX12" i="7"/>
  <c r="BL12" i="7" s="1"/>
  <c r="AU16" i="6"/>
  <c r="AW16" i="6" s="1"/>
  <c r="BC16" i="6"/>
  <c r="BF16" i="6" s="1"/>
  <c r="BH16" i="6" s="1"/>
  <c r="BI16" i="6" s="1"/>
  <c r="AV14" i="6"/>
  <c r="BD14" i="6"/>
  <c r="BG14" i="6" s="1"/>
  <c r="BH11" i="7"/>
  <c r="BI11" i="7" s="1"/>
  <c r="AV10" i="7"/>
  <c r="BD10" i="7"/>
  <c r="BG10" i="7" s="1"/>
  <c r="AU6" i="7"/>
  <c r="BC6" i="7"/>
  <c r="BF6" i="7" s="1"/>
  <c r="AX19" i="3"/>
  <c r="BL19" i="3" s="1"/>
  <c r="BK19" i="3"/>
  <c r="L19" i="6"/>
  <c r="P19" i="6" s="1"/>
  <c r="Q19" i="6" s="1"/>
  <c r="R19" i="6" s="1"/>
  <c r="AS9" i="7"/>
  <c r="AD15" i="6"/>
  <c r="AR15" i="6" s="1"/>
  <c r="AG8" i="7"/>
  <c r="AG12" i="6"/>
  <c r="AL30" i="4"/>
  <c r="AR30" i="4" s="1"/>
  <c r="BC30" i="4" s="1"/>
  <c r="AS13" i="6"/>
  <c r="AJ30" i="4"/>
  <c r="AS27" i="4"/>
  <c r="BD27" i="4" s="1"/>
  <c r="M19" i="6"/>
  <c r="AA30" i="4"/>
  <c r="AU20" i="3"/>
  <c r="AW20" i="3" s="1"/>
  <c r="BF20" i="3"/>
  <c r="BH20" i="3" s="1"/>
  <c r="BI20" i="3" s="1"/>
  <c r="AW17" i="6"/>
  <c r="BH17" i="6"/>
  <c r="BI17" i="6" s="1"/>
  <c r="AM30" i="4"/>
  <c r="M30" i="7"/>
  <c r="BC28" i="5"/>
  <c r="AS28" i="5"/>
  <c r="L20" i="7"/>
  <c r="P20" i="7" s="1"/>
  <c r="Q20" i="7" s="1"/>
  <c r="R20" i="7" s="1"/>
  <c r="AU20" i="7" s="1"/>
  <c r="M20" i="7"/>
  <c r="BC29" i="4"/>
  <c r="BL17" i="8"/>
  <c r="BK17" i="8"/>
  <c r="BF23" i="2"/>
  <c r="AU23" i="2"/>
  <c r="D30" i="2"/>
  <c r="F30" i="2"/>
  <c r="AO30" i="2"/>
  <c r="H30" i="2"/>
  <c r="M30" i="2" s="1"/>
  <c r="C30" i="2"/>
  <c r="E30" i="2"/>
  <c r="AC30" i="2"/>
  <c r="AD30" i="2" s="1"/>
  <c r="B31" i="2"/>
  <c r="AA29" i="7"/>
  <c r="A30" i="2"/>
  <c r="BC27" i="9"/>
  <c r="AU19" i="9"/>
  <c r="BF19" i="9"/>
  <c r="B31" i="8"/>
  <c r="D30" i="8"/>
  <c r="E30" i="8"/>
  <c r="F30" i="8"/>
  <c r="AC30" i="8"/>
  <c r="AD30" i="8" s="1"/>
  <c r="AO30" i="8"/>
  <c r="AU19" i="7"/>
  <c r="BF19" i="7"/>
  <c r="BC28" i="6"/>
  <c r="BC27" i="7"/>
  <c r="N20" i="7"/>
  <c r="AW18" i="9"/>
  <c r="BH18" i="9"/>
  <c r="BI18" i="9" s="1"/>
  <c r="A30" i="7"/>
  <c r="AI30" i="7" s="1"/>
  <c r="BC28" i="7"/>
  <c r="AU18" i="7"/>
  <c r="BF18" i="7"/>
  <c r="BF20" i="8"/>
  <c r="AU20" i="8"/>
  <c r="P21" i="8"/>
  <c r="Q21" i="8" s="1"/>
  <c r="R21" i="8" s="1"/>
  <c r="BK17" i="9"/>
  <c r="AJ29" i="7"/>
  <c r="Y21" i="2"/>
  <c r="BG21" i="2" s="1"/>
  <c r="A31" i="4"/>
  <c r="BK19" i="2"/>
  <c r="AX19" i="2"/>
  <c r="BL19" i="2" s="1"/>
  <c r="AX17" i="9"/>
  <c r="BL17" i="9" s="1"/>
  <c r="R20" i="9"/>
  <c r="C31" i="5"/>
  <c r="H31" i="5" s="1"/>
  <c r="M29" i="8"/>
  <c r="C30" i="8"/>
  <c r="H30" i="8" s="1"/>
  <c r="AS27" i="8"/>
  <c r="BD27" i="8" s="1"/>
  <c r="AA28" i="8"/>
  <c r="AJ28" i="8"/>
  <c r="AI28" i="8"/>
  <c r="AM28" i="8"/>
  <c r="AL28" i="8"/>
  <c r="AR28" i="8" s="1"/>
  <c r="BC28" i="8" s="1"/>
  <c r="AL29" i="9"/>
  <c r="AA29" i="9"/>
  <c r="AI29" i="9"/>
  <c r="AJ29" i="9"/>
  <c r="AM29" i="9"/>
  <c r="AF29" i="8"/>
  <c r="AG29" i="8" s="1"/>
  <c r="U29" i="8"/>
  <c r="AP29" i="8"/>
  <c r="A29" i="8"/>
  <c r="T30" i="8"/>
  <c r="AR28" i="9"/>
  <c r="AF30" i="9"/>
  <c r="AG30" i="9" s="1"/>
  <c r="T31" i="9"/>
  <c r="BA31" i="9" s="1"/>
  <c r="AP30" i="9"/>
  <c r="U30" i="9"/>
  <c r="A30" i="9"/>
  <c r="AS28" i="9"/>
  <c r="BD28" i="9" s="1"/>
  <c r="AP31" i="4"/>
  <c r="AF31" i="4"/>
  <c r="T32" i="4"/>
  <c r="BA32" i="4" s="1"/>
  <c r="U31" i="4"/>
  <c r="AP30" i="5"/>
  <c r="U30" i="5"/>
  <c r="AF30" i="5"/>
  <c r="AG30" i="5" s="1"/>
  <c r="T31" i="5"/>
  <c r="AC31" i="5"/>
  <c r="AD31" i="5" s="1"/>
  <c r="F31" i="5"/>
  <c r="B32" i="5"/>
  <c r="E31" i="5"/>
  <c r="AO31" i="5"/>
  <c r="D31" i="5"/>
  <c r="AL29" i="5"/>
  <c r="AR29" i="5" s="1"/>
  <c r="AI29" i="5"/>
  <c r="AM29" i="5"/>
  <c r="AJ29" i="5"/>
  <c r="AA29" i="5"/>
  <c r="A30" i="5"/>
  <c r="O21" i="8"/>
  <c r="K22" i="8" s="1"/>
  <c r="N22" i="8" s="1"/>
  <c r="M31" i="9"/>
  <c r="AO32" i="4"/>
  <c r="B33" i="4"/>
  <c r="C32" i="4"/>
  <c r="D32" i="4"/>
  <c r="F32" i="4"/>
  <c r="AC32" i="4"/>
  <c r="AD32" i="4" s="1"/>
  <c r="E32" i="4"/>
  <c r="Q23" i="4"/>
  <c r="R23" i="4" s="1"/>
  <c r="O23" i="4"/>
  <c r="K24" i="4" s="1"/>
  <c r="T31" i="7"/>
  <c r="AF30" i="7"/>
  <c r="AG30" i="7" s="1"/>
  <c r="U30" i="7"/>
  <c r="AP30" i="7"/>
  <c r="AX15" i="2"/>
  <c r="BL15" i="2" s="1"/>
  <c r="U31" i="2"/>
  <c r="AF31" i="2"/>
  <c r="AG31" i="2" s="1"/>
  <c r="AP31" i="2"/>
  <c r="T32" i="2"/>
  <c r="BA32" i="2" s="1"/>
  <c r="D31" i="6"/>
  <c r="B32" i="6"/>
  <c r="F31" i="6"/>
  <c r="A31" i="6"/>
  <c r="E31" i="6"/>
  <c r="C31" i="6"/>
  <c r="H31" i="6" s="1"/>
  <c r="AO31" i="6"/>
  <c r="AC31" i="6"/>
  <c r="AD31" i="6" s="1"/>
  <c r="E32" i="9"/>
  <c r="AO32" i="9"/>
  <c r="C32" i="9"/>
  <c r="H32" i="9" s="1"/>
  <c r="B33" i="9"/>
  <c r="D32" i="9"/>
  <c r="AC32" i="9"/>
  <c r="AD32" i="9" s="1"/>
  <c r="F32" i="9"/>
  <c r="AW14" i="2"/>
  <c r="BK14" i="2" s="1"/>
  <c r="AA31" i="3"/>
  <c r="AJ31" i="3"/>
  <c r="AI31" i="3"/>
  <c r="U32" i="6"/>
  <c r="AP32" i="6"/>
  <c r="AF32" i="6"/>
  <c r="AG32" i="6" s="1"/>
  <c r="T33" i="6"/>
  <c r="BA33" i="6" s="1"/>
  <c r="AS28" i="7"/>
  <c r="BD28" i="7" s="1"/>
  <c r="AL29" i="7"/>
  <c r="Q79" i="17"/>
  <c r="AD17" i="5"/>
  <c r="AR17" i="5" s="1"/>
  <c r="AG20" i="5"/>
  <c r="AS13" i="2"/>
  <c r="AV13" i="2" s="1"/>
  <c r="AS29" i="6"/>
  <c r="BD29" i="6" s="1"/>
  <c r="AA30" i="6"/>
  <c r="AI30" i="6"/>
  <c r="AL30" i="6"/>
  <c r="AJ30" i="6"/>
  <c r="AM30" i="6"/>
  <c r="AS21" i="5"/>
  <c r="AO31" i="7"/>
  <c r="F31" i="7"/>
  <c r="AC31" i="7"/>
  <c r="AD31" i="7" s="1"/>
  <c r="B32" i="7"/>
  <c r="C31" i="7"/>
  <c r="H31" i="7" s="1"/>
  <c r="E31" i="7"/>
  <c r="D31" i="7"/>
  <c r="H32" i="3"/>
  <c r="M32" i="3" s="1"/>
  <c r="F32" i="3"/>
  <c r="B33" i="3"/>
  <c r="AO32" i="3"/>
  <c r="D32" i="3"/>
  <c r="E32" i="3"/>
  <c r="C32" i="3"/>
  <c r="AC32" i="3"/>
  <c r="AD32" i="3" s="1"/>
  <c r="AM29" i="7"/>
  <c r="AL31" i="3" l="1"/>
  <c r="AR31" i="3" s="1"/>
  <c r="BA31" i="5"/>
  <c r="BA30" i="8"/>
  <c r="BA31" i="7"/>
  <c r="X32" i="3"/>
  <c r="BA32" i="3"/>
  <c r="BC29" i="5"/>
  <c r="AU17" i="5"/>
  <c r="BC17" i="5"/>
  <c r="BF17" i="5" s="1"/>
  <c r="BH17" i="5" s="1"/>
  <c r="BI17" i="5" s="1"/>
  <c r="L19" i="5"/>
  <c r="P19" i="5" s="1"/>
  <c r="N19" i="5"/>
  <c r="AU18" i="5"/>
  <c r="Q150" i="17"/>
  <c r="AG29" i="4"/>
  <c r="W19" i="8"/>
  <c r="Y18" i="8"/>
  <c r="W21" i="9"/>
  <c r="X21" i="9" s="1"/>
  <c r="BH18" i="7"/>
  <c r="BI18" i="7" s="1"/>
  <c r="AW18" i="7"/>
  <c r="Y19" i="7"/>
  <c r="BL19" i="4"/>
  <c r="BK19" i="4"/>
  <c r="AA30" i="2"/>
  <c r="AI30" i="2"/>
  <c r="AJ30" i="2"/>
  <c r="BH20" i="4"/>
  <c r="BI20" i="4" s="1"/>
  <c r="AW20" i="4"/>
  <c r="AX20" i="4" s="1"/>
  <c r="Y21" i="4"/>
  <c r="X22" i="4"/>
  <c r="BF21" i="9"/>
  <c r="Y19" i="9"/>
  <c r="AV19" i="9" s="1"/>
  <c r="AW19" i="9" s="1"/>
  <c r="N21" i="9"/>
  <c r="O21" i="9" s="1"/>
  <c r="K22" i="9" s="1"/>
  <c r="L22" i="9" s="1"/>
  <c r="AL30" i="2"/>
  <c r="AR30" i="2" s="1"/>
  <c r="AM30" i="2"/>
  <c r="BC29" i="2"/>
  <c r="AA31" i="4"/>
  <c r="O19" i="6"/>
  <c r="K20" i="6" s="1"/>
  <c r="M20" i="6" s="1"/>
  <c r="AW10" i="7"/>
  <c r="AX10" i="7" s="1"/>
  <c r="L21" i="3"/>
  <c r="P21" i="3" s="1"/>
  <c r="Q21" i="3" s="1"/>
  <c r="R21" i="3" s="1"/>
  <c r="AU21" i="3" s="1"/>
  <c r="AW21" i="3" s="1"/>
  <c r="L24" i="2"/>
  <c r="N24" i="2"/>
  <c r="W19" i="6"/>
  <c r="X19" i="6" s="1"/>
  <c r="BG32" i="3"/>
  <c r="AV32" i="3"/>
  <c r="AF32" i="3"/>
  <c r="AG32" i="3" s="1"/>
  <c r="U32" i="3"/>
  <c r="T33" i="3"/>
  <c r="W32" i="3"/>
  <c r="Y32" i="3"/>
  <c r="AS32" i="3"/>
  <c r="BD32" i="3"/>
  <c r="AP32" i="3"/>
  <c r="A32" i="3"/>
  <c r="AA32" i="3" s="1"/>
  <c r="AM31" i="4"/>
  <c r="AJ31" i="4"/>
  <c r="H33" i="4"/>
  <c r="BK16" i="6"/>
  <c r="O20" i="7"/>
  <c r="K21" i="7" s="1"/>
  <c r="M21" i="7" s="1"/>
  <c r="BK11" i="7"/>
  <c r="BL11" i="7"/>
  <c r="AX16" i="6"/>
  <c r="BL16" i="6" s="1"/>
  <c r="AV13" i="6"/>
  <c r="BD13" i="6"/>
  <c r="BG13" i="6" s="1"/>
  <c r="AU15" i="6"/>
  <c r="AW15" i="6" s="1"/>
  <c r="BC15" i="6"/>
  <c r="BF15" i="6" s="1"/>
  <c r="BH15" i="6" s="1"/>
  <c r="BI15" i="6" s="1"/>
  <c r="W20" i="7"/>
  <c r="X20" i="7" s="1"/>
  <c r="AV9" i="7"/>
  <c r="BD9" i="7"/>
  <c r="BG9" i="7" s="1"/>
  <c r="BF20" i="7"/>
  <c r="BH10" i="7"/>
  <c r="BI10" i="7" s="1"/>
  <c r="AX17" i="6"/>
  <c r="BL17" i="6" s="1"/>
  <c r="BK17" i="6"/>
  <c r="L22" i="8"/>
  <c r="O22" i="8" s="1"/>
  <c r="K23" i="8" s="1"/>
  <c r="AG7" i="7"/>
  <c r="AG11" i="6"/>
  <c r="AD14" i="6"/>
  <c r="AR14" i="6" s="1"/>
  <c r="AS28" i="4"/>
  <c r="BD28" i="4" s="1"/>
  <c r="AS12" i="6"/>
  <c r="BK20" i="3"/>
  <c r="AX20" i="3"/>
  <c r="BL20" i="3" s="1"/>
  <c r="AS8" i="7"/>
  <c r="A31" i="2"/>
  <c r="AU19" i="6"/>
  <c r="BF19" i="6"/>
  <c r="AV18" i="6"/>
  <c r="BG18" i="6"/>
  <c r="AJ30" i="7"/>
  <c r="AI31" i="4"/>
  <c r="AL31" i="4"/>
  <c r="Y20" i="9"/>
  <c r="BG20" i="9" s="1"/>
  <c r="BD29" i="5"/>
  <c r="A32" i="4"/>
  <c r="AA30" i="7"/>
  <c r="BC28" i="9"/>
  <c r="AU20" i="9"/>
  <c r="BF20" i="9"/>
  <c r="D31" i="2"/>
  <c r="AO31" i="2"/>
  <c r="C31" i="2"/>
  <c r="E31" i="2"/>
  <c r="AC31" i="2"/>
  <c r="AD31" i="2" s="1"/>
  <c r="F31" i="2"/>
  <c r="B32" i="2"/>
  <c r="H31" i="2"/>
  <c r="M31" i="2" s="1"/>
  <c r="BC31" i="3"/>
  <c r="AM30" i="7"/>
  <c r="A31" i="7"/>
  <c r="AJ31" i="7" s="1"/>
  <c r="AU23" i="4"/>
  <c r="BF23" i="4"/>
  <c r="AO31" i="8"/>
  <c r="AC31" i="8"/>
  <c r="AD31" i="8" s="1"/>
  <c r="E31" i="8"/>
  <c r="B32" i="8"/>
  <c r="D31" i="8"/>
  <c r="F31" i="8"/>
  <c r="AU21" i="8"/>
  <c r="BF21" i="8"/>
  <c r="AS28" i="8"/>
  <c r="BD28" i="8" s="1"/>
  <c r="Y22" i="2"/>
  <c r="BG22" i="2" s="1"/>
  <c r="W23" i="2"/>
  <c r="X23" i="2" s="1"/>
  <c r="AX18" i="9"/>
  <c r="BL18" i="9" s="1"/>
  <c r="BK18" i="9"/>
  <c r="C32" i="5"/>
  <c r="H32" i="5" s="1"/>
  <c r="M30" i="8"/>
  <c r="C31" i="8"/>
  <c r="H31" i="8" s="1"/>
  <c r="AS29" i="9"/>
  <c r="BD29" i="9" s="1"/>
  <c r="AR29" i="9"/>
  <c r="AP31" i="9"/>
  <c r="AF31" i="9"/>
  <c r="AG31" i="9" s="1"/>
  <c r="U31" i="9"/>
  <c r="T32" i="9"/>
  <c r="BA32" i="9" s="1"/>
  <c r="A31" i="9"/>
  <c r="U30" i="8"/>
  <c r="AP30" i="8"/>
  <c r="AF30" i="8"/>
  <c r="AG30" i="8" s="1"/>
  <c r="A30" i="8"/>
  <c r="T31" i="8"/>
  <c r="AA30" i="9"/>
  <c r="AJ30" i="9"/>
  <c r="AI30" i="9"/>
  <c r="AL30" i="9"/>
  <c r="AS30" i="9" s="1"/>
  <c r="BD30" i="9" s="1"/>
  <c r="AM30" i="9"/>
  <c r="AA29" i="8"/>
  <c r="AJ29" i="8"/>
  <c r="AI29" i="8"/>
  <c r="AM29" i="8"/>
  <c r="AL29" i="8"/>
  <c r="AR29" i="8" s="1"/>
  <c r="BC29" i="8" s="1"/>
  <c r="AW13" i="2"/>
  <c r="BK13" i="2" s="1"/>
  <c r="T33" i="4"/>
  <c r="BA33" i="4" s="1"/>
  <c r="AF32" i="4"/>
  <c r="U32" i="4"/>
  <c r="AP32" i="4"/>
  <c r="AJ30" i="5"/>
  <c r="AA30" i="5"/>
  <c r="AL30" i="5"/>
  <c r="AI30" i="5"/>
  <c r="AM30" i="5"/>
  <c r="AO32" i="5"/>
  <c r="E32" i="5"/>
  <c r="AC32" i="5"/>
  <c r="AD32" i="5" s="1"/>
  <c r="D32" i="5"/>
  <c r="B33" i="5"/>
  <c r="F32" i="5"/>
  <c r="A31" i="5"/>
  <c r="AP31" i="5"/>
  <c r="U31" i="5"/>
  <c r="T32" i="5"/>
  <c r="AF31" i="5"/>
  <c r="AG31" i="5" s="1"/>
  <c r="AS29" i="5"/>
  <c r="M31" i="7"/>
  <c r="E33" i="3"/>
  <c r="AC33" i="3"/>
  <c r="AD33" i="3" s="1"/>
  <c r="B34" i="3"/>
  <c r="H33" i="3"/>
  <c r="M33" i="3" s="1"/>
  <c r="D33" i="3"/>
  <c r="F33" i="3"/>
  <c r="AO33" i="3"/>
  <c r="C33" i="3"/>
  <c r="AS12" i="2"/>
  <c r="AV12" i="2" s="1"/>
  <c r="AO32" i="6"/>
  <c r="B33" i="6"/>
  <c r="E32" i="6"/>
  <c r="F32" i="6"/>
  <c r="AC32" i="6"/>
  <c r="AD32" i="6" s="1"/>
  <c r="C32" i="6"/>
  <c r="H32" i="6" s="1"/>
  <c r="D32" i="6"/>
  <c r="A32" i="6"/>
  <c r="AO33" i="4"/>
  <c r="AC33" i="4"/>
  <c r="AD33" i="4" s="1"/>
  <c r="B34" i="4"/>
  <c r="C33" i="4"/>
  <c r="D33" i="4"/>
  <c r="E33" i="4"/>
  <c r="M33" i="4"/>
  <c r="F33" i="4"/>
  <c r="AS20" i="5"/>
  <c r="E33" i="9"/>
  <c r="D33" i="9"/>
  <c r="F33" i="9"/>
  <c r="B34" i="9"/>
  <c r="AO33" i="9"/>
  <c r="AC33" i="9"/>
  <c r="AD33" i="9" s="1"/>
  <c r="C33" i="9"/>
  <c r="H33" i="9" s="1"/>
  <c r="AR29" i="7"/>
  <c r="M32" i="9"/>
  <c r="T33" i="2"/>
  <c r="BA33" i="2" s="1"/>
  <c r="U32" i="2"/>
  <c r="AP32" i="2"/>
  <c r="AF32" i="2"/>
  <c r="AG32" i="2" s="1"/>
  <c r="AS29" i="7"/>
  <c r="BD29" i="7" s="1"/>
  <c r="AS30" i="6"/>
  <c r="BD30" i="6" s="1"/>
  <c r="AR30" i="6"/>
  <c r="AL30" i="7"/>
  <c r="L24" i="4"/>
  <c r="P24" i="4" s="1"/>
  <c r="N24" i="4"/>
  <c r="AO32" i="7"/>
  <c r="F32" i="7"/>
  <c r="E32" i="7"/>
  <c r="B33" i="7"/>
  <c r="AC32" i="7"/>
  <c r="AD32" i="7" s="1"/>
  <c r="C32" i="7"/>
  <c r="H32" i="7" s="1"/>
  <c r="D32" i="7"/>
  <c r="AX14" i="2"/>
  <c r="BL14" i="2" s="1"/>
  <c r="AA31" i="6"/>
  <c r="AJ31" i="6"/>
  <c r="AL31" i="6"/>
  <c r="AR31" i="6" s="1"/>
  <c r="AM31" i="6"/>
  <c r="AI31" i="6"/>
  <c r="M32" i="4"/>
  <c r="Q78" i="17"/>
  <c r="AD16" i="5"/>
  <c r="AR16" i="5" s="1"/>
  <c r="AG19" i="5"/>
  <c r="T34" i="6"/>
  <c r="BA34" i="6" s="1"/>
  <c r="AF33" i="6"/>
  <c r="AG33" i="6" s="1"/>
  <c r="AP33" i="6"/>
  <c r="U33" i="6"/>
  <c r="AF31" i="7"/>
  <c r="AG31" i="7" s="1"/>
  <c r="AP31" i="7"/>
  <c r="T32" i="7"/>
  <c r="U31" i="7"/>
  <c r="BA31" i="8" l="1"/>
  <c r="BA32" i="7"/>
  <c r="BA32" i="5"/>
  <c r="X33" i="3"/>
  <c r="BA33" i="3"/>
  <c r="AA31" i="2"/>
  <c r="O19" i="5"/>
  <c r="K20" i="5" s="1"/>
  <c r="M20" i="5" s="1"/>
  <c r="AU16" i="5"/>
  <c r="BC16" i="5"/>
  <c r="BF16" i="5" s="1"/>
  <c r="BH16" i="5" s="1"/>
  <c r="BI16" i="5" s="1"/>
  <c r="AA32" i="4"/>
  <c r="Q19" i="5"/>
  <c r="R19" i="5"/>
  <c r="Y21" i="9"/>
  <c r="BG21" i="9" s="1"/>
  <c r="Q151" i="17"/>
  <c r="AG30" i="4"/>
  <c r="AV18" i="8"/>
  <c r="AW18" i="8" s="1"/>
  <c r="BG18" i="8"/>
  <c r="BH18" i="8" s="1"/>
  <c r="BI18" i="8" s="1"/>
  <c r="X19" i="8"/>
  <c r="W20" i="8" s="1"/>
  <c r="BK18" i="7"/>
  <c r="AX18" i="7"/>
  <c r="BL18" i="7" s="1"/>
  <c r="N22" i="9"/>
  <c r="O22" i="9" s="1"/>
  <c r="K23" i="9" s="1"/>
  <c r="N20" i="6"/>
  <c r="BG19" i="7"/>
  <c r="AV19" i="7"/>
  <c r="AI32" i="3"/>
  <c r="AL32" i="3"/>
  <c r="AR32" i="3" s="1"/>
  <c r="BC32" i="3" s="1"/>
  <c r="AI31" i="2"/>
  <c r="AJ31" i="2"/>
  <c r="AJ32" i="3"/>
  <c r="BF21" i="3"/>
  <c r="BH21" i="3" s="1"/>
  <c r="BI21" i="3" s="1"/>
  <c r="BK20" i="4"/>
  <c r="BL20" i="4"/>
  <c r="Y22" i="4"/>
  <c r="W23" i="4"/>
  <c r="BG21" i="4"/>
  <c r="AV21" i="4"/>
  <c r="BG19" i="9"/>
  <c r="BH19" i="9" s="1"/>
  <c r="BI19" i="9" s="1"/>
  <c r="BD30" i="2"/>
  <c r="AL31" i="2"/>
  <c r="AR31" i="2" s="1"/>
  <c r="AM31" i="2"/>
  <c r="BD31" i="2" s="1"/>
  <c r="BC30" i="2"/>
  <c r="AM32" i="3"/>
  <c r="N21" i="7"/>
  <c r="O21" i="3"/>
  <c r="K22" i="3" s="1"/>
  <c r="N22" i="3" s="1"/>
  <c r="P22" i="8"/>
  <c r="Q22" i="8" s="1"/>
  <c r="R22" i="8" s="1"/>
  <c r="L21" i="7"/>
  <c r="P21" i="7" s="1"/>
  <c r="Q21" i="7" s="1"/>
  <c r="R21" i="7" s="1"/>
  <c r="AU21" i="7" s="1"/>
  <c r="AW9" i="7"/>
  <c r="AX9" i="7" s="1"/>
  <c r="Y18" i="5"/>
  <c r="BG18" i="5" s="1"/>
  <c r="W19" i="5"/>
  <c r="X19" i="5" s="1"/>
  <c r="A33" i="3"/>
  <c r="AA33" i="3" s="1"/>
  <c r="L20" i="6"/>
  <c r="P20" i="6" s="1"/>
  <c r="Q20" i="6" s="1"/>
  <c r="R20" i="6" s="1"/>
  <c r="AU20" i="6" s="1"/>
  <c r="AI32" i="4"/>
  <c r="AJ32" i="4"/>
  <c r="AM32" i="4"/>
  <c r="P24" i="2"/>
  <c r="Q24" i="2" s="1"/>
  <c r="R24" i="2" s="1"/>
  <c r="O24" i="2"/>
  <c r="K25" i="2" s="1"/>
  <c r="A32" i="2"/>
  <c r="AA32" i="2" s="1"/>
  <c r="AV33" i="3"/>
  <c r="AS33" i="3"/>
  <c r="AF33" i="3"/>
  <c r="AG33" i="3" s="1"/>
  <c r="U33" i="3"/>
  <c r="W33" i="3"/>
  <c r="AP33" i="3"/>
  <c r="BD33" i="3"/>
  <c r="T34" i="3"/>
  <c r="Y33" i="3"/>
  <c r="BG33" i="3"/>
  <c r="H34" i="4"/>
  <c r="M34" i="4" s="1"/>
  <c r="A33" i="4"/>
  <c r="AA33" i="4" s="1"/>
  <c r="Y20" i="7"/>
  <c r="AV20" i="7" s="1"/>
  <c r="BK15" i="6"/>
  <c r="AU14" i="6"/>
  <c r="AW14" i="6" s="1"/>
  <c r="AX14" i="6" s="1"/>
  <c r="BC14" i="6"/>
  <c r="BF14" i="6" s="1"/>
  <c r="BH14" i="6" s="1"/>
  <c r="BI14" i="6" s="1"/>
  <c r="AX15" i="6"/>
  <c r="BL15" i="6" s="1"/>
  <c r="AV12" i="6"/>
  <c r="BD12" i="6"/>
  <c r="BG12" i="6" s="1"/>
  <c r="AV8" i="7"/>
  <c r="BD8" i="7"/>
  <c r="BG8" i="7" s="1"/>
  <c r="AM31" i="7"/>
  <c r="BL10" i="7"/>
  <c r="AI31" i="7"/>
  <c r="BH9" i="7"/>
  <c r="BI9" i="7" s="1"/>
  <c r="BK10" i="7"/>
  <c r="BH18" i="6"/>
  <c r="BI18" i="6" s="1"/>
  <c r="AW18" i="6"/>
  <c r="AV20" i="9"/>
  <c r="AW20" i="9" s="1"/>
  <c r="AD13" i="6"/>
  <c r="AR13" i="6" s="1"/>
  <c r="AG10" i="6"/>
  <c r="AG6" i="7"/>
  <c r="AS29" i="4"/>
  <c r="BD29" i="4" s="1"/>
  <c r="AS11" i="6"/>
  <c r="AS7" i="7"/>
  <c r="AX21" i="3"/>
  <c r="AA31" i="7"/>
  <c r="BH20" i="9"/>
  <c r="BI20" i="9" s="1"/>
  <c r="Y19" i="6"/>
  <c r="M32" i="6"/>
  <c r="AR31" i="4"/>
  <c r="BC31" i="4" s="1"/>
  <c r="AL32" i="4"/>
  <c r="AR32" i="4" s="1"/>
  <c r="BC32" i="4" s="1"/>
  <c r="AX13" i="2"/>
  <c r="BL13" i="2" s="1"/>
  <c r="AV21" i="9"/>
  <c r="BC29" i="7"/>
  <c r="B33" i="8"/>
  <c r="F32" i="8"/>
  <c r="E32" i="8"/>
  <c r="AC32" i="8"/>
  <c r="AD32" i="8" s="1"/>
  <c r="AO32" i="8"/>
  <c r="D32" i="8"/>
  <c r="H32" i="2"/>
  <c r="M32" i="2" s="1"/>
  <c r="AO32" i="2"/>
  <c r="B33" i="2"/>
  <c r="F32" i="2"/>
  <c r="D32" i="2"/>
  <c r="C32" i="2"/>
  <c r="E32" i="2"/>
  <c r="AC32" i="2"/>
  <c r="AD32" i="2" s="1"/>
  <c r="P22" i="9"/>
  <c r="Q22" i="9" s="1"/>
  <c r="R22" i="9" s="1"/>
  <c r="A32" i="7"/>
  <c r="BC30" i="6"/>
  <c r="O24" i="4"/>
  <c r="K25" i="4" s="1"/>
  <c r="N25" i="4" s="1"/>
  <c r="BD33" i="4"/>
  <c r="BG33" i="4"/>
  <c r="AV33" i="4"/>
  <c r="BD30" i="5"/>
  <c r="BC31" i="6"/>
  <c r="BC29" i="9"/>
  <c r="BH22" i="2"/>
  <c r="BI22" i="2" s="1"/>
  <c r="BH21" i="2"/>
  <c r="BI21" i="2" s="1"/>
  <c r="W22" i="9"/>
  <c r="X22" i="9" s="1"/>
  <c r="AX19" i="9"/>
  <c r="M31" i="8"/>
  <c r="C32" i="8"/>
  <c r="H32" i="8" s="1"/>
  <c r="AP32" i="9"/>
  <c r="T33" i="9"/>
  <c r="BA33" i="9" s="1"/>
  <c r="AF32" i="9"/>
  <c r="AG32" i="9" s="1"/>
  <c r="U32" i="9"/>
  <c r="A32" i="9"/>
  <c r="A31" i="8"/>
  <c r="AF31" i="8"/>
  <c r="AG31" i="8" s="1"/>
  <c r="AP31" i="8"/>
  <c r="U31" i="8"/>
  <c r="T32" i="8"/>
  <c r="AR30" i="9"/>
  <c r="AI30" i="8"/>
  <c r="AM30" i="8"/>
  <c r="AL30" i="8"/>
  <c r="AR30" i="8" s="1"/>
  <c r="BC30" i="8" s="1"/>
  <c r="AA30" i="8"/>
  <c r="AJ30" i="8"/>
  <c r="AI31" i="9"/>
  <c r="AJ31" i="9"/>
  <c r="AM31" i="9"/>
  <c r="AL31" i="9"/>
  <c r="AA31" i="9"/>
  <c r="AS29" i="8"/>
  <c r="BD29" i="8" s="1"/>
  <c r="AW12" i="2"/>
  <c r="AF33" i="4"/>
  <c r="AG33" i="4" s="1"/>
  <c r="T34" i="4"/>
  <c r="BA34" i="4" s="1"/>
  <c r="U33" i="4"/>
  <c r="AP33" i="4"/>
  <c r="F33" i="5"/>
  <c r="E33" i="5"/>
  <c r="AC33" i="5"/>
  <c r="AD33" i="5" s="1"/>
  <c r="AO33" i="5"/>
  <c r="B34" i="5"/>
  <c r="D33" i="5"/>
  <c r="C33" i="5"/>
  <c r="H33" i="5" s="1"/>
  <c r="AP32" i="5"/>
  <c r="AF32" i="5"/>
  <c r="AG32" i="5" s="1"/>
  <c r="U32" i="5"/>
  <c r="T33" i="5"/>
  <c r="AR30" i="5"/>
  <c r="BC30" i="5" s="1"/>
  <c r="AI31" i="5"/>
  <c r="AL31" i="5"/>
  <c r="AA31" i="5"/>
  <c r="AM31" i="5"/>
  <c r="AJ31" i="5"/>
  <c r="A32" i="5"/>
  <c r="AS30" i="5"/>
  <c r="M33" i="9"/>
  <c r="M32" i="7"/>
  <c r="F34" i="9"/>
  <c r="D34" i="9"/>
  <c r="B35" i="9"/>
  <c r="AO34" i="9"/>
  <c r="E34" i="9"/>
  <c r="C34" i="9"/>
  <c r="H34" i="9" s="1"/>
  <c r="AC34" i="9"/>
  <c r="AD34" i="9" s="1"/>
  <c r="Q24" i="4"/>
  <c r="R24" i="4" s="1"/>
  <c r="AR30" i="7"/>
  <c r="AS30" i="7"/>
  <c r="BD30" i="7" s="1"/>
  <c r="E33" i="6"/>
  <c r="AO33" i="6"/>
  <c r="B34" i="6"/>
  <c r="D33" i="6"/>
  <c r="C33" i="6"/>
  <c r="H33" i="6" s="1"/>
  <c r="F33" i="6"/>
  <c r="AC33" i="6"/>
  <c r="AD33" i="6" s="1"/>
  <c r="A33" i="6"/>
  <c r="AS31" i="6"/>
  <c r="BD31" i="6" s="1"/>
  <c r="Q77" i="17"/>
  <c r="AG18" i="5"/>
  <c r="AD15" i="5"/>
  <c r="AR15" i="5" s="1"/>
  <c r="N23" i="8"/>
  <c r="L23" i="8"/>
  <c r="U32" i="7"/>
  <c r="T33" i="7"/>
  <c r="AP32" i="7"/>
  <c r="AF32" i="7"/>
  <c r="AG32" i="7" s="1"/>
  <c r="M32" i="5"/>
  <c r="AL31" i="7"/>
  <c r="U34" i="6"/>
  <c r="AF34" i="6"/>
  <c r="AG34" i="6" s="1"/>
  <c r="T35" i="6"/>
  <c r="BA35" i="6" s="1"/>
  <c r="AP34" i="6"/>
  <c r="AA32" i="6"/>
  <c r="AI32" i="6"/>
  <c r="AJ32" i="6"/>
  <c r="AL32" i="6"/>
  <c r="AM32" i="6"/>
  <c r="B35" i="3"/>
  <c r="H34" i="3"/>
  <c r="M34" i="3" s="1"/>
  <c r="D34" i="3"/>
  <c r="AO34" i="3"/>
  <c r="F34" i="3"/>
  <c r="AC34" i="3"/>
  <c r="AD34" i="3" s="1"/>
  <c r="E34" i="3"/>
  <c r="C34" i="3"/>
  <c r="AS19" i="5"/>
  <c r="E33" i="7"/>
  <c r="B34" i="7"/>
  <c r="AO33" i="7"/>
  <c r="D33" i="7"/>
  <c r="AC33" i="7"/>
  <c r="AD33" i="7" s="1"/>
  <c r="C33" i="7"/>
  <c r="H33" i="7" s="1"/>
  <c r="F33" i="7"/>
  <c r="AF33" i="2"/>
  <c r="AG33" i="2" s="1"/>
  <c r="U33" i="2"/>
  <c r="AP33" i="2"/>
  <c r="T34" i="2"/>
  <c r="BA34" i="2" s="1"/>
  <c r="E34" i="4"/>
  <c r="B35" i="4"/>
  <c r="AC34" i="4"/>
  <c r="AD34" i="4" s="1"/>
  <c r="D34" i="4"/>
  <c r="AO34" i="4"/>
  <c r="C34" i="4"/>
  <c r="F34" i="4"/>
  <c r="AS11" i="2"/>
  <c r="AV11" i="2" s="1"/>
  <c r="BA33" i="7" l="1"/>
  <c r="BA32" i="8"/>
  <c r="BA33" i="5"/>
  <c r="X34" i="3"/>
  <c r="BA34" i="3"/>
  <c r="N20" i="5"/>
  <c r="L20" i="5"/>
  <c r="AU15" i="5"/>
  <c r="BC15" i="5"/>
  <c r="BF15" i="5" s="1"/>
  <c r="BH15" i="5" s="1"/>
  <c r="BI15" i="5" s="1"/>
  <c r="BF19" i="5"/>
  <c r="AU19" i="5"/>
  <c r="P20" i="5"/>
  <c r="Q20" i="5" s="1"/>
  <c r="R20" i="5" s="1"/>
  <c r="Q152" i="17"/>
  <c r="AG32" i="4" s="1"/>
  <c r="AG31" i="4"/>
  <c r="Y19" i="8"/>
  <c r="BG19" i="8" s="1"/>
  <c r="BH19" i="8" s="1"/>
  <c r="BI19" i="8" s="1"/>
  <c r="X20" i="8"/>
  <c r="W21" i="8" s="1"/>
  <c r="BK18" i="8"/>
  <c r="AX18" i="8"/>
  <c r="BL18" i="8" s="1"/>
  <c r="BF21" i="7"/>
  <c r="BH19" i="7"/>
  <c r="BI19" i="7" s="1"/>
  <c r="AW19" i="7"/>
  <c r="O21" i="7"/>
  <c r="K22" i="7" s="1"/>
  <c r="N22" i="7" s="1"/>
  <c r="AJ33" i="3"/>
  <c r="AL33" i="3"/>
  <c r="AR33" i="3" s="1"/>
  <c r="BC33" i="3" s="1"/>
  <c r="AI33" i="3"/>
  <c r="BL21" i="3"/>
  <c r="BK21" i="3"/>
  <c r="BC31" i="2"/>
  <c r="L22" i="3"/>
  <c r="P22" i="3" s="1"/>
  <c r="Q22" i="3" s="1"/>
  <c r="R22" i="3" s="1"/>
  <c r="BF22" i="3" s="1"/>
  <c r="BH22" i="3" s="1"/>
  <c r="BI22" i="3" s="1"/>
  <c r="A34" i="3"/>
  <c r="AM33" i="3"/>
  <c r="BH21" i="4"/>
  <c r="BI21" i="4" s="1"/>
  <c r="X23" i="4"/>
  <c r="BG22" i="4"/>
  <c r="AV22" i="4"/>
  <c r="AW21" i="4"/>
  <c r="BL19" i="9"/>
  <c r="BK19" i="9"/>
  <c r="BL9" i="7"/>
  <c r="BH18" i="5"/>
  <c r="BI18" i="5" s="1"/>
  <c r="BF20" i="6"/>
  <c r="BG20" i="7"/>
  <c r="W20" i="6"/>
  <c r="X20" i="6" s="1"/>
  <c r="O20" i="6"/>
  <c r="K21" i="6" s="1"/>
  <c r="M21" i="6" s="1"/>
  <c r="AJ33" i="4"/>
  <c r="A34" i="4"/>
  <c r="AA34" i="4" s="1"/>
  <c r="AM33" i="4"/>
  <c r="AI33" i="4"/>
  <c r="N25" i="2"/>
  <c r="L25" i="2"/>
  <c r="BF24" i="2"/>
  <c r="AU24" i="2"/>
  <c r="W21" i="7"/>
  <c r="AL32" i="2"/>
  <c r="AR32" i="2" s="1"/>
  <c r="A33" i="2"/>
  <c r="AA33" i="2" s="1"/>
  <c r="AM32" i="2"/>
  <c r="BD32" i="2" s="1"/>
  <c r="AI32" i="2"/>
  <c r="AJ32" i="2"/>
  <c r="U34" i="3"/>
  <c r="W34" i="3"/>
  <c r="BG34" i="3"/>
  <c r="AV34" i="3"/>
  <c r="T35" i="3"/>
  <c r="AS34" i="3"/>
  <c r="AP34" i="3"/>
  <c r="AF34" i="3"/>
  <c r="AG34" i="3" s="1"/>
  <c r="BD34" i="3"/>
  <c r="Y34" i="3"/>
  <c r="H35" i="4"/>
  <c r="M35" i="4" s="1"/>
  <c r="AL33" i="4"/>
  <c r="AR33" i="4" s="1"/>
  <c r="BC33" i="4" s="1"/>
  <c r="BL14" i="6"/>
  <c r="AA32" i="7"/>
  <c r="BK14" i="6"/>
  <c r="AU13" i="6"/>
  <c r="AW13" i="6" s="1"/>
  <c r="AX13" i="6" s="1"/>
  <c r="BC13" i="6"/>
  <c r="BF13" i="6" s="1"/>
  <c r="BH13" i="6" s="1"/>
  <c r="BI13" i="6" s="1"/>
  <c r="AV11" i="6"/>
  <c r="BD11" i="6"/>
  <c r="BG11" i="6" s="1"/>
  <c r="AV7" i="7"/>
  <c r="BD7" i="7"/>
  <c r="BG7" i="7" s="1"/>
  <c r="A33" i="7"/>
  <c r="AI33" i="7" s="1"/>
  <c r="AM32" i="7"/>
  <c r="AI32" i="7"/>
  <c r="BK9" i="7"/>
  <c r="AL32" i="7"/>
  <c r="AR32" i="7" s="1"/>
  <c r="BC32" i="7" s="1"/>
  <c r="AJ32" i="7"/>
  <c r="BH8" i="7"/>
  <c r="BI8" i="7" s="1"/>
  <c r="AW8" i="7"/>
  <c r="AX18" i="6"/>
  <c r="BL18" i="6" s="1"/>
  <c r="BK18" i="6"/>
  <c r="AG9" i="6"/>
  <c r="AD12" i="6"/>
  <c r="AR12" i="6" s="1"/>
  <c r="AS30" i="4"/>
  <c r="BD30" i="4" s="1"/>
  <c r="AS6" i="7"/>
  <c r="AS10" i="6"/>
  <c r="M33" i="6"/>
  <c r="M34" i="9"/>
  <c r="M33" i="7"/>
  <c r="AV19" i="6"/>
  <c r="BG19" i="6"/>
  <c r="BC30" i="9"/>
  <c r="BD31" i="5"/>
  <c r="AU22" i="9"/>
  <c r="BF22" i="9"/>
  <c r="C33" i="2"/>
  <c r="AO33" i="2"/>
  <c r="E33" i="2"/>
  <c r="F33" i="2"/>
  <c r="AC33" i="2"/>
  <c r="AD33" i="2" s="1"/>
  <c r="D33" i="2"/>
  <c r="B34" i="2"/>
  <c r="H33" i="2"/>
  <c r="M33" i="2" s="1"/>
  <c r="L23" i="9"/>
  <c r="P23" i="9" s="1"/>
  <c r="Q23" i="9" s="1"/>
  <c r="R23" i="9" s="1"/>
  <c r="N23" i="9"/>
  <c r="L25" i="4"/>
  <c r="O25" i="4" s="1"/>
  <c r="K26" i="4" s="1"/>
  <c r="BC30" i="7"/>
  <c r="BD34" i="4"/>
  <c r="BG34" i="4"/>
  <c r="AV34" i="4"/>
  <c r="AU24" i="4"/>
  <c r="BF24" i="4"/>
  <c r="F33" i="8"/>
  <c r="E33" i="8"/>
  <c r="B34" i="8"/>
  <c r="D33" i="8"/>
  <c r="AC33" i="8"/>
  <c r="AD33" i="8" s="1"/>
  <c r="AO33" i="8"/>
  <c r="BF22" i="8"/>
  <c r="AU22" i="8"/>
  <c r="Y23" i="2"/>
  <c r="BG23" i="2" s="1"/>
  <c r="W24" i="2"/>
  <c r="X24" i="2" s="1"/>
  <c r="AX20" i="9"/>
  <c r="BL20" i="9" s="1"/>
  <c r="BK20" i="9"/>
  <c r="Y22" i="9"/>
  <c r="AW11" i="2"/>
  <c r="BK11" i="2" s="1"/>
  <c r="AX12" i="2"/>
  <c r="BL12" i="2" s="1"/>
  <c r="BK12" i="2"/>
  <c r="M32" i="8"/>
  <c r="C33" i="8"/>
  <c r="H33" i="8" s="1"/>
  <c r="AA31" i="8"/>
  <c r="AI31" i="8"/>
  <c r="AJ31" i="8"/>
  <c r="AM31" i="8"/>
  <c r="AL31" i="8"/>
  <c r="AS31" i="8" s="1"/>
  <c r="BD31" i="8" s="1"/>
  <c r="AP32" i="8"/>
  <c r="U32" i="8"/>
  <c r="AF32" i="8"/>
  <c r="AG32" i="8" s="1"/>
  <c r="A32" i="8"/>
  <c r="T33" i="8"/>
  <c r="AS30" i="8"/>
  <c r="BD30" i="8" s="1"/>
  <c r="AF33" i="9"/>
  <c r="AG33" i="9" s="1"/>
  <c r="AP33" i="9"/>
  <c r="T34" i="9"/>
  <c r="BA34" i="9" s="1"/>
  <c r="U33" i="9"/>
  <c r="A33" i="9"/>
  <c r="AS31" i="9"/>
  <c r="BD31" i="9" s="1"/>
  <c r="AR31" i="9"/>
  <c r="O23" i="8"/>
  <c r="K24" i="8" s="1"/>
  <c r="N24" i="8" s="1"/>
  <c r="AA32" i="9"/>
  <c r="AM32" i="9"/>
  <c r="AJ32" i="9"/>
  <c r="AI32" i="9"/>
  <c r="AL32" i="9"/>
  <c r="T35" i="4"/>
  <c r="BA35" i="4" s="1"/>
  <c r="AF34" i="4"/>
  <c r="AG34" i="4" s="1"/>
  <c r="AP34" i="4"/>
  <c r="U34" i="4"/>
  <c r="E34" i="5"/>
  <c r="AO34" i="5"/>
  <c r="F34" i="5"/>
  <c r="D34" i="5"/>
  <c r="B35" i="5"/>
  <c r="AC34" i="5"/>
  <c r="AD34" i="5" s="1"/>
  <c r="AI32" i="5"/>
  <c r="AM32" i="5"/>
  <c r="AJ32" i="5"/>
  <c r="AL32" i="5"/>
  <c r="AA32" i="5"/>
  <c r="AS31" i="5"/>
  <c r="AR31" i="5"/>
  <c r="BC31" i="5" s="1"/>
  <c r="AP33" i="5"/>
  <c r="AF33" i="5"/>
  <c r="AG33" i="5" s="1"/>
  <c r="U33" i="5"/>
  <c r="T34" i="5"/>
  <c r="A33" i="5"/>
  <c r="C34" i="5"/>
  <c r="H34" i="5" s="1"/>
  <c r="A34" i="6"/>
  <c r="B35" i="6"/>
  <c r="F34" i="6"/>
  <c r="AO34" i="6"/>
  <c r="E34" i="6"/>
  <c r="D34" i="6"/>
  <c r="AC34" i="6"/>
  <c r="AD34" i="6" s="1"/>
  <c r="C34" i="6"/>
  <c r="H34" i="6" s="1"/>
  <c r="AS18" i="5"/>
  <c r="AV18" i="5" s="1"/>
  <c r="AC35" i="4"/>
  <c r="AD35" i="4" s="1"/>
  <c r="B36" i="4"/>
  <c r="C35" i="4"/>
  <c r="F35" i="4"/>
  <c r="E35" i="4"/>
  <c r="AO35" i="4"/>
  <c r="D35" i="4"/>
  <c r="T35" i="2"/>
  <c r="BA35" i="2" s="1"/>
  <c r="AF34" i="2"/>
  <c r="AG34" i="2" s="1"/>
  <c r="U34" i="2"/>
  <c r="AP34" i="2"/>
  <c r="M33" i="5"/>
  <c r="Q76" i="17"/>
  <c r="AG17" i="5"/>
  <c r="AD14" i="5"/>
  <c r="AR14" i="5" s="1"/>
  <c r="B35" i="7"/>
  <c r="E34" i="7"/>
  <c r="AC34" i="7"/>
  <c r="AD34" i="7" s="1"/>
  <c r="F34" i="7"/>
  <c r="AO34" i="7"/>
  <c r="D34" i="7"/>
  <c r="C34" i="7"/>
  <c r="H34" i="7" s="1"/>
  <c r="AS33" i="4"/>
  <c r="AS10" i="2"/>
  <c r="AV10" i="2" s="1"/>
  <c r="D35" i="3"/>
  <c r="C35" i="3"/>
  <c r="H35" i="3"/>
  <c r="M35" i="3" s="1"/>
  <c r="AO35" i="3"/>
  <c r="E35" i="3"/>
  <c r="AC35" i="3"/>
  <c r="AD35" i="3" s="1"/>
  <c r="B36" i="3"/>
  <c r="F35" i="3"/>
  <c r="AA33" i="6"/>
  <c r="AJ33" i="6"/>
  <c r="AM33" i="6"/>
  <c r="AI33" i="6"/>
  <c r="AL33" i="6"/>
  <c r="AR33" i="6" s="1"/>
  <c r="U35" i="6"/>
  <c r="AP35" i="6"/>
  <c r="AF35" i="6"/>
  <c r="AG35" i="6" s="1"/>
  <c r="T36" i="6"/>
  <c r="BA36" i="6" s="1"/>
  <c r="AR31" i="7"/>
  <c r="AS31" i="7"/>
  <c r="BD31" i="7" s="1"/>
  <c r="P23" i="8"/>
  <c r="D35" i="9"/>
  <c r="B36" i="9"/>
  <c r="AO35" i="9"/>
  <c r="F35" i="9"/>
  <c r="C35" i="9"/>
  <c r="H35" i="9" s="1"/>
  <c r="E35" i="9"/>
  <c r="AC35" i="9"/>
  <c r="AD35" i="9" s="1"/>
  <c r="AS32" i="6"/>
  <c r="BD32" i="6" s="1"/>
  <c r="AR32" i="6"/>
  <c r="T34" i="7"/>
  <c r="AF33" i="7"/>
  <c r="AG33" i="7" s="1"/>
  <c r="U33" i="7"/>
  <c r="AP33" i="7"/>
  <c r="BA33" i="8" l="1"/>
  <c r="BA34" i="7"/>
  <c r="BA34" i="5"/>
  <c r="X35" i="3"/>
  <c r="BA35" i="3"/>
  <c r="AJ33" i="7"/>
  <c r="O20" i="5"/>
  <c r="K21" i="5" s="1"/>
  <c r="L21" i="5" s="1"/>
  <c r="AU14" i="5"/>
  <c r="BC14" i="5"/>
  <c r="BF14" i="5" s="1"/>
  <c r="BH14" i="5" s="1"/>
  <c r="BI14" i="5" s="1"/>
  <c r="M21" i="5"/>
  <c r="BF20" i="5"/>
  <c r="AU20" i="5"/>
  <c r="AV19" i="8"/>
  <c r="AW19" i="8" s="1"/>
  <c r="AL34" i="3"/>
  <c r="AR34" i="3" s="1"/>
  <c r="BC34" i="3" s="1"/>
  <c r="X21" i="7"/>
  <c r="Y21" i="7" s="1"/>
  <c r="AV21" i="7" s="1"/>
  <c r="Y20" i="8"/>
  <c r="X21" i="8"/>
  <c r="W22" i="8" s="1"/>
  <c r="L22" i="7"/>
  <c r="P22" i="7" s="1"/>
  <c r="Q22" i="7" s="1"/>
  <c r="R22" i="7" s="1"/>
  <c r="AU22" i="7" s="1"/>
  <c r="AX19" i="7"/>
  <c r="BL19" i="7" s="1"/>
  <c r="BK19" i="7"/>
  <c r="AI34" i="3"/>
  <c r="AA34" i="3"/>
  <c r="AU22" i="3"/>
  <c r="AW22" i="3" s="1"/>
  <c r="BK22" i="3" s="1"/>
  <c r="AM34" i="3"/>
  <c r="A35" i="3"/>
  <c r="AJ34" i="3"/>
  <c r="O22" i="3"/>
  <c r="K23" i="3" s="1"/>
  <c r="N23" i="3" s="1"/>
  <c r="AI34" i="4"/>
  <c r="AJ34" i="4"/>
  <c r="AL34" i="4"/>
  <c r="AR34" i="4" s="1"/>
  <c r="BC34" i="4" s="1"/>
  <c r="BH22" i="4"/>
  <c r="BI22" i="4" s="1"/>
  <c r="AW22" i="4"/>
  <c r="AX21" i="4"/>
  <c r="BL21" i="4" s="1"/>
  <c r="BK21" i="4"/>
  <c r="W24" i="4"/>
  <c r="Y23" i="4"/>
  <c r="N21" i="6"/>
  <c r="L21" i="6"/>
  <c r="P21" i="6" s="1"/>
  <c r="Q21" i="6" s="1"/>
  <c r="R21" i="6" s="1"/>
  <c r="AU21" i="6" s="1"/>
  <c r="AM34" i="4"/>
  <c r="Y19" i="5"/>
  <c r="W20" i="5"/>
  <c r="X20" i="5" s="1"/>
  <c r="AW7" i="7"/>
  <c r="AX7" i="7" s="1"/>
  <c r="AA33" i="7"/>
  <c r="BL13" i="6"/>
  <c r="P25" i="2"/>
  <c r="Q25" i="2" s="1"/>
  <c r="R25" i="2" s="1"/>
  <c r="O25" i="2"/>
  <c r="K26" i="2" s="1"/>
  <c r="AM33" i="2"/>
  <c r="BD33" i="2" s="1"/>
  <c r="AL33" i="2"/>
  <c r="AR33" i="2" s="1"/>
  <c r="A34" i="2"/>
  <c r="AI34" i="2" s="1"/>
  <c r="AJ33" i="2"/>
  <c r="AI33" i="2"/>
  <c r="BC32" i="2"/>
  <c r="BG35" i="3"/>
  <c r="W35" i="3"/>
  <c r="AV35" i="3"/>
  <c r="Y35" i="3"/>
  <c r="BD35" i="3"/>
  <c r="AS35" i="3"/>
  <c r="AP35" i="3"/>
  <c r="U35" i="3"/>
  <c r="T36" i="3"/>
  <c r="AF35" i="3"/>
  <c r="AG35" i="3" s="1"/>
  <c r="H36" i="4"/>
  <c r="M36" i="4" s="1"/>
  <c r="BK13" i="6"/>
  <c r="AL33" i="7"/>
  <c r="AR33" i="7" s="1"/>
  <c r="BC33" i="7" s="1"/>
  <c r="AS32" i="7"/>
  <c r="BD32" i="7" s="1"/>
  <c r="AM33" i="7"/>
  <c r="BH7" i="7"/>
  <c r="BI7" i="7" s="1"/>
  <c r="AU12" i="6"/>
  <c r="AW12" i="6" s="1"/>
  <c r="AX12" i="6" s="1"/>
  <c r="BC12" i="6"/>
  <c r="BF12" i="6" s="1"/>
  <c r="BH12" i="6" s="1"/>
  <c r="BI12" i="6" s="1"/>
  <c r="AV10" i="6"/>
  <c r="BD10" i="6"/>
  <c r="BG10" i="6" s="1"/>
  <c r="AV6" i="7"/>
  <c r="BD6" i="7"/>
  <c r="BG6" i="7" s="1"/>
  <c r="AX8" i="7"/>
  <c r="BL8" i="7" s="1"/>
  <c r="BK8" i="7"/>
  <c r="BH19" i="6"/>
  <c r="BI19" i="6" s="1"/>
  <c r="AW19" i="6"/>
  <c r="AS31" i="4"/>
  <c r="BD31" i="4" s="1"/>
  <c r="AD11" i="6"/>
  <c r="AR11" i="6" s="1"/>
  <c r="AG8" i="6"/>
  <c r="AS9" i="6"/>
  <c r="M34" i="6"/>
  <c r="Y20" i="6"/>
  <c r="P25" i="4"/>
  <c r="Q25" i="4" s="1"/>
  <c r="R25" i="4" s="1"/>
  <c r="BF25" i="4" s="1"/>
  <c r="O23" i="9"/>
  <c r="K24" i="9" s="1"/>
  <c r="N24" i="9" s="1"/>
  <c r="BC31" i="7"/>
  <c r="AC34" i="8"/>
  <c r="AD34" i="8" s="1"/>
  <c r="F34" i="8"/>
  <c r="B35" i="8"/>
  <c r="E34" i="8"/>
  <c r="D34" i="8"/>
  <c r="AO34" i="8"/>
  <c r="AU23" i="9"/>
  <c r="BF23" i="9"/>
  <c r="BC32" i="6"/>
  <c r="BC31" i="9"/>
  <c r="AV22" i="9"/>
  <c r="BG22" i="9"/>
  <c r="W23" i="9"/>
  <c r="X23" i="9" s="1"/>
  <c r="BC33" i="6"/>
  <c r="BD32" i="5"/>
  <c r="A35" i="4"/>
  <c r="AI35" i="4" s="1"/>
  <c r="BD35" i="4"/>
  <c r="BG35" i="4"/>
  <c r="AV35" i="4"/>
  <c r="AO34" i="2"/>
  <c r="E34" i="2"/>
  <c r="AC34" i="2"/>
  <c r="AD34" i="2" s="1"/>
  <c r="H34" i="2"/>
  <c r="M34" i="2" s="1"/>
  <c r="C34" i="2"/>
  <c r="F34" i="2"/>
  <c r="B35" i="2"/>
  <c r="D34" i="2"/>
  <c r="L24" i="8"/>
  <c r="O24" i="8" s="1"/>
  <c r="K25" i="8" s="1"/>
  <c r="BH21" i="9"/>
  <c r="BI21" i="9" s="1"/>
  <c r="BH23" i="2"/>
  <c r="BI23" i="2" s="1"/>
  <c r="BH20" i="7"/>
  <c r="BI20" i="7" s="1"/>
  <c r="W25" i="2"/>
  <c r="X25" i="2" s="1"/>
  <c r="AW21" i="9"/>
  <c r="AX21" i="9" s="1"/>
  <c r="AX11" i="2"/>
  <c r="BL11" i="2" s="1"/>
  <c r="AW20" i="7"/>
  <c r="M33" i="8"/>
  <c r="C34" i="8"/>
  <c r="H34" i="8" s="1"/>
  <c r="C35" i="5"/>
  <c r="H35" i="5" s="1"/>
  <c r="AJ32" i="8"/>
  <c r="AI32" i="8"/>
  <c r="AL32" i="8"/>
  <c r="AR32" i="8" s="1"/>
  <c r="BC32" i="8" s="1"/>
  <c r="AM32" i="8"/>
  <c r="AA32" i="8"/>
  <c r="AF34" i="9"/>
  <c r="AG34" i="9" s="1"/>
  <c r="AP34" i="9"/>
  <c r="U34" i="9"/>
  <c r="T35" i="9"/>
  <c r="BA35" i="9" s="1"/>
  <c r="A34" i="9"/>
  <c r="AR32" i="9"/>
  <c r="AS32" i="9"/>
  <c r="BD32" i="9" s="1"/>
  <c r="AL33" i="9"/>
  <c r="AA33" i="9"/>
  <c r="AJ33" i="9"/>
  <c r="AM33" i="9"/>
  <c r="AI33" i="9"/>
  <c r="AR31" i="8"/>
  <c r="BC31" i="8" s="1"/>
  <c r="T34" i="8"/>
  <c r="A33" i="8"/>
  <c r="U33" i="8"/>
  <c r="AP33" i="8"/>
  <c r="AF33" i="8"/>
  <c r="AG33" i="8" s="1"/>
  <c r="AP35" i="4"/>
  <c r="AF35" i="4"/>
  <c r="AG35" i="4" s="1"/>
  <c r="U35" i="4"/>
  <c r="T36" i="4"/>
  <c r="BA36" i="4" s="1"/>
  <c r="T35" i="5"/>
  <c r="AF34" i="5"/>
  <c r="AG34" i="5" s="1"/>
  <c r="AP34" i="5"/>
  <c r="U34" i="5"/>
  <c r="D35" i="5"/>
  <c r="E35" i="5"/>
  <c r="F35" i="5"/>
  <c r="AO35" i="5"/>
  <c r="B36" i="5"/>
  <c r="AC35" i="5"/>
  <c r="AD35" i="5" s="1"/>
  <c r="A34" i="5"/>
  <c r="AS32" i="5"/>
  <c r="AR32" i="5"/>
  <c r="BC32" i="5" s="1"/>
  <c r="AA33" i="5"/>
  <c r="AI33" i="5"/>
  <c r="AL33" i="5"/>
  <c r="AJ33" i="5"/>
  <c r="AM33" i="5"/>
  <c r="M34" i="7"/>
  <c r="M35" i="9"/>
  <c r="AW10" i="2"/>
  <c r="BK10" i="2" s="1"/>
  <c r="AS34" i="4"/>
  <c r="N26" i="4"/>
  <c r="L26" i="4"/>
  <c r="AP34" i="7"/>
  <c r="T35" i="7"/>
  <c r="U34" i="7"/>
  <c r="AF34" i="7"/>
  <c r="AG34" i="7" s="1"/>
  <c r="AF36" i="6"/>
  <c r="AG36" i="6" s="1"/>
  <c r="AP36" i="6"/>
  <c r="U36" i="6"/>
  <c r="T37" i="6"/>
  <c r="BA37" i="6" s="1"/>
  <c r="A34" i="7"/>
  <c r="AO35" i="7"/>
  <c r="F35" i="7"/>
  <c r="B36" i="7"/>
  <c r="D35" i="7"/>
  <c r="E35" i="7"/>
  <c r="AC35" i="7"/>
  <c r="AD35" i="7" s="1"/>
  <c r="C35" i="7"/>
  <c r="H35" i="7" s="1"/>
  <c r="AA34" i="2"/>
  <c r="AS17" i="5"/>
  <c r="AV17" i="5" s="1"/>
  <c r="AS9" i="2"/>
  <c r="AV9" i="2" s="1"/>
  <c r="Q75" i="17"/>
  <c r="AG16" i="5"/>
  <c r="AD13" i="5"/>
  <c r="AR13" i="5" s="1"/>
  <c r="Q23" i="8"/>
  <c r="D35" i="6"/>
  <c r="F35" i="6"/>
  <c r="AO35" i="6"/>
  <c r="A35" i="6"/>
  <c r="E35" i="6"/>
  <c r="B36" i="6"/>
  <c r="C35" i="6"/>
  <c r="H35" i="6" s="1"/>
  <c r="AC35" i="6"/>
  <c r="AD35" i="6" s="1"/>
  <c r="M34" i="5"/>
  <c r="AA34" i="6"/>
  <c r="AJ34" i="6"/>
  <c r="AI34" i="6"/>
  <c r="AM34" i="6"/>
  <c r="AL34" i="6"/>
  <c r="B37" i="9"/>
  <c r="AO36" i="9"/>
  <c r="E36" i="9"/>
  <c r="C36" i="9"/>
  <c r="H36" i="9" s="1"/>
  <c r="F36" i="9"/>
  <c r="AC36" i="9"/>
  <c r="AD36" i="9" s="1"/>
  <c r="D36" i="9"/>
  <c r="AS33" i="6"/>
  <c r="BD33" i="6" s="1"/>
  <c r="AO36" i="3"/>
  <c r="C36" i="3"/>
  <c r="F36" i="3"/>
  <c r="AC36" i="3"/>
  <c r="AD36" i="3" s="1"/>
  <c r="B37" i="3"/>
  <c r="D36" i="3"/>
  <c r="E36" i="3"/>
  <c r="H36" i="3"/>
  <c r="U35" i="2"/>
  <c r="T36" i="2"/>
  <c r="BA36" i="2" s="1"/>
  <c r="AF35" i="2"/>
  <c r="AG35" i="2" s="1"/>
  <c r="AP35" i="2"/>
  <c r="F36" i="4"/>
  <c r="AO36" i="4"/>
  <c r="C36" i="4"/>
  <c r="B37" i="4"/>
  <c r="E36" i="4"/>
  <c r="D36" i="4"/>
  <c r="AC36" i="4"/>
  <c r="AD36" i="4" s="1"/>
  <c r="AW18" i="5"/>
  <c r="N21" i="5" l="1"/>
  <c r="X36" i="3"/>
  <c r="BA36" i="3"/>
  <c r="BA35" i="7"/>
  <c r="BA35" i="5"/>
  <c r="BA34" i="8"/>
  <c r="AU13" i="5"/>
  <c r="BC13" i="5"/>
  <c r="BF13" i="5" s="1"/>
  <c r="BH13" i="5" s="1"/>
  <c r="BI13" i="5" s="1"/>
  <c r="BF22" i="7"/>
  <c r="O22" i="7"/>
  <c r="K23" i="7" s="1"/>
  <c r="N23" i="7" s="1"/>
  <c r="O21" i="5"/>
  <c r="K22" i="5" s="1"/>
  <c r="P21" i="5"/>
  <c r="Q21" i="5" s="1"/>
  <c r="R21" i="5" s="1"/>
  <c r="AX22" i="3"/>
  <c r="BL22" i="3" s="1"/>
  <c r="AA35" i="3"/>
  <c r="AX19" i="8"/>
  <c r="BL19" i="8" s="1"/>
  <c r="BK19" i="8"/>
  <c r="AL35" i="3"/>
  <c r="AR35" i="3" s="1"/>
  <c r="BC35" i="3" s="1"/>
  <c r="AI35" i="3"/>
  <c r="AJ35" i="3"/>
  <c r="AV20" i="8"/>
  <c r="AW20" i="8" s="1"/>
  <c r="BG20" i="8"/>
  <c r="BH20" i="8" s="1"/>
  <c r="BI20" i="8" s="1"/>
  <c r="Y21" i="8"/>
  <c r="X22" i="8"/>
  <c r="W23" i="8" s="1"/>
  <c r="Y23" i="9"/>
  <c r="BG21" i="7"/>
  <c r="BH21" i="7" s="1"/>
  <c r="BI21" i="7" s="1"/>
  <c r="W22" i="7"/>
  <c r="W21" i="6"/>
  <c r="X21" i="6" s="1"/>
  <c r="O21" i="6"/>
  <c r="K22" i="6" s="1"/>
  <c r="L22" i="6" s="1"/>
  <c r="P22" i="6" s="1"/>
  <c r="Q22" i="6" s="1"/>
  <c r="R22" i="6" s="1"/>
  <c r="BF22" i="6" s="1"/>
  <c r="L23" i="3"/>
  <c r="P23" i="3" s="1"/>
  <c r="Q23" i="3" s="1"/>
  <c r="R23" i="3" s="1"/>
  <c r="BF23" i="3" s="1"/>
  <c r="BH23" i="3" s="1"/>
  <c r="BI23" i="3" s="1"/>
  <c r="AM35" i="3"/>
  <c r="AU25" i="4"/>
  <c r="AL35" i="4"/>
  <c r="AR35" i="4" s="1"/>
  <c r="BC35" i="4" s="1"/>
  <c r="BG23" i="4"/>
  <c r="AV23" i="4"/>
  <c r="X24" i="4"/>
  <c r="A36" i="4"/>
  <c r="AJ36" i="4" s="1"/>
  <c r="AM35" i="4"/>
  <c r="AX22" i="4"/>
  <c r="BL22" i="4" s="1"/>
  <c r="BK22" i="4"/>
  <c r="BF21" i="6"/>
  <c r="AS33" i="7"/>
  <c r="BD33" i="7" s="1"/>
  <c r="BC33" i="2"/>
  <c r="BL7" i="7"/>
  <c r="P26" i="4"/>
  <c r="Q26" i="4" s="1"/>
  <c r="R26" i="4" s="1"/>
  <c r="BG19" i="5"/>
  <c r="AV19" i="5"/>
  <c r="AJ34" i="2"/>
  <c r="BK7" i="7"/>
  <c r="BL12" i="6"/>
  <c r="AM34" i="2"/>
  <c r="AL34" i="2"/>
  <c r="AR34" i="2" s="1"/>
  <c r="P24" i="8"/>
  <c r="Q24" i="8" s="1"/>
  <c r="R24" i="8" s="1"/>
  <c r="L26" i="2"/>
  <c r="P26" i="2" s="1"/>
  <c r="Q26" i="2" s="1"/>
  <c r="R26" i="2" s="1"/>
  <c r="N26" i="2"/>
  <c r="AU25" i="2"/>
  <c r="BF25" i="2"/>
  <c r="A35" i="2"/>
  <c r="AA35" i="2" s="1"/>
  <c r="O23" i="3"/>
  <c r="K24" i="3" s="1"/>
  <c r="L24" i="3" s="1"/>
  <c r="P24" i="3" s="1"/>
  <c r="Q24" i="3" s="1"/>
  <c r="R24" i="3" s="1"/>
  <c r="BF24" i="3" s="1"/>
  <c r="BH24" i="3" s="1"/>
  <c r="BI24" i="3" s="1"/>
  <c r="BG36" i="3"/>
  <c r="AF36" i="3"/>
  <c r="AG36" i="3" s="1"/>
  <c r="W36" i="3"/>
  <c r="AP36" i="3"/>
  <c r="AV36" i="3"/>
  <c r="AS36" i="3"/>
  <c r="BD36" i="3"/>
  <c r="U36" i="3"/>
  <c r="Y36" i="3"/>
  <c r="T37" i="3"/>
  <c r="A36" i="3"/>
  <c r="H37" i="4"/>
  <c r="M37" i="4" s="1"/>
  <c r="AV9" i="6"/>
  <c r="BD9" i="6"/>
  <c r="BG9" i="6" s="1"/>
  <c r="AU11" i="6"/>
  <c r="AW11" i="6" s="1"/>
  <c r="AX11" i="6" s="1"/>
  <c r="BC11" i="6"/>
  <c r="BF11" i="6" s="1"/>
  <c r="BH11" i="6" s="1"/>
  <c r="BI11" i="6" s="1"/>
  <c r="BK12" i="6"/>
  <c r="BH6" i="7"/>
  <c r="BI6" i="7" s="1"/>
  <c r="AW6" i="7"/>
  <c r="AX6" i="7" s="1"/>
  <c r="BK19" i="6"/>
  <c r="AX19" i="6"/>
  <c r="BL19" i="6" s="1"/>
  <c r="AG7" i="6"/>
  <c r="AD10" i="6"/>
  <c r="AR10" i="6" s="1"/>
  <c r="AU23" i="3"/>
  <c r="AW23" i="3" s="1"/>
  <c r="AS8" i="6"/>
  <c r="AS32" i="4"/>
  <c r="BD32" i="4" s="1"/>
  <c r="M35" i="6"/>
  <c r="AV20" i="6"/>
  <c r="BG20" i="6"/>
  <c r="L24" i="9"/>
  <c r="P24" i="9" s="1"/>
  <c r="Q24" i="9" s="1"/>
  <c r="R24" i="9" s="1"/>
  <c r="BF24" i="9" s="1"/>
  <c r="E35" i="8"/>
  <c r="D35" i="8"/>
  <c r="B36" i="8"/>
  <c r="AO35" i="8"/>
  <c r="F35" i="8"/>
  <c r="AC35" i="8"/>
  <c r="AD35" i="8" s="1"/>
  <c r="AA35" i="4"/>
  <c r="BD36" i="4"/>
  <c r="BG36" i="4" s="1"/>
  <c r="AV36" i="4"/>
  <c r="BC32" i="9"/>
  <c r="BD33" i="5"/>
  <c r="C36" i="5"/>
  <c r="H36" i="5" s="1"/>
  <c r="AS32" i="8"/>
  <c r="BD32" i="8" s="1"/>
  <c r="AJ35" i="4"/>
  <c r="H35" i="2"/>
  <c r="M35" i="2" s="1"/>
  <c r="E35" i="2"/>
  <c r="D35" i="2"/>
  <c r="AO35" i="2"/>
  <c r="C35" i="2"/>
  <c r="AC35" i="2"/>
  <c r="AD35" i="2" s="1"/>
  <c r="B36" i="2"/>
  <c r="F35" i="2"/>
  <c r="BL21" i="9"/>
  <c r="BK21" i="9"/>
  <c r="Y24" i="2"/>
  <c r="BG24" i="2" s="1"/>
  <c r="AX20" i="7"/>
  <c r="BL20" i="7" s="1"/>
  <c r="BK20" i="7"/>
  <c r="BH22" i="9"/>
  <c r="BI22" i="9" s="1"/>
  <c r="AW22" i="9"/>
  <c r="M34" i="8"/>
  <c r="C35" i="8"/>
  <c r="H35" i="8" s="1"/>
  <c r="AW17" i="5"/>
  <c r="BK17" i="5" s="1"/>
  <c r="AP35" i="9"/>
  <c r="U35" i="9"/>
  <c r="AF35" i="9"/>
  <c r="AG35" i="9" s="1"/>
  <c r="T36" i="9"/>
  <c r="BA36" i="9" s="1"/>
  <c r="A35" i="9"/>
  <c r="R23" i="8"/>
  <c r="AI33" i="8"/>
  <c r="AM33" i="8"/>
  <c r="AJ33" i="8"/>
  <c r="AL33" i="8"/>
  <c r="AR33" i="8" s="1"/>
  <c r="BC33" i="8" s="1"/>
  <c r="AA33" i="8"/>
  <c r="A35" i="7"/>
  <c r="AJ35" i="7" s="1"/>
  <c r="AP34" i="8"/>
  <c r="T35" i="8"/>
  <c r="U34" i="8"/>
  <c r="A34" i="8"/>
  <c r="AF34" i="8"/>
  <c r="AG34" i="8" s="1"/>
  <c r="AS33" i="9"/>
  <c r="AR33" i="9"/>
  <c r="AA34" i="9"/>
  <c r="AI34" i="9"/>
  <c r="AJ34" i="9"/>
  <c r="AM34" i="9"/>
  <c r="AL34" i="9"/>
  <c r="AW9" i="2"/>
  <c r="BK9" i="2" s="1"/>
  <c r="O26" i="4"/>
  <c r="K27" i="4" s="1"/>
  <c r="N27" i="4" s="1"/>
  <c r="AP36" i="4"/>
  <c r="U36" i="4"/>
  <c r="AF36" i="4"/>
  <c r="AG36" i="4" s="1"/>
  <c r="T37" i="4"/>
  <c r="BA37" i="4" s="1"/>
  <c r="AF35" i="5"/>
  <c r="AG35" i="5" s="1"/>
  <c r="AP35" i="5"/>
  <c r="U35" i="5"/>
  <c r="T36" i="5"/>
  <c r="AA34" i="5"/>
  <c r="AI34" i="5"/>
  <c r="AJ34" i="5"/>
  <c r="AL34" i="5"/>
  <c r="AM34" i="5"/>
  <c r="A35" i="5"/>
  <c r="AR33" i="5"/>
  <c r="BC33" i="5" s="1"/>
  <c r="AS33" i="5"/>
  <c r="E36" i="5"/>
  <c r="AO36" i="5"/>
  <c r="F36" i="5"/>
  <c r="AC36" i="5"/>
  <c r="AD36" i="5" s="1"/>
  <c r="B37" i="5"/>
  <c r="D36" i="5"/>
  <c r="M36" i="9"/>
  <c r="AX18" i="5"/>
  <c r="BL18" i="5" s="1"/>
  <c r="BK18" i="5"/>
  <c r="D36" i="6"/>
  <c r="B37" i="6"/>
  <c r="AC36" i="6"/>
  <c r="AD36" i="6" s="1"/>
  <c r="AO36" i="6"/>
  <c r="F36" i="6"/>
  <c r="A36" i="6"/>
  <c r="E36" i="6"/>
  <c r="C36" i="6"/>
  <c r="H36" i="6" s="1"/>
  <c r="M35" i="7"/>
  <c r="M35" i="5"/>
  <c r="AF36" i="2"/>
  <c r="AG36" i="2" s="1"/>
  <c r="T37" i="2"/>
  <c r="BA37" i="2" s="1"/>
  <c r="U36" i="2"/>
  <c r="AP36" i="2"/>
  <c r="AC37" i="9"/>
  <c r="AD37" i="9" s="1"/>
  <c r="E37" i="9"/>
  <c r="F37" i="9"/>
  <c r="C37" i="9"/>
  <c r="H37" i="9" s="1"/>
  <c r="B38" i="9"/>
  <c r="AO37" i="9"/>
  <c r="D37" i="9"/>
  <c r="AR34" i="6"/>
  <c r="AS34" i="6"/>
  <c r="BD34" i="6" s="1"/>
  <c r="F37" i="4"/>
  <c r="D37" i="4"/>
  <c r="B38" i="4"/>
  <c r="AO37" i="4"/>
  <c r="C37" i="4"/>
  <c r="E37" i="4"/>
  <c r="AC37" i="4"/>
  <c r="AD37" i="4" s="1"/>
  <c r="AS8" i="2"/>
  <c r="AV8" i="2" s="1"/>
  <c r="AF37" i="6"/>
  <c r="AG37" i="6" s="1"/>
  <c r="T38" i="6"/>
  <c r="BA38" i="6" s="1"/>
  <c r="AP37" i="6"/>
  <c r="U37" i="6"/>
  <c r="AX10" i="2"/>
  <c r="BL10" i="2" s="1"/>
  <c r="B38" i="3"/>
  <c r="E37" i="3"/>
  <c r="D37" i="3"/>
  <c r="AC37" i="3"/>
  <c r="AD37" i="3" s="1"/>
  <c r="F37" i="3"/>
  <c r="AO37" i="3"/>
  <c r="C37" i="3"/>
  <c r="H37" i="3"/>
  <c r="M37" i="3" s="1"/>
  <c r="AA35" i="6"/>
  <c r="AM35" i="6"/>
  <c r="AI35" i="6"/>
  <c r="AL35" i="6"/>
  <c r="AJ35" i="6"/>
  <c r="AS35" i="4"/>
  <c r="AA34" i="7"/>
  <c r="AJ34" i="7"/>
  <c r="AL34" i="7"/>
  <c r="AI34" i="7"/>
  <c r="AM34" i="7"/>
  <c r="M36" i="3"/>
  <c r="AS16" i="5"/>
  <c r="AV16" i="5" s="1"/>
  <c r="F36" i="7"/>
  <c r="AO36" i="7"/>
  <c r="D36" i="7"/>
  <c r="B37" i="7"/>
  <c r="AC36" i="7"/>
  <c r="AD36" i="7" s="1"/>
  <c r="E36" i="7"/>
  <c r="C36" i="7"/>
  <c r="H36" i="7" s="1"/>
  <c r="T36" i="7"/>
  <c r="U35" i="7"/>
  <c r="AP35" i="7"/>
  <c r="AF35" i="7"/>
  <c r="AG35" i="7" s="1"/>
  <c r="Q74" i="17"/>
  <c r="AG15" i="5"/>
  <c r="AD12" i="5"/>
  <c r="AR12" i="5" s="1"/>
  <c r="N25" i="8"/>
  <c r="L25" i="8"/>
  <c r="L23" i="7" l="1"/>
  <c r="P23" i="7" s="1"/>
  <c r="Q23" i="7" s="1"/>
  <c r="R23" i="7" s="1"/>
  <c r="BA36" i="7"/>
  <c r="BA36" i="5"/>
  <c r="X37" i="3"/>
  <c r="BA37" i="3"/>
  <c r="BA35" i="8"/>
  <c r="BC34" i="2"/>
  <c r="AU12" i="5"/>
  <c r="BC12" i="5"/>
  <c r="BF12" i="5" s="1"/>
  <c r="BH12" i="5" s="1"/>
  <c r="BI12" i="5" s="1"/>
  <c r="AU21" i="5"/>
  <c r="BF21" i="5"/>
  <c r="M22" i="5"/>
  <c r="L22" i="5"/>
  <c r="N22" i="5"/>
  <c r="AM36" i="3"/>
  <c r="X22" i="7"/>
  <c r="Y22" i="7" s="1"/>
  <c r="Y22" i="8"/>
  <c r="AV22" i="8" s="1"/>
  <c r="AW22" i="8" s="1"/>
  <c r="X23" i="8"/>
  <c r="BG21" i="8"/>
  <c r="BH21" i="8" s="1"/>
  <c r="BI21" i="8" s="1"/>
  <c r="AV21" i="8"/>
  <c r="AW21" i="8" s="1"/>
  <c r="AX20" i="8"/>
  <c r="BL20" i="8" s="1"/>
  <c r="BK20" i="8"/>
  <c r="N22" i="6"/>
  <c r="AU22" i="6"/>
  <c r="M22" i="6"/>
  <c r="AI36" i="4"/>
  <c r="AL36" i="4"/>
  <c r="AR36" i="4" s="1"/>
  <c r="BC36" i="4" s="1"/>
  <c r="N24" i="3"/>
  <c r="O24" i="3" s="1"/>
  <c r="K25" i="3" s="1"/>
  <c r="AL36" i="3"/>
  <c r="AR36" i="3" s="1"/>
  <c r="BC36" i="3" s="1"/>
  <c r="A36" i="2"/>
  <c r="AJ36" i="2" s="1"/>
  <c r="BH23" i="4"/>
  <c r="BI23" i="4" s="1"/>
  <c r="AA36" i="4"/>
  <c r="AM36" i="4"/>
  <c r="Y24" i="4"/>
  <c r="W25" i="4"/>
  <c r="AW23" i="4"/>
  <c r="BD34" i="2"/>
  <c r="BH19" i="5"/>
  <c r="BI19" i="5" s="1"/>
  <c r="AW19" i="5"/>
  <c r="AX19" i="5" s="1"/>
  <c r="AJ35" i="2"/>
  <c r="Y20" i="5"/>
  <c r="W21" i="5"/>
  <c r="X21" i="5" s="1"/>
  <c r="AL35" i="2"/>
  <c r="AI35" i="2"/>
  <c r="AM35" i="2"/>
  <c r="BD35" i="2" s="1"/>
  <c r="AI36" i="3"/>
  <c r="AA36" i="3"/>
  <c r="AJ36" i="3"/>
  <c r="BF26" i="2"/>
  <c r="AU26" i="2"/>
  <c r="A37" i="3"/>
  <c r="W26" i="2"/>
  <c r="X26" i="2" s="1"/>
  <c r="O26" i="2"/>
  <c r="K27" i="2" s="1"/>
  <c r="W22" i="6"/>
  <c r="X22" i="6" s="1"/>
  <c r="Y21" i="6"/>
  <c r="AU24" i="3"/>
  <c r="AW24" i="3" s="1"/>
  <c r="AX24" i="3" s="1"/>
  <c r="BL24" i="3" s="1"/>
  <c r="Y37" i="3"/>
  <c r="AS37" i="3"/>
  <c r="AF37" i="3"/>
  <c r="AG37" i="3" s="1"/>
  <c r="W37" i="3"/>
  <c r="BD37" i="3"/>
  <c r="U37" i="3"/>
  <c r="BG37" i="3"/>
  <c r="T38" i="3"/>
  <c r="AP37" i="3"/>
  <c r="AV37" i="3"/>
  <c r="H38" i="4"/>
  <c r="BL11" i="6"/>
  <c r="AU10" i="6"/>
  <c r="AW10" i="6" s="1"/>
  <c r="AX10" i="6" s="1"/>
  <c r="BC10" i="6"/>
  <c r="BF10" i="6" s="1"/>
  <c r="BH10" i="6" s="1"/>
  <c r="BI10" i="6" s="1"/>
  <c r="BK11" i="6"/>
  <c r="AV8" i="6"/>
  <c r="BD8" i="6"/>
  <c r="BG8" i="6" s="1"/>
  <c r="BL6" i="7"/>
  <c r="BK6" i="7"/>
  <c r="AU24" i="9"/>
  <c r="BH20" i="6"/>
  <c r="BI20" i="6" s="1"/>
  <c r="AW20" i="6"/>
  <c r="AG6" i="6"/>
  <c r="AD9" i="6"/>
  <c r="AR9" i="6" s="1"/>
  <c r="BK23" i="3"/>
  <c r="AX23" i="3"/>
  <c r="BL23" i="3" s="1"/>
  <c r="AS7" i="6"/>
  <c r="W24" i="9"/>
  <c r="X24" i="9" s="1"/>
  <c r="M36" i="6"/>
  <c r="O24" i="9"/>
  <c r="K25" i="9" s="1"/>
  <c r="BD37" i="4"/>
  <c r="BG37" i="4"/>
  <c r="AV37" i="4"/>
  <c r="AV23" i="9"/>
  <c r="BG23" i="9"/>
  <c r="BC38" i="4"/>
  <c r="BF38" i="4"/>
  <c r="AU38" i="4"/>
  <c r="C37" i="5"/>
  <c r="H37" i="5" s="1"/>
  <c r="AU26" i="4"/>
  <c r="BF26" i="4"/>
  <c r="Y25" i="2"/>
  <c r="BG25" i="2" s="1"/>
  <c r="D36" i="2"/>
  <c r="F36" i="2"/>
  <c r="H36" i="2"/>
  <c r="M36" i="2" s="1"/>
  <c r="C36" i="2"/>
  <c r="AC36" i="2"/>
  <c r="AD36" i="2" s="1"/>
  <c r="AO36" i="2"/>
  <c r="E36" i="2"/>
  <c r="B37" i="2"/>
  <c r="BC33" i="9"/>
  <c r="BD34" i="5"/>
  <c r="BC34" i="6"/>
  <c r="BD33" i="9"/>
  <c r="AU23" i="7"/>
  <c r="BF23" i="7"/>
  <c r="B37" i="8"/>
  <c r="AC36" i="8"/>
  <c r="AD36" i="8" s="1"/>
  <c r="D36" i="8"/>
  <c r="AO36" i="8"/>
  <c r="E36" i="8"/>
  <c r="F36" i="8"/>
  <c r="AU24" i="8"/>
  <c r="BF24" i="8"/>
  <c r="AU23" i="8"/>
  <c r="BF23" i="8"/>
  <c r="AW21" i="7"/>
  <c r="AX21" i="7" s="1"/>
  <c r="BL21" i="7" s="1"/>
  <c r="AX9" i="2"/>
  <c r="BL9" i="2" s="1"/>
  <c r="O23" i="7"/>
  <c r="K24" i="7" s="1"/>
  <c r="L24" i="7" s="1"/>
  <c r="P24" i="7" s="1"/>
  <c r="Q24" i="7" s="1"/>
  <c r="R24" i="7" s="1"/>
  <c r="BH24" i="2"/>
  <c r="BI24" i="2" s="1"/>
  <c r="AX17" i="5"/>
  <c r="BL17" i="5" s="1"/>
  <c r="BK22" i="9"/>
  <c r="AX22" i="9"/>
  <c r="BL22" i="9" s="1"/>
  <c r="L27" i="4"/>
  <c r="O27" i="4" s="1"/>
  <c r="K28" i="4" s="1"/>
  <c r="N28" i="4" s="1"/>
  <c r="A36" i="5"/>
  <c r="AJ36" i="5" s="1"/>
  <c r="M35" i="8"/>
  <c r="C36" i="8"/>
  <c r="H36" i="8" s="1"/>
  <c r="AP36" i="9"/>
  <c r="T37" i="9"/>
  <c r="BA37" i="9" s="1"/>
  <c r="AF36" i="9"/>
  <c r="AG36" i="9" s="1"/>
  <c r="U36" i="9"/>
  <c r="A36" i="9"/>
  <c r="AA35" i="7"/>
  <c r="AS33" i="8"/>
  <c r="BD33" i="8" s="1"/>
  <c r="O25" i="8"/>
  <c r="K26" i="8" s="1"/>
  <c r="N26" i="8" s="1"/>
  <c r="AI35" i="7"/>
  <c r="AF35" i="8"/>
  <c r="AG35" i="8" s="1"/>
  <c r="U35" i="8"/>
  <c r="T36" i="8"/>
  <c r="AP35" i="8"/>
  <c r="A35" i="8"/>
  <c r="AL35" i="9"/>
  <c r="AI35" i="9"/>
  <c r="AM35" i="9"/>
  <c r="AA35" i="9"/>
  <c r="AJ35" i="9"/>
  <c r="AA34" i="8"/>
  <c r="AI34" i="8"/>
  <c r="AM34" i="8"/>
  <c r="AL34" i="8"/>
  <c r="AS34" i="8" s="1"/>
  <c r="BD34" i="8" s="1"/>
  <c r="AJ34" i="8"/>
  <c r="AR34" i="9"/>
  <c r="AS34" i="9"/>
  <c r="BD34" i="9" s="1"/>
  <c r="AW8" i="2"/>
  <c r="BK8" i="2" s="1"/>
  <c r="AF37" i="4"/>
  <c r="AG37" i="4" s="1"/>
  <c r="U37" i="4"/>
  <c r="T38" i="4"/>
  <c r="BA38" i="4" s="1"/>
  <c r="AP37" i="4"/>
  <c r="A37" i="4"/>
  <c r="AI37" i="4" s="1"/>
  <c r="AS34" i="5"/>
  <c r="AR34" i="5"/>
  <c r="BC34" i="5" s="1"/>
  <c r="AM35" i="5"/>
  <c r="BD35" i="5" s="1"/>
  <c r="AJ35" i="5"/>
  <c r="AL35" i="5"/>
  <c r="AA35" i="5"/>
  <c r="AI35" i="5"/>
  <c r="B38" i="5"/>
  <c r="AO37" i="5"/>
  <c r="D37" i="5"/>
  <c r="F37" i="5"/>
  <c r="E37" i="5"/>
  <c r="AC37" i="5"/>
  <c r="AD37" i="5" s="1"/>
  <c r="T37" i="5"/>
  <c r="AP36" i="5"/>
  <c r="AF36" i="5"/>
  <c r="AG36" i="5" s="1"/>
  <c r="U36" i="5"/>
  <c r="M37" i="9"/>
  <c r="M36" i="7"/>
  <c r="AI37" i="3"/>
  <c r="AA36" i="2"/>
  <c r="AI36" i="2"/>
  <c r="AS15" i="5"/>
  <c r="AV15" i="5" s="1"/>
  <c r="AS35" i="6"/>
  <c r="BD35" i="6" s="1"/>
  <c r="AR35" i="6"/>
  <c r="AS7" i="2"/>
  <c r="AV7" i="2" s="1"/>
  <c r="K38" i="4"/>
  <c r="B39" i="4"/>
  <c r="M38" i="4"/>
  <c r="P38" i="4"/>
  <c r="L38" i="4"/>
  <c r="C38" i="4"/>
  <c r="AR38" i="4"/>
  <c r="E38" i="4"/>
  <c r="F38" i="4"/>
  <c r="AO38" i="4"/>
  <c r="O38" i="4"/>
  <c r="D38" i="4"/>
  <c r="Q38" i="4"/>
  <c r="N38" i="4"/>
  <c r="AC38" i="4"/>
  <c r="AD38" i="4" s="1"/>
  <c r="R38" i="4"/>
  <c r="D38" i="9"/>
  <c r="F38" i="9"/>
  <c r="AC38" i="9"/>
  <c r="AD38" i="9" s="1"/>
  <c r="AO38" i="9"/>
  <c r="C38" i="9"/>
  <c r="H38" i="9" s="1"/>
  <c r="B39" i="9"/>
  <c r="E38" i="9"/>
  <c r="AS34" i="7"/>
  <c r="BD34" i="7" s="1"/>
  <c r="AR34" i="7"/>
  <c r="AM35" i="7"/>
  <c r="Q73" i="17"/>
  <c r="AD8" i="6" s="1"/>
  <c r="AR8" i="6" s="1"/>
  <c r="AG14" i="5"/>
  <c r="AD11" i="5"/>
  <c r="AR11" i="5" s="1"/>
  <c r="AC37" i="7"/>
  <c r="AD37" i="7" s="1"/>
  <c r="E37" i="7"/>
  <c r="F37" i="7"/>
  <c r="B38" i="7"/>
  <c r="D37" i="7"/>
  <c r="C37" i="7"/>
  <c r="H37" i="7" s="1"/>
  <c r="AO37" i="7"/>
  <c r="U38" i="6"/>
  <c r="AF38" i="6"/>
  <c r="AG38" i="6" s="1"/>
  <c r="AP38" i="6"/>
  <c r="T39" i="6"/>
  <c r="BA39" i="6" s="1"/>
  <c r="B38" i="6"/>
  <c r="A37" i="6"/>
  <c r="F37" i="6"/>
  <c r="AC37" i="6"/>
  <c r="AD37" i="6" s="1"/>
  <c r="AO37" i="6"/>
  <c r="C37" i="6"/>
  <c r="H37" i="6" s="1"/>
  <c r="D37" i="6"/>
  <c r="E37" i="6"/>
  <c r="AP36" i="7"/>
  <c r="T37" i="7"/>
  <c r="AF36" i="7"/>
  <c r="AG36" i="7" s="1"/>
  <c r="U36" i="7"/>
  <c r="AA36" i="6"/>
  <c r="AI36" i="6"/>
  <c r="AJ36" i="6"/>
  <c r="AM36" i="6"/>
  <c r="AL36" i="6"/>
  <c r="A36" i="7"/>
  <c r="AS36" i="4"/>
  <c r="U37" i="2"/>
  <c r="T38" i="2"/>
  <c r="BA38" i="2" s="1"/>
  <c r="AF37" i="2"/>
  <c r="AG37" i="2" s="1"/>
  <c r="AP37" i="2"/>
  <c r="AL35" i="7"/>
  <c r="P25" i="8"/>
  <c r="AW16" i="5"/>
  <c r="H38" i="3"/>
  <c r="M38" i="3" s="1"/>
  <c r="D38" i="3"/>
  <c r="AO38" i="3"/>
  <c r="E38" i="3"/>
  <c r="B39" i="3"/>
  <c r="F38" i="3"/>
  <c r="C38" i="3"/>
  <c r="AC38" i="3"/>
  <c r="AD38" i="3" s="1"/>
  <c r="M36" i="5"/>
  <c r="BA37" i="5" l="1"/>
  <c r="BA37" i="7"/>
  <c r="BA36" i="8"/>
  <c r="X38" i="3"/>
  <c r="BA38" i="3"/>
  <c r="W23" i="7"/>
  <c r="X23" i="7" s="1"/>
  <c r="AU11" i="5"/>
  <c r="BC11" i="5"/>
  <c r="BF11" i="5" s="1"/>
  <c r="BH11" i="5" s="1"/>
  <c r="BI11" i="5" s="1"/>
  <c r="P22" i="5"/>
  <c r="Q22" i="5" s="1"/>
  <c r="R22" i="5" s="1"/>
  <c r="O22" i="5"/>
  <c r="K23" i="5" s="1"/>
  <c r="O22" i="6"/>
  <c r="K23" i="6" s="1"/>
  <c r="N23" i="6" s="1"/>
  <c r="BG22" i="8"/>
  <c r="BH22" i="8" s="1"/>
  <c r="BI22" i="8" s="1"/>
  <c r="AV22" i="7"/>
  <c r="BG22" i="7"/>
  <c r="AX22" i="8"/>
  <c r="BK21" i="8"/>
  <c r="AX21" i="8"/>
  <c r="BL21" i="8" s="1"/>
  <c r="Y23" i="8"/>
  <c r="W24" i="8"/>
  <c r="AL37" i="3"/>
  <c r="AR37" i="3" s="1"/>
  <c r="BC37" i="3" s="1"/>
  <c r="AJ37" i="3"/>
  <c r="AM37" i="3"/>
  <c r="A38" i="4"/>
  <c r="AA38" i="4" s="1"/>
  <c r="AX23" i="4"/>
  <c r="BL23" i="4" s="1"/>
  <c r="BK23" i="4"/>
  <c r="X25" i="4"/>
  <c r="W26" i="4" s="1"/>
  <c r="BG24" i="4"/>
  <c r="AV24" i="4"/>
  <c r="AM36" i="2"/>
  <c r="BL19" i="5"/>
  <c r="BK19" i="5"/>
  <c r="AL36" i="2"/>
  <c r="AR36" i="2" s="1"/>
  <c r="AR35" i="2"/>
  <c r="BC35" i="2" s="1"/>
  <c r="AJ37" i="4"/>
  <c r="W22" i="5"/>
  <c r="X22" i="5" s="1"/>
  <c r="BG20" i="5"/>
  <c r="AV20" i="5"/>
  <c r="BK24" i="3"/>
  <c r="A38" i="3"/>
  <c r="AJ38" i="3" s="1"/>
  <c r="AA37" i="4"/>
  <c r="AM37" i="4"/>
  <c r="AL37" i="4"/>
  <c r="AR37" i="4" s="1"/>
  <c r="BC37" i="4" s="1"/>
  <c r="BK20" i="6"/>
  <c r="AA37" i="3"/>
  <c r="L27" i="2"/>
  <c r="P27" i="2" s="1"/>
  <c r="Q27" i="2" s="1"/>
  <c r="R27" i="2" s="1"/>
  <c r="N27" i="2"/>
  <c r="BL10" i="6"/>
  <c r="BK10" i="6"/>
  <c r="AV21" i="6"/>
  <c r="AW21" i="6" s="1"/>
  <c r="AX21" i="6" s="1"/>
  <c r="BG21" i="6"/>
  <c r="A37" i="2"/>
  <c r="AA37" i="2" s="1"/>
  <c r="BG38" i="3"/>
  <c r="AV38" i="3"/>
  <c r="T39" i="3"/>
  <c r="U38" i="3"/>
  <c r="Y38" i="3"/>
  <c r="AS38" i="3"/>
  <c r="AP38" i="3"/>
  <c r="W38" i="3"/>
  <c r="BD38" i="3"/>
  <c r="AF38" i="3"/>
  <c r="AG38" i="3" s="1"/>
  <c r="H39" i="4"/>
  <c r="AX20" i="6"/>
  <c r="BL20" i="6" s="1"/>
  <c r="AU8" i="6"/>
  <c r="AW8" i="6" s="1"/>
  <c r="AX8" i="6" s="1"/>
  <c r="BC8" i="6"/>
  <c r="BF8" i="6" s="1"/>
  <c r="BH8" i="6" s="1"/>
  <c r="BI8" i="6" s="1"/>
  <c r="AU9" i="6"/>
  <c r="AW9" i="6" s="1"/>
  <c r="BC9" i="6"/>
  <c r="BF9" i="6" s="1"/>
  <c r="BH9" i="6" s="1"/>
  <c r="BI9" i="6" s="1"/>
  <c r="AV7" i="6"/>
  <c r="BD7" i="6"/>
  <c r="BG7" i="6" s="1"/>
  <c r="N25" i="3"/>
  <c r="L25" i="3"/>
  <c r="AS6" i="6"/>
  <c r="Y24" i="9"/>
  <c r="L25" i="9"/>
  <c r="N25" i="9"/>
  <c r="AU24" i="7"/>
  <c r="BF24" i="7"/>
  <c r="BC34" i="7"/>
  <c r="BC35" i="6"/>
  <c r="C38" i="5"/>
  <c r="H38" i="5" s="1"/>
  <c r="BD38" i="4"/>
  <c r="BG38" i="4"/>
  <c r="AV38" i="4"/>
  <c r="N24" i="7"/>
  <c r="O24" i="7" s="1"/>
  <c r="K25" i="7" s="1"/>
  <c r="BC39" i="4"/>
  <c r="AU39" i="4"/>
  <c r="BF39" i="4"/>
  <c r="D37" i="8"/>
  <c r="F37" i="8"/>
  <c r="E37" i="8"/>
  <c r="AC37" i="8"/>
  <c r="AD37" i="8" s="1"/>
  <c r="B38" i="8"/>
  <c r="AO37" i="8"/>
  <c r="AO37" i="2"/>
  <c r="C37" i="2"/>
  <c r="E37" i="2"/>
  <c r="B38" i="2"/>
  <c r="D37" i="2"/>
  <c r="AC37" i="2"/>
  <c r="AD37" i="2" s="1"/>
  <c r="H37" i="2"/>
  <c r="M37" i="2" s="1"/>
  <c r="F37" i="2"/>
  <c r="BC34" i="9"/>
  <c r="AW23" i="9"/>
  <c r="BH23" i="9"/>
  <c r="BI23" i="9" s="1"/>
  <c r="BK21" i="7"/>
  <c r="A37" i="5"/>
  <c r="AI37" i="5" s="1"/>
  <c r="AI36" i="5"/>
  <c r="Y26" i="2"/>
  <c r="BG26" i="2" s="1"/>
  <c r="AX8" i="2"/>
  <c r="BL8" i="2" s="1"/>
  <c r="AW15" i="5"/>
  <c r="BK15" i="5" s="1"/>
  <c r="AA36" i="5"/>
  <c r="L28" i="4"/>
  <c r="O28" i="4" s="1"/>
  <c r="K29" i="4" s="1"/>
  <c r="N29" i="4" s="1"/>
  <c r="P27" i="4"/>
  <c r="Q27" i="4" s="1"/>
  <c r="M36" i="8"/>
  <c r="C37" i="8"/>
  <c r="H37" i="8" s="1"/>
  <c r="L26" i="8"/>
  <c r="O26" i="8" s="1"/>
  <c r="K27" i="8" s="1"/>
  <c r="AF36" i="8"/>
  <c r="AG36" i="8" s="1"/>
  <c r="A36" i="8"/>
  <c r="T37" i="8"/>
  <c r="U36" i="8"/>
  <c r="AP36" i="8"/>
  <c r="AF37" i="9"/>
  <c r="AG37" i="9" s="1"/>
  <c r="AP37" i="9"/>
  <c r="U37" i="9"/>
  <c r="T38" i="9"/>
  <c r="BA38" i="9" s="1"/>
  <c r="A37" i="9"/>
  <c r="AR34" i="8"/>
  <c r="BC34" i="8" s="1"/>
  <c r="AR35" i="9"/>
  <c r="AS35" i="9"/>
  <c r="BD35" i="9" s="1"/>
  <c r="AM35" i="8"/>
  <c r="AI35" i="8"/>
  <c r="AL35" i="8"/>
  <c r="AR35" i="8" s="1"/>
  <c r="BC35" i="8" s="1"/>
  <c r="AA35" i="8"/>
  <c r="AJ35" i="8"/>
  <c r="AI36" i="9"/>
  <c r="AL36" i="9"/>
  <c r="AJ36" i="9"/>
  <c r="AM36" i="9"/>
  <c r="AA36" i="9"/>
  <c r="AF38" i="4"/>
  <c r="AG38" i="4" s="1"/>
  <c r="AP38" i="4"/>
  <c r="U38" i="4"/>
  <c r="T39" i="4"/>
  <c r="BA39" i="4" s="1"/>
  <c r="AS35" i="5"/>
  <c r="AR35" i="5"/>
  <c r="BC35" i="5" s="1"/>
  <c r="AO38" i="5"/>
  <c r="B39" i="5"/>
  <c r="D38" i="5"/>
  <c r="F38" i="5"/>
  <c r="AC38" i="5"/>
  <c r="AD38" i="5" s="1"/>
  <c r="E38" i="5"/>
  <c r="AL36" i="5"/>
  <c r="AM36" i="5"/>
  <c r="AF37" i="5"/>
  <c r="AG37" i="5" s="1"/>
  <c r="T38" i="5"/>
  <c r="U37" i="5"/>
  <c r="AP37" i="5"/>
  <c r="A37" i="7"/>
  <c r="AI37" i="7" s="1"/>
  <c r="M38" i="9"/>
  <c r="M37" i="6"/>
  <c r="B40" i="9"/>
  <c r="D39" i="9"/>
  <c r="AC39" i="9"/>
  <c r="AD39" i="9" s="1"/>
  <c r="F39" i="9"/>
  <c r="C39" i="9"/>
  <c r="H39" i="9" s="1"/>
  <c r="AO39" i="9"/>
  <c r="E39" i="9"/>
  <c r="T39" i="2"/>
  <c r="BA39" i="2" s="1"/>
  <c r="AF38" i="2"/>
  <c r="AG38" i="2" s="1"/>
  <c r="AP38" i="2"/>
  <c r="U38" i="2"/>
  <c r="AA37" i="6"/>
  <c r="AL37" i="6"/>
  <c r="AM37" i="6"/>
  <c r="AJ37" i="6"/>
  <c r="AI37" i="6"/>
  <c r="AW7" i="2"/>
  <c r="BK7" i="2" s="1"/>
  <c r="M37" i="5"/>
  <c r="BK16" i="5"/>
  <c r="AX16" i="5"/>
  <c r="BL16" i="5" s="1"/>
  <c r="AR36" i="6"/>
  <c r="AS36" i="6"/>
  <c r="BD36" i="6" s="1"/>
  <c r="AC39" i="3"/>
  <c r="AD39" i="3" s="1"/>
  <c r="C39" i="3"/>
  <c r="D39" i="3"/>
  <c r="H39" i="3"/>
  <c r="M39" i="3" s="1"/>
  <c r="F39" i="3"/>
  <c r="AO39" i="3"/>
  <c r="B40" i="3"/>
  <c r="E39" i="3"/>
  <c r="C38" i="6"/>
  <c r="H38" i="6" s="1"/>
  <c r="F38" i="6"/>
  <c r="D38" i="6"/>
  <c r="E38" i="6"/>
  <c r="B39" i="6"/>
  <c r="AC38" i="6"/>
  <c r="AD38" i="6" s="1"/>
  <c r="A38" i="6"/>
  <c r="AO38" i="6"/>
  <c r="AR35" i="7"/>
  <c r="AS35" i="7"/>
  <c r="BD35" i="7" s="1"/>
  <c r="AS14" i="5"/>
  <c r="AV14" i="5" s="1"/>
  <c r="AS37" i="4"/>
  <c r="AF39" i="6"/>
  <c r="AG39" i="6" s="1"/>
  <c r="T40" i="6"/>
  <c r="BA40" i="6" s="1"/>
  <c r="AP39" i="6"/>
  <c r="U39" i="6"/>
  <c r="Q72" i="17"/>
  <c r="AD7" i="6" s="1"/>
  <c r="AR7" i="6" s="1"/>
  <c r="AG13" i="5"/>
  <c r="AD10" i="5"/>
  <c r="AR10" i="5" s="1"/>
  <c r="M37" i="7"/>
  <c r="Q39" i="4"/>
  <c r="P39" i="4"/>
  <c r="AC39" i="4"/>
  <c r="AD39" i="4" s="1"/>
  <c r="D39" i="4"/>
  <c r="R39" i="4"/>
  <c r="N39" i="4"/>
  <c r="E39" i="4"/>
  <c r="C39" i="4"/>
  <c r="F39" i="4"/>
  <c r="AO39" i="4"/>
  <c r="L39" i="4"/>
  <c r="K39" i="4"/>
  <c r="AR39" i="4"/>
  <c r="M39" i="4"/>
  <c r="O39" i="4"/>
  <c r="B40" i="4"/>
  <c r="Q25" i="8"/>
  <c r="R25" i="8" s="1"/>
  <c r="AA36" i="7"/>
  <c r="AM36" i="7"/>
  <c r="AL36" i="7"/>
  <c r="AI36" i="7"/>
  <c r="AJ36" i="7"/>
  <c r="AP37" i="7"/>
  <c r="U37" i="7"/>
  <c r="AF37" i="7"/>
  <c r="AG37" i="7" s="1"/>
  <c r="T38" i="7"/>
  <c r="D38" i="7"/>
  <c r="E38" i="7"/>
  <c r="C38" i="7"/>
  <c r="H38" i="7" s="1"/>
  <c r="F38" i="7"/>
  <c r="AC38" i="7"/>
  <c r="AD38" i="7" s="1"/>
  <c r="AO38" i="7"/>
  <c r="B39" i="7"/>
  <c r="X39" i="3" l="1"/>
  <c r="BA39" i="3"/>
  <c r="BA38" i="5"/>
  <c r="Y23" i="7"/>
  <c r="BG23" i="7" s="1"/>
  <c r="BA38" i="7"/>
  <c r="BA37" i="8"/>
  <c r="BK22" i="8"/>
  <c r="BC36" i="2"/>
  <c r="AU10" i="5"/>
  <c r="BC10" i="5"/>
  <c r="BF10" i="5" s="1"/>
  <c r="BH10" i="5" s="1"/>
  <c r="BI10" i="5" s="1"/>
  <c r="L23" i="6"/>
  <c r="P23" i="6" s="1"/>
  <c r="Q23" i="6" s="1"/>
  <c r="R23" i="6" s="1"/>
  <c r="M23" i="6"/>
  <c r="M23" i="5"/>
  <c r="L23" i="5"/>
  <c r="N23" i="5"/>
  <c r="BF22" i="5"/>
  <c r="AU22" i="5"/>
  <c r="BL22" i="8"/>
  <c r="AL38" i="4"/>
  <c r="AM38" i="4"/>
  <c r="AJ38" i="4"/>
  <c r="AI38" i="4"/>
  <c r="X24" i="8"/>
  <c r="W25" i="8" s="1"/>
  <c r="BG23" i="8"/>
  <c r="BH23" i="8" s="1"/>
  <c r="BI23" i="8" s="1"/>
  <c r="AV23" i="8"/>
  <c r="AW23" i="8" s="1"/>
  <c r="AX23" i="8" s="1"/>
  <c r="A39" i="3"/>
  <c r="AI38" i="3"/>
  <c r="AA38" i="3"/>
  <c r="AM38" i="3"/>
  <c r="AL38" i="3"/>
  <c r="AR38" i="3" s="1"/>
  <c r="BC38" i="3" s="1"/>
  <c r="W27" i="2"/>
  <c r="X27" i="2" s="1"/>
  <c r="AW24" i="4"/>
  <c r="AX24" i="4" s="1"/>
  <c r="X26" i="4"/>
  <c r="W27" i="4" s="1"/>
  <c r="X27" i="4" s="1"/>
  <c r="W28" i="4" s="1"/>
  <c r="BH24" i="4"/>
  <c r="Y25" i="4"/>
  <c r="BD36" i="2"/>
  <c r="AW20" i="5"/>
  <c r="AX20" i="5" s="1"/>
  <c r="BH20" i="5"/>
  <c r="BI20" i="5" s="1"/>
  <c r="Y21" i="5"/>
  <c r="BH21" i="6"/>
  <c r="BI21" i="6" s="1"/>
  <c r="BL21" i="6" s="1"/>
  <c r="O27" i="2"/>
  <c r="K28" i="2" s="1"/>
  <c r="L28" i="2" s="1"/>
  <c r="P28" i="2" s="1"/>
  <c r="Q28" i="2" s="1"/>
  <c r="Y22" i="6"/>
  <c r="AV22" i="6" s="1"/>
  <c r="AU27" i="2"/>
  <c r="BF27" i="2"/>
  <c r="AL37" i="2"/>
  <c r="AR37" i="2" s="1"/>
  <c r="AJ37" i="2"/>
  <c r="AM37" i="2"/>
  <c r="BD37" i="2" s="1"/>
  <c r="AI37" i="2"/>
  <c r="A38" i="2"/>
  <c r="BD39" i="3"/>
  <c r="Y39" i="3"/>
  <c r="AF39" i="3"/>
  <c r="AG39" i="3" s="1"/>
  <c r="BG39" i="3"/>
  <c r="W39" i="3"/>
  <c r="AP39" i="3"/>
  <c r="T40" i="3"/>
  <c r="U39" i="3"/>
  <c r="AV39" i="3"/>
  <c r="AS39" i="3"/>
  <c r="H40" i="4"/>
  <c r="BF23" i="6"/>
  <c r="AU23" i="6"/>
  <c r="BK9" i="6"/>
  <c r="AX9" i="6"/>
  <c r="BL9" i="6" s="1"/>
  <c r="BK8" i="6"/>
  <c r="BL8" i="6"/>
  <c r="AV6" i="6"/>
  <c r="BD6" i="6"/>
  <c r="BG6" i="6" s="1"/>
  <c r="AU7" i="6"/>
  <c r="AW7" i="6" s="1"/>
  <c r="BC7" i="6"/>
  <c r="BF7" i="6" s="1"/>
  <c r="BH7" i="6" s="1"/>
  <c r="BI7" i="6" s="1"/>
  <c r="O25" i="3"/>
  <c r="K26" i="3" s="1"/>
  <c r="P25" i="3"/>
  <c r="Q25" i="3" s="1"/>
  <c r="R25" i="3" s="1"/>
  <c r="AV24" i="9"/>
  <c r="BG24" i="9"/>
  <c r="M38" i="7"/>
  <c r="M38" i="6"/>
  <c r="P25" i="9"/>
  <c r="Q25" i="9" s="1"/>
  <c r="R25" i="9" s="1"/>
  <c r="W25" i="9"/>
  <c r="X25" i="9" s="1"/>
  <c r="O25" i="9"/>
  <c r="K26" i="9" s="1"/>
  <c r="L29" i="4"/>
  <c r="O29" i="4" s="1"/>
  <c r="K30" i="4" s="1"/>
  <c r="N30" i="4" s="1"/>
  <c r="BC35" i="7"/>
  <c r="AM37" i="5"/>
  <c r="A39" i="4"/>
  <c r="AL39" i="4" s="1"/>
  <c r="BD39" i="4"/>
  <c r="BG39" i="4"/>
  <c r="AV39" i="4"/>
  <c r="F38" i="2"/>
  <c r="AO38" i="2"/>
  <c r="AC38" i="2"/>
  <c r="AD38" i="2" s="1"/>
  <c r="E38" i="2"/>
  <c r="B39" i="2"/>
  <c r="H38" i="2"/>
  <c r="M38" i="2" s="1"/>
  <c r="D38" i="2"/>
  <c r="C38" i="2"/>
  <c r="BD36" i="5"/>
  <c r="AJ37" i="5"/>
  <c r="BC36" i="6"/>
  <c r="A38" i="7"/>
  <c r="AJ38" i="7" s="1"/>
  <c r="AO38" i="8"/>
  <c r="D38" i="8"/>
  <c r="E38" i="8"/>
  <c r="F38" i="8"/>
  <c r="B39" i="8"/>
  <c r="AC38" i="8"/>
  <c r="AD38" i="8" s="1"/>
  <c r="BC40" i="4"/>
  <c r="BF40" i="4"/>
  <c r="AU40" i="4"/>
  <c r="BC35" i="9"/>
  <c r="AA37" i="5"/>
  <c r="R27" i="4"/>
  <c r="P28" i="4"/>
  <c r="Q28" i="4" s="1"/>
  <c r="BF25" i="8"/>
  <c r="AU25" i="8"/>
  <c r="BH25" i="2"/>
  <c r="BI25" i="2" s="1"/>
  <c r="N25" i="7"/>
  <c r="L25" i="7"/>
  <c r="P25" i="7" s="1"/>
  <c r="Q25" i="7" s="1"/>
  <c r="R25" i="7" s="1"/>
  <c r="W24" i="7"/>
  <c r="X24" i="7" s="1"/>
  <c r="AX23" i="9"/>
  <c r="BL23" i="9" s="1"/>
  <c r="BK23" i="9"/>
  <c r="AW22" i="7"/>
  <c r="BH22" i="7"/>
  <c r="BI22" i="7" s="1"/>
  <c r="AX15" i="5"/>
  <c r="BL15" i="5" s="1"/>
  <c r="AA37" i="7"/>
  <c r="AW14" i="5"/>
  <c r="BK14" i="5" s="1"/>
  <c r="M37" i="8"/>
  <c r="C38" i="8"/>
  <c r="H38" i="8" s="1"/>
  <c r="AS35" i="8"/>
  <c r="BD35" i="8" s="1"/>
  <c r="AJ37" i="7"/>
  <c r="AR36" i="9"/>
  <c r="AS36" i="9"/>
  <c r="BD36" i="9" s="1"/>
  <c r="AP37" i="8"/>
  <c r="AF37" i="8"/>
  <c r="AG37" i="8" s="1"/>
  <c r="A37" i="8"/>
  <c r="U37" i="8"/>
  <c r="T38" i="8"/>
  <c r="AA36" i="8"/>
  <c r="AM36" i="8"/>
  <c r="AL36" i="8"/>
  <c r="AR36" i="8" s="1"/>
  <c r="BC36" i="8" s="1"/>
  <c r="AJ36" i="8"/>
  <c r="AI36" i="8"/>
  <c r="AA37" i="9"/>
  <c r="AJ37" i="9"/>
  <c r="AI37" i="9"/>
  <c r="AL37" i="9"/>
  <c r="AM37" i="9"/>
  <c r="U38" i="9"/>
  <c r="T39" i="9"/>
  <c r="BA39" i="9" s="1"/>
  <c r="AP38" i="9"/>
  <c r="AF38" i="9"/>
  <c r="AG38" i="9" s="1"/>
  <c r="A38" i="9"/>
  <c r="AF39" i="4"/>
  <c r="AG39" i="4" s="1"/>
  <c r="U39" i="4"/>
  <c r="AP39" i="4"/>
  <c r="T40" i="4"/>
  <c r="BA40" i="4" s="1"/>
  <c r="AR36" i="5"/>
  <c r="BC36" i="5" s="1"/>
  <c r="AL37" i="5"/>
  <c r="B40" i="5"/>
  <c r="E39" i="5"/>
  <c r="AC39" i="5"/>
  <c r="AD39" i="5" s="1"/>
  <c r="AO39" i="5"/>
  <c r="F39" i="5"/>
  <c r="D39" i="5"/>
  <c r="C39" i="5"/>
  <c r="H39" i="5" s="1"/>
  <c r="T39" i="5"/>
  <c r="AP38" i="5"/>
  <c r="U38" i="5"/>
  <c r="AF38" i="5"/>
  <c r="AG38" i="5" s="1"/>
  <c r="A38" i="5"/>
  <c r="AS36" i="5"/>
  <c r="M39" i="9"/>
  <c r="AS38" i="4"/>
  <c r="N27" i="8"/>
  <c r="L27" i="8"/>
  <c r="T39" i="7"/>
  <c r="U38" i="7"/>
  <c r="AF38" i="7"/>
  <c r="AG38" i="7" s="1"/>
  <c r="AP38" i="7"/>
  <c r="P26" i="8"/>
  <c r="AR36" i="7"/>
  <c r="AS36" i="7"/>
  <c r="BD36" i="7" s="1"/>
  <c r="T41" i="6"/>
  <c r="BA41" i="6" s="1"/>
  <c r="AP40" i="6"/>
  <c r="AF40" i="6"/>
  <c r="AG40" i="6" s="1"/>
  <c r="U40" i="6"/>
  <c r="AS37" i="6"/>
  <c r="BD37" i="6" s="1"/>
  <c r="AR37" i="6"/>
  <c r="AL37" i="7"/>
  <c r="AA38" i="6"/>
  <c r="AI38" i="6"/>
  <c r="AJ38" i="6"/>
  <c r="AM38" i="6"/>
  <c r="AL38" i="6"/>
  <c r="F40" i="9"/>
  <c r="E40" i="9"/>
  <c r="AO40" i="9"/>
  <c r="B41" i="9"/>
  <c r="C40" i="9"/>
  <c r="H40" i="9" s="1"/>
  <c r="D40" i="9"/>
  <c r="AC40" i="9"/>
  <c r="AD40" i="9" s="1"/>
  <c r="E39" i="7"/>
  <c r="F39" i="7"/>
  <c r="AO39" i="7"/>
  <c r="D39" i="7"/>
  <c r="B40" i="7"/>
  <c r="AC39" i="7"/>
  <c r="AD39" i="7" s="1"/>
  <c r="C39" i="7"/>
  <c r="H39" i="7" s="1"/>
  <c r="AI39" i="3"/>
  <c r="AM37" i="7"/>
  <c r="AI38" i="2"/>
  <c r="AS13" i="5"/>
  <c r="AV13" i="5" s="1"/>
  <c r="E39" i="6"/>
  <c r="F39" i="6"/>
  <c r="C39" i="6"/>
  <c r="H39" i="6" s="1"/>
  <c r="B40" i="6"/>
  <c r="AC39" i="6"/>
  <c r="AD39" i="6" s="1"/>
  <c r="D39" i="6"/>
  <c r="AO39" i="6"/>
  <c r="A39" i="6"/>
  <c r="F40" i="3"/>
  <c r="AO40" i="3"/>
  <c r="B41" i="3"/>
  <c r="E40" i="3"/>
  <c r="C40" i="3"/>
  <c r="AC40" i="3"/>
  <c r="AD40" i="3" s="1"/>
  <c r="D40" i="3"/>
  <c r="H40" i="3"/>
  <c r="M40" i="3" s="1"/>
  <c r="T40" i="2"/>
  <c r="BA40" i="2" s="1"/>
  <c r="U39" i="2"/>
  <c r="AF39" i="2"/>
  <c r="AG39" i="2" s="1"/>
  <c r="AP39" i="2"/>
  <c r="M38" i="5"/>
  <c r="D40" i="4"/>
  <c r="P40" i="4"/>
  <c r="M40" i="4"/>
  <c r="O40" i="4"/>
  <c r="N40" i="4"/>
  <c r="C40" i="4"/>
  <c r="AO40" i="4"/>
  <c r="Q40" i="4"/>
  <c r="AC40" i="4"/>
  <c r="AD40" i="4" s="1"/>
  <c r="F40" i="4"/>
  <c r="E40" i="4"/>
  <c r="AR40" i="4"/>
  <c r="B41" i="4"/>
  <c r="R40" i="4"/>
  <c r="L40" i="4"/>
  <c r="K40" i="4"/>
  <c r="Q71" i="17"/>
  <c r="AD6" i="6" s="1"/>
  <c r="AR6" i="6" s="1"/>
  <c r="AG12" i="5"/>
  <c r="AD9" i="5"/>
  <c r="AR9" i="5" s="1"/>
  <c r="AX7" i="2"/>
  <c r="BL7" i="2" s="1"/>
  <c r="AV23" i="7" l="1"/>
  <c r="O23" i="6"/>
  <c r="K24" i="6" s="1"/>
  <c r="N24" i="6" s="1"/>
  <c r="O24" i="6" s="1"/>
  <c r="K25" i="6" s="1"/>
  <c r="BA39" i="5"/>
  <c r="BA38" i="8"/>
  <c r="W23" i="6"/>
  <c r="BA39" i="7"/>
  <c r="X40" i="3"/>
  <c r="BA40" i="3"/>
  <c r="M24" i="6"/>
  <c r="L24" i="6"/>
  <c r="AU9" i="5"/>
  <c r="BC9" i="5"/>
  <c r="BF9" i="5" s="1"/>
  <c r="BH9" i="5" s="1"/>
  <c r="BI9" i="5" s="1"/>
  <c r="P23" i="5"/>
  <c r="O23" i="5"/>
  <c r="K24" i="5" s="1"/>
  <c r="AM39" i="3"/>
  <c r="AA39" i="3"/>
  <c r="AJ39" i="3"/>
  <c r="Y24" i="8"/>
  <c r="BG24" i="8" s="1"/>
  <c r="BH24" i="8" s="1"/>
  <c r="BI24" i="8" s="1"/>
  <c r="BL23" i="8"/>
  <c r="X23" i="6"/>
  <c r="W24" i="6" s="1"/>
  <c r="X24" i="6" s="1"/>
  <c r="BK23" i="8"/>
  <c r="X25" i="8"/>
  <c r="W26" i="8" s="1"/>
  <c r="X26" i="8" s="1"/>
  <c r="W27" i="8" s="1"/>
  <c r="AI38" i="7"/>
  <c r="AI39" i="4"/>
  <c r="Y26" i="4"/>
  <c r="BG26" i="4" s="1"/>
  <c r="AM39" i="4"/>
  <c r="AA39" i="4"/>
  <c r="AL39" i="3"/>
  <c r="AR39" i="3" s="1"/>
  <c r="BC39" i="3" s="1"/>
  <c r="AJ39" i="4"/>
  <c r="AV25" i="4"/>
  <c r="BG25" i="4"/>
  <c r="BI24" i="4"/>
  <c r="BL24" i="4" s="1"/>
  <c r="BK24" i="4"/>
  <c r="AV26" i="4"/>
  <c r="BG22" i="6"/>
  <c r="BL20" i="5"/>
  <c r="BK21" i="6"/>
  <c r="BC37" i="2"/>
  <c r="W23" i="5"/>
  <c r="X23" i="5" s="1"/>
  <c r="Y22" i="5"/>
  <c r="N28" i="2"/>
  <c r="O28" i="2" s="1"/>
  <c r="K29" i="2" s="1"/>
  <c r="AV21" i="5"/>
  <c r="BG21" i="5"/>
  <c r="AW24" i="9"/>
  <c r="AX24" i="9" s="1"/>
  <c r="BK20" i="5"/>
  <c r="BH24" i="9"/>
  <c r="BI24" i="9" s="1"/>
  <c r="AL38" i="2"/>
  <c r="AR38" i="2" s="1"/>
  <c r="AA38" i="7"/>
  <c r="AM38" i="2"/>
  <c r="BD38" i="2" s="1"/>
  <c r="AA38" i="2"/>
  <c r="W28" i="2"/>
  <c r="R28" i="2"/>
  <c r="BF28" i="2" s="1"/>
  <c r="AW22" i="6"/>
  <c r="AJ38" i="2"/>
  <c r="A39" i="2"/>
  <c r="AJ39" i="2" s="1"/>
  <c r="Y40" i="3"/>
  <c r="T41" i="3"/>
  <c r="W40" i="3"/>
  <c r="AP40" i="3"/>
  <c r="AV40" i="3"/>
  <c r="AF40" i="3"/>
  <c r="AG40" i="3" s="1"/>
  <c r="AS40" i="3"/>
  <c r="BD40" i="3"/>
  <c r="U40" i="3"/>
  <c r="BG40" i="3"/>
  <c r="A40" i="3"/>
  <c r="H41" i="4"/>
  <c r="Y23" i="6"/>
  <c r="P24" i="6"/>
  <c r="Q24" i="6" s="1"/>
  <c r="R24" i="6" s="1"/>
  <c r="AU6" i="6"/>
  <c r="AW6" i="6" s="1"/>
  <c r="AX6" i="6" s="1"/>
  <c r="BC6" i="6"/>
  <c r="BF6" i="6" s="1"/>
  <c r="BH6" i="6" s="1"/>
  <c r="BI6" i="6" s="1"/>
  <c r="BK7" i="6"/>
  <c r="AX7" i="6"/>
  <c r="BL7" i="6" s="1"/>
  <c r="A39" i="7"/>
  <c r="AJ39" i="7" s="1"/>
  <c r="R28" i="4"/>
  <c r="AU28" i="4" s="1"/>
  <c r="P29" i="4"/>
  <c r="Q29" i="4" s="1"/>
  <c r="R29" i="4" s="1"/>
  <c r="AU25" i="3"/>
  <c r="AW25" i="3" s="1"/>
  <c r="BF25" i="3"/>
  <c r="BH25" i="3" s="1"/>
  <c r="BI25" i="3" s="1"/>
  <c r="N26" i="3"/>
  <c r="L26" i="3"/>
  <c r="L30" i="4"/>
  <c r="O30" i="4" s="1"/>
  <c r="K31" i="4" s="1"/>
  <c r="N31" i="4" s="1"/>
  <c r="N26" i="9"/>
  <c r="L26" i="9"/>
  <c r="P26" i="9" s="1"/>
  <c r="Q26" i="9" s="1"/>
  <c r="R26" i="9" s="1"/>
  <c r="BF25" i="9"/>
  <c r="AU25" i="9"/>
  <c r="AM38" i="7"/>
  <c r="AL38" i="7"/>
  <c r="AR38" i="7" s="1"/>
  <c r="AU25" i="7"/>
  <c r="BF25" i="7"/>
  <c r="D39" i="8"/>
  <c r="AC39" i="8"/>
  <c r="AD39" i="8" s="1"/>
  <c r="F39" i="8"/>
  <c r="AO39" i="8"/>
  <c r="E39" i="8"/>
  <c r="B40" i="8"/>
  <c r="BC36" i="9"/>
  <c r="C39" i="2"/>
  <c r="H39" i="2"/>
  <c r="M39" i="2" s="1"/>
  <c r="D39" i="2"/>
  <c r="E39" i="2"/>
  <c r="AC39" i="2"/>
  <c r="AD39" i="2" s="1"/>
  <c r="AO39" i="2"/>
  <c r="B40" i="2"/>
  <c r="F39" i="2"/>
  <c r="BC37" i="6"/>
  <c r="BD40" i="4"/>
  <c r="BG40" i="4"/>
  <c r="AV40" i="4"/>
  <c r="BC41" i="4"/>
  <c r="BF41" i="4"/>
  <c r="AU41" i="4"/>
  <c r="BC36" i="7"/>
  <c r="AU27" i="4"/>
  <c r="BF27" i="4"/>
  <c r="A40" i="4"/>
  <c r="BH40" i="4" s="1"/>
  <c r="BD37" i="5"/>
  <c r="O25" i="7"/>
  <c r="K26" i="7" s="1"/>
  <c r="L26" i="7" s="1"/>
  <c r="P26" i="7" s="1"/>
  <c r="Q26" i="7" s="1"/>
  <c r="R26" i="7" s="1"/>
  <c r="AS36" i="8"/>
  <c r="BD36" i="8" s="1"/>
  <c r="BH26" i="2"/>
  <c r="BI26" i="2" s="1"/>
  <c r="Y27" i="4"/>
  <c r="Y27" i="2"/>
  <c r="BG27" i="2" s="1"/>
  <c r="AX14" i="5"/>
  <c r="BL14" i="5" s="1"/>
  <c r="W25" i="7"/>
  <c r="X25" i="7" s="1"/>
  <c r="BK22" i="7"/>
  <c r="AX22" i="7"/>
  <c r="BL22" i="7" s="1"/>
  <c r="X28" i="4"/>
  <c r="M38" i="8"/>
  <c r="C39" i="8"/>
  <c r="H39" i="8" s="1"/>
  <c r="A38" i="8"/>
  <c r="T39" i="8"/>
  <c r="AP38" i="8"/>
  <c r="U38" i="8"/>
  <c r="AF38" i="8"/>
  <c r="AG38" i="8" s="1"/>
  <c r="AF39" i="9"/>
  <c r="AG39" i="9" s="1"/>
  <c r="AP39" i="9"/>
  <c r="T40" i="9"/>
  <c r="BA40" i="9" s="1"/>
  <c r="U39" i="9"/>
  <c r="A39" i="9"/>
  <c r="AR37" i="9"/>
  <c r="AS37" i="9"/>
  <c r="BD37" i="9" s="1"/>
  <c r="AJ38" i="9"/>
  <c r="AM38" i="9"/>
  <c r="AI38" i="9"/>
  <c r="AA38" i="9"/>
  <c r="AL38" i="9"/>
  <c r="AM37" i="8"/>
  <c r="AA37" i="8"/>
  <c r="AL37" i="8"/>
  <c r="AJ37" i="8"/>
  <c r="AI37" i="8"/>
  <c r="Y40" i="4"/>
  <c r="AF40" i="4"/>
  <c r="AG40" i="4" s="1"/>
  <c r="AS40" i="4"/>
  <c r="AP40" i="4"/>
  <c r="X40" i="4"/>
  <c r="U40" i="4"/>
  <c r="W40" i="4"/>
  <c r="T41" i="4"/>
  <c r="BA41" i="4" s="1"/>
  <c r="B41" i="5"/>
  <c r="AO40" i="5"/>
  <c r="F40" i="5"/>
  <c r="E40" i="5"/>
  <c r="AC40" i="5"/>
  <c r="AD40" i="5" s="1"/>
  <c r="D40" i="5"/>
  <c r="AS37" i="5"/>
  <c r="AR37" i="5"/>
  <c r="BC37" i="5" s="1"/>
  <c r="AF39" i="5"/>
  <c r="AG39" i="5" s="1"/>
  <c r="U39" i="5"/>
  <c r="AP39" i="5"/>
  <c r="T40" i="5"/>
  <c r="AJ38" i="5"/>
  <c r="AA38" i="5"/>
  <c r="AL38" i="5"/>
  <c r="AR38" i="5" s="1"/>
  <c r="AM38" i="5"/>
  <c r="BD38" i="5" s="1"/>
  <c r="AI38" i="5"/>
  <c r="A39" i="5"/>
  <c r="C40" i="5"/>
  <c r="H40" i="5" s="1"/>
  <c r="M40" i="9"/>
  <c r="M39" i="6"/>
  <c r="M39" i="7"/>
  <c r="P41" i="4"/>
  <c r="M41" i="4"/>
  <c r="R41" i="4"/>
  <c r="N41" i="4"/>
  <c r="AR41" i="4"/>
  <c r="L41" i="4"/>
  <c r="AO41" i="4"/>
  <c r="K41" i="4"/>
  <c r="B42" i="4"/>
  <c r="F41" i="4"/>
  <c r="E41" i="4"/>
  <c r="D41" i="4"/>
  <c r="O41" i="4"/>
  <c r="AC41" i="4"/>
  <c r="AD41" i="4" s="1"/>
  <c r="C41" i="4"/>
  <c r="Q41" i="4"/>
  <c r="AO41" i="3"/>
  <c r="E41" i="3"/>
  <c r="H41" i="3"/>
  <c r="M41" i="3" s="1"/>
  <c r="D41" i="3"/>
  <c r="AC41" i="3"/>
  <c r="AD41" i="3" s="1"/>
  <c r="C41" i="3"/>
  <c r="B42" i="3"/>
  <c r="F41" i="3"/>
  <c r="M39" i="5"/>
  <c r="AW13" i="5"/>
  <c r="AC40" i="6"/>
  <c r="AD40" i="6" s="1"/>
  <c r="D40" i="6"/>
  <c r="E40" i="6"/>
  <c r="AO40" i="6"/>
  <c r="B41" i="6"/>
  <c r="C40" i="6"/>
  <c r="H40" i="6" s="1"/>
  <c r="A40" i="6"/>
  <c r="F40" i="6"/>
  <c r="AR37" i="7"/>
  <c r="AS37" i="7"/>
  <c r="BD37" i="7" s="1"/>
  <c r="AA39" i="6"/>
  <c r="AI39" i="6"/>
  <c r="AM39" i="6"/>
  <c r="AL39" i="6"/>
  <c r="AJ39" i="6"/>
  <c r="T40" i="7"/>
  <c r="AP39" i="7"/>
  <c r="U39" i="7"/>
  <c r="AF39" i="7"/>
  <c r="AG39" i="7" s="1"/>
  <c r="AS39" i="4"/>
  <c r="AP41" i="6"/>
  <c r="T42" i="6"/>
  <c r="BA42" i="6" s="1"/>
  <c r="AF41" i="6"/>
  <c r="AG41" i="6" s="1"/>
  <c r="U41" i="6"/>
  <c r="AS12" i="5"/>
  <c r="AV12" i="5" s="1"/>
  <c r="AD8" i="5"/>
  <c r="AR8" i="5" s="1"/>
  <c r="AG11" i="5"/>
  <c r="Q70" i="17"/>
  <c r="AO40" i="7"/>
  <c r="C40" i="7"/>
  <c r="H40" i="7" s="1"/>
  <c r="AC40" i="7"/>
  <c r="AD40" i="7" s="1"/>
  <c r="E40" i="7"/>
  <c r="F40" i="7"/>
  <c r="D40" i="7"/>
  <c r="B41" i="7"/>
  <c r="Q26" i="8"/>
  <c r="R26" i="8" s="1"/>
  <c r="AP40" i="2"/>
  <c r="U40" i="2"/>
  <c r="AF40" i="2"/>
  <c r="AG40" i="2" s="1"/>
  <c r="T41" i="2"/>
  <c r="BA41" i="2" s="1"/>
  <c r="B42" i="9"/>
  <c r="E41" i="9"/>
  <c r="F41" i="9"/>
  <c r="D41" i="9"/>
  <c r="C41" i="9"/>
  <c r="H41" i="9" s="1"/>
  <c r="AO41" i="9"/>
  <c r="AC41" i="9"/>
  <c r="AD41" i="9" s="1"/>
  <c r="AS38" i="6"/>
  <c r="BD38" i="6" s="1"/>
  <c r="O27" i="8"/>
  <c r="K28" i="8" s="1"/>
  <c r="AR38" i="6"/>
  <c r="BA40" i="5" l="1"/>
  <c r="BA39" i="8"/>
  <c r="X41" i="3"/>
  <c r="BA41" i="3"/>
  <c r="BA40" i="7"/>
  <c r="AU8" i="5"/>
  <c r="BC8" i="5"/>
  <c r="BF8" i="5" s="1"/>
  <c r="BH8" i="5" s="1"/>
  <c r="BI8" i="5" s="1"/>
  <c r="M24" i="5"/>
  <c r="N24" i="5"/>
  <c r="L24" i="5"/>
  <c r="Q23" i="5"/>
  <c r="R23" i="5" s="1"/>
  <c r="AL40" i="3"/>
  <c r="AR40" i="3" s="1"/>
  <c r="BC40" i="3" s="1"/>
  <c r="AI39" i="2"/>
  <c r="AV24" i="8"/>
  <c r="AW24" i="8" s="1"/>
  <c r="X27" i="8"/>
  <c r="Y27" i="8" s="1"/>
  <c r="Y25" i="8"/>
  <c r="AI39" i="7"/>
  <c r="Y26" i="8"/>
  <c r="AV26" i="8" s="1"/>
  <c r="A41" i="3"/>
  <c r="AI41" i="3" s="1"/>
  <c r="AI40" i="3"/>
  <c r="X28" i="2"/>
  <c r="Y28" i="2" s="1"/>
  <c r="BG28" i="2" s="1"/>
  <c r="AW21" i="5"/>
  <c r="AX21" i="5" s="1"/>
  <c r="AW25" i="4"/>
  <c r="AX25" i="4" s="1"/>
  <c r="BH22" i="6"/>
  <c r="BI22" i="6" s="1"/>
  <c r="AA39" i="2"/>
  <c r="AA40" i="3"/>
  <c r="AM40" i="3"/>
  <c r="AJ40" i="3"/>
  <c r="AW26" i="4"/>
  <c r="BH26" i="4"/>
  <c r="BI26" i="4" s="1"/>
  <c r="BH25" i="4"/>
  <c r="BI25" i="4" s="1"/>
  <c r="BC38" i="2"/>
  <c r="BL24" i="9"/>
  <c r="BH21" i="5"/>
  <c r="BI21" i="5" s="1"/>
  <c r="AM39" i="7"/>
  <c r="AA39" i="7"/>
  <c r="AL39" i="2"/>
  <c r="AR39" i="2" s="1"/>
  <c r="AV22" i="5"/>
  <c r="BG22" i="5"/>
  <c r="AU28" i="2"/>
  <c r="BF28" i="4"/>
  <c r="AM39" i="2"/>
  <c r="L31" i="4"/>
  <c r="O31" i="4" s="1"/>
  <c r="K32" i="4" s="1"/>
  <c r="AJ40" i="4"/>
  <c r="AL40" i="4"/>
  <c r="N29" i="2"/>
  <c r="L29" i="2"/>
  <c r="BK24" i="9"/>
  <c r="BK6" i="6"/>
  <c r="AX22" i="6"/>
  <c r="A40" i="2"/>
  <c r="AI40" i="2" s="1"/>
  <c r="BD41" i="3"/>
  <c r="AS41" i="3"/>
  <c r="BG41" i="3"/>
  <c r="Y41" i="3"/>
  <c r="AV41" i="3"/>
  <c r="AF41" i="3"/>
  <c r="AG41" i="3" s="1"/>
  <c r="W41" i="3"/>
  <c r="AP41" i="3"/>
  <c r="U41" i="3"/>
  <c r="T42" i="3"/>
  <c r="H42" i="4"/>
  <c r="N25" i="6"/>
  <c r="M25" i="6"/>
  <c r="L25" i="6"/>
  <c r="AU24" i="6"/>
  <c r="BF24" i="6"/>
  <c r="AV23" i="6"/>
  <c r="BG23" i="6"/>
  <c r="Y24" i="6"/>
  <c r="BL6" i="6"/>
  <c r="W26" i="9"/>
  <c r="X26" i="9" s="1"/>
  <c r="AI40" i="4"/>
  <c r="BI40" i="4"/>
  <c r="AA40" i="4"/>
  <c r="P26" i="3"/>
  <c r="Q26" i="3" s="1"/>
  <c r="R26" i="3" s="1"/>
  <c r="O26" i="3"/>
  <c r="K27" i="3" s="1"/>
  <c r="AX40" i="4"/>
  <c r="AM40" i="4"/>
  <c r="BL40" i="4"/>
  <c r="BK25" i="3"/>
  <c r="AX25" i="3"/>
  <c r="BL25" i="3" s="1"/>
  <c r="BK40" i="4"/>
  <c r="AW40" i="4"/>
  <c r="AS38" i="7"/>
  <c r="BD38" i="7" s="1"/>
  <c r="Y25" i="9"/>
  <c r="AV25" i="9" s="1"/>
  <c r="O26" i="9"/>
  <c r="K27" i="9" s="1"/>
  <c r="N27" i="9" s="1"/>
  <c r="M40" i="6"/>
  <c r="AL39" i="7"/>
  <c r="AR39" i="7" s="1"/>
  <c r="BC39" i="7" s="1"/>
  <c r="AU26" i="9"/>
  <c r="BF26" i="9"/>
  <c r="AU29" i="4"/>
  <c r="BF29" i="4"/>
  <c r="N26" i="7"/>
  <c r="O26" i="7" s="1"/>
  <c r="K27" i="7" s="1"/>
  <c r="L27" i="7" s="1"/>
  <c r="P27" i="7" s="1"/>
  <c r="Q27" i="7" s="1"/>
  <c r="R27" i="7" s="1"/>
  <c r="AU26" i="7"/>
  <c r="BF26" i="7"/>
  <c r="BD41" i="4"/>
  <c r="BG41" i="4"/>
  <c r="AV41" i="4"/>
  <c r="BC37" i="7"/>
  <c r="AV27" i="4"/>
  <c r="BG27" i="4"/>
  <c r="B41" i="8"/>
  <c r="F40" i="8"/>
  <c r="AC40" i="8"/>
  <c r="AD40" i="8" s="1"/>
  <c r="E40" i="8"/>
  <c r="D40" i="8"/>
  <c r="AO40" i="8"/>
  <c r="BC38" i="6"/>
  <c r="BC42" i="4"/>
  <c r="BF42" i="4"/>
  <c r="AU42" i="4"/>
  <c r="BC38" i="7"/>
  <c r="Y24" i="7"/>
  <c r="BC37" i="9"/>
  <c r="A40" i="7"/>
  <c r="BC38" i="5"/>
  <c r="B41" i="2"/>
  <c r="C40" i="2"/>
  <c r="AO40" i="2"/>
  <c r="E40" i="2"/>
  <c r="AC40" i="2"/>
  <c r="AD40" i="2" s="1"/>
  <c r="F40" i="2"/>
  <c r="D40" i="2"/>
  <c r="H40" i="2"/>
  <c r="M40" i="2" s="1"/>
  <c r="BF26" i="8"/>
  <c r="AU26" i="8"/>
  <c r="BH23" i="7"/>
  <c r="BI23" i="7" s="1"/>
  <c r="AW23" i="7"/>
  <c r="W26" i="7"/>
  <c r="X26" i="7" s="1"/>
  <c r="P30" i="4"/>
  <c r="Q30" i="4" s="1"/>
  <c r="W29" i="4"/>
  <c r="Y28" i="4"/>
  <c r="P27" i="8"/>
  <c r="Q27" i="8" s="1"/>
  <c r="R27" i="8" s="1"/>
  <c r="AW12" i="5"/>
  <c r="AX12" i="5" s="1"/>
  <c r="BL12" i="5" s="1"/>
  <c r="M39" i="8"/>
  <c r="C40" i="8"/>
  <c r="H40" i="8" s="1"/>
  <c r="A40" i="5"/>
  <c r="AI40" i="5" s="1"/>
  <c r="C41" i="5"/>
  <c r="H41" i="5" s="1"/>
  <c r="AL39" i="9"/>
  <c r="AM39" i="9"/>
  <c r="AJ39" i="9"/>
  <c r="AA39" i="9"/>
  <c r="AI39" i="9"/>
  <c r="U39" i="8"/>
  <c r="AF39" i="8"/>
  <c r="AG39" i="8" s="1"/>
  <c r="T40" i="8"/>
  <c r="A39" i="8"/>
  <c r="AP39" i="8"/>
  <c r="T41" i="9"/>
  <c r="BA41" i="9" s="1"/>
  <c r="U40" i="9"/>
  <c r="AP40" i="9"/>
  <c r="AF40" i="9"/>
  <c r="AG40" i="9" s="1"/>
  <c r="A40" i="9"/>
  <c r="AA38" i="8"/>
  <c r="AL38" i="8"/>
  <c r="AS38" i="8" s="1"/>
  <c r="BD38" i="8" s="1"/>
  <c r="AI38" i="8"/>
  <c r="AJ38" i="8"/>
  <c r="AM38" i="8"/>
  <c r="AR38" i="9"/>
  <c r="AS38" i="9"/>
  <c r="BD38" i="9" s="1"/>
  <c r="AR37" i="8"/>
  <c r="BC37" i="8" s="1"/>
  <c r="AS37" i="8"/>
  <c r="BD37" i="8" s="1"/>
  <c r="AF41" i="4"/>
  <c r="AG41" i="4" s="1"/>
  <c r="Y41" i="4"/>
  <c r="AP41" i="4"/>
  <c r="W41" i="4"/>
  <c r="AS41" i="4"/>
  <c r="U41" i="4"/>
  <c r="X41" i="4"/>
  <c r="T42" i="4"/>
  <c r="BA42" i="4" s="1"/>
  <c r="A41" i="4"/>
  <c r="BI41" i="4" s="1"/>
  <c r="AA39" i="5"/>
  <c r="AJ39" i="5"/>
  <c r="AM39" i="5"/>
  <c r="BD39" i="5" s="1"/>
  <c r="AL39" i="5"/>
  <c r="AS39" i="5" s="1"/>
  <c r="AI39" i="5"/>
  <c r="E41" i="5"/>
  <c r="D41" i="5"/>
  <c r="F41" i="5"/>
  <c r="AO41" i="5"/>
  <c r="B42" i="5"/>
  <c r="AC41" i="5"/>
  <c r="AD41" i="5" s="1"/>
  <c r="AS38" i="5"/>
  <c r="U40" i="5"/>
  <c r="AP40" i="5"/>
  <c r="T41" i="5"/>
  <c r="AF40" i="5"/>
  <c r="AG40" i="5" s="1"/>
  <c r="M41" i="9"/>
  <c r="M40" i="7"/>
  <c r="AS39" i="6"/>
  <c r="BD39" i="6" s="1"/>
  <c r="AR39" i="6"/>
  <c r="AJ41" i="3"/>
  <c r="N28" i="8"/>
  <c r="L28" i="8"/>
  <c r="AA40" i="6"/>
  <c r="AM40" i="6"/>
  <c r="AI40" i="6"/>
  <c r="AJ40" i="6"/>
  <c r="AL40" i="6"/>
  <c r="AO42" i="9"/>
  <c r="E42" i="9"/>
  <c r="F42" i="9"/>
  <c r="D42" i="9"/>
  <c r="B43" i="9"/>
  <c r="C42" i="9"/>
  <c r="H42" i="9" s="1"/>
  <c r="AC42" i="9"/>
  <c r="AD42" i="9" s="1"/>
  <c r="Q69" i="17"/>
  <c r="AD7" i="5"/>
  <c r="AR7" i="5" s="1"/>
  <c r="AG10" i="5"/>
  <c r="U42" i="6"/>
  <c r="AP42" i="6"/>
  <c r="AF42" i="6"/>
  <c r="AG42" i="6" s="1"/>
  <c r="T43" i="6"/>
  <c r="BA43" i="6" s="1"/>
  <c r="D41" i="7"/>
  <c r="F41" i="7"/>
  <c r="B42" i="7"/>
  <c r="C41" i="7"/>
  <c r="H41" i="7" s="1"/>
  <c r="AC41" i="7"/>
  <c r="AD41" i="7" s="1"/>
  <c r="E41" i="7"/>
  <c r="AO41" i="7"/>
  <c r="AS11" i="5"/>
  <c r="AV11" i="5" s="1"/>
  <c r="M42" i="4"/>
  <c r="B43" i="4"/>
  <c r="K42" i="4"/>
  <c r="N42" i="4"/>
  <c r="D42" i="4"/>
  <c r="AC42" i="4"/>
  <c r="AD42" i="4" s="1"/>
  <c r="O42" i="4"/>
  <c r="R42" i="4"/>
  <c r="F42" i="4"/>
  <c r="AR42" i="4"/>
  <c r="E42" i="4"/>
  <c r="C42" i="4"/>
  <c r="AO42" i="4"/>
  <c r="L42" i="4"/>
  <c r="P42" i="4"/>
  <c r="Q42" i="4"/>
  <c r="U40" i="7"/>
  <c r="AP40" i="7"/>
  <c r="AF40" i="7"/>
  <c r="AG40" i="7" s="1"/>
  <c r="T41" i="7"/>
  <c r="E41" i="6"/>
  <c r="A41" i="6"/>
  <c r="B42" i="6"/>
  <c r="F41" i="6"/>
  <c r="AO41" i="6"/>
  <c r="C41" i="6"/>
  <c r="H41" i="6" s="1"/>
  <c r="D41" i="6"/>
  <c r="AC41" i="6"/>
  <c r="AD41" i="6" s="1"/>
  <c r="BK13" i="5"/>
  <c r="AX13" i="5"/>
  <c r="BL13" i="5" s="1"/>
  <c r="M40" i="5"/>
  <c r="AP41" i="2"/>
  <c r="U41" i="2"/>
  <c r="T42" i="2"/>
  <c r="BA42" i="2" s="1"/>
  <c r="AF41" i="2"/>
  <c r="AG41" i="2" s="1"/>
  <c r="D42" i="3"/>
  <c r="E42" i="3"/>
  <c r="AO42" i="3"/>
  <c r="AC42" i="3"/>
  <c r="AD42" i="3" s="1"/>
  <c r="H42" i="3"/>
  <c r="F42" i="3"/>
  <c r="C42" i="3"/>
  <c r="B43" i="3"/>
  <c r="X42" i="3" l="1"/>
  <c r="BA42" i="3"/>
  <c r="BA41" i="5"/>
  <c r="BA40" i="8"/>
  <c r="BA41" i="7"/>
  <c r="AU7" i="5"/>
  <c r="BC7" i="5"/>
  <c r="BF7" i="5" s="1"/>
  <c r="BH7" i="5" s="1"/>
  <c r="BI7" i="5" s="1"/>
  <c r="AA40" i="7"/>
  <c r="AU23" i="5"/>
  <c r="BF23" i="5"/>
  <c r="P24" i="5"/>
  <c r="Q24" i="5" s="1"/>
  <c r="R24" i="5" s="1"/>
  <c r="O24" i="5"/>
  <c r="K25" i="5" s="1"/>
  <c r="AX24" i="8"/>
  <c r="BL24" i="8" s="1"/>
  <c r="BK24" i="8"/>
  <c r="W28" i="8"/>
  <c r="X28" i="8" s="1"/>
  <c r="AV27" i="8"/>
  <c r="BG27" i="8"/>
  <c r="AV25" i="8"/>
  <c r="AW25" i="8" s="1"/>
  <c r="AX25" i="8" s="1"/>
  <c r="BG25" i="8"/>
  <c r="BH25" i="8" s="1"/>
  <c r="BI25" i="8" s="1"/>
  <c r="BG26" i="8"/>
  <c r="BH26" i="8" s="1"/>
  <c r="BI26" i="8" s="1"/>
  <c r="BK22" i="6"/>
  <c r="AL41" i="3"/>
  <c r="AR41" i="3" s="1"/>
  <c r="BC41" i="3" s="1"/>
  <c r="AA41" i="3"/>
  <c r="AM41" i="3"/>
  <c r="AA40" i="2"/>
  <c r="AL40" i="2"/>
  <c r="AR40" i="2" s="1"/>
  <c r="AJ40" i="2"/>
  <c r="W29" i="2"/>
  <c r="X29" i="2" s="1"/>
  <c r="BL22" i="6"/>
  <c r="AW27" i="4"/>
  <c r="AX27" i="4" s="1"/>
  <c r="A42" i="4"/>
  <c r="BH42" i="4" s="1"/>
  <c r="BH27" i="4"/>
  <c r="BI27" i="4" s="1"/>
  <c r="BK26" i="4"/>
  <c r="AX26" i="4"/>
  <c r="BL26" i="4" s="1"/>
  <c r="BK25" i="4"/>
  <c r="BL25" i="4"/>
  <c r="AM40" i="7"/>
  <c r="BL21" i="5"/>
  <c r="BK21" i="5"/>
  <c r="BD39" i="2"/>
  <c r="P31" i="4"/>
  <c r="BC39" i="2"/>
  <c r="Y23" i="5"/>
  <c r="W24" i="5"/>
  <c r="X24" i="5" s="1"/>
  <c r="AM40" i="2"/>
  <c r="BH22" i="5"/>
  <c r="BI22" i="5" s="1"/>
  <c r="AW22" i="5"/>
  <c r="A41" i="2"/>
  <c r="AA41" i="2" s="1"/>
  <c r="O25" i="6"/>
  <c r="K26" i="6" s="1"/>
  <c r="M26" i="6" s="1"/>
  <c r="AM41" i="4"/>
  <c r="O29" i="2"/>
  <c r="K30" i="2" s="1"/>
  <c r="P29" i="2"/>
  <c r="Q29" i="2" s="1"/>
  <c r="R29" i="2" s="1"/>
  <c r="BH23" i="6"/>
  <c r="BI23" i="6" s="1"/>
  <c r="AW23" i="6"/>
  <c r="AX23" i="6" s="1"/>
  <c r="AP42" i="3"/>
  <c r="BD42" i="3"/>
  <c r="W42" i="3"/>
  <c r="Y42" i="3"/>
  <c r="AF42" i="3"/>
  <c r="AG42" i="3" s="1"/>
  <c r="AV42" i="3"/>
  <c r="U42" i="3"/>
  <c r="T43" i="3"/>
  <c r="AS42" i="3"/>
  <c r="BG42" i="3"/>
  <c r="A42" i="3"/>
  <c r="H43" i="4"/>
  <c r="BG24" i="6"/>
  <c r="AV24" i="6"/>
  <c r="W25" i="6"/>
  <c r="X25" i="6" s="1"/>
  <c r="P25" i="6"/>
  <c r="Q25" i="6" s="1"/>
  <c r="R25" i="6" s="1"/>
  <c r="AI40" i="7"/>
  <c r="AS39" i="7"/>
  <c r="BD39" i="7" s="1"/>
  <c r="AJ40" i="7"/>
  <c r="L27" i="9"/>
  <c r="P27" i="9" s="1"/>
  <c r="Q27" i="9" s="1"/>
  <c r="R27" i="9" s="1"/>
  <c r="AU27" i="9" s="1"/>
  <c r="N27" i="3"/>
  <c r="L27" i="3"/>
  <c r="AU26" i="3"/>
  <c r="AW26" i="3" s="1"/>
  <c r="BF26" i="3"/>
  <c r="BH26" i="3" s="1"/>
  <c r="BI26" i="3" s="1"/>
  <c r="BG25" i="9"/>
  <c r="M42" i="9"/>
  <c r="AL40" i="7"/>
  <c r="AR40" i="7" s="1"/>
  <c r="BC40" i="7" s="1"/>
  <c r="C42" i="5"/>
  <c r="H42" i="5" s="1"/>
  <c r="Y26" i="9"/>
  <c r="AW25" i="9"/>
  <c r="N27" i="7"/>
  <c r="O27" i="7" s="1"/>
  <c r="K28" i="7" s="1"/>
  <c r="BD42" i="4"/>
  <c r="BG42" i="4"/>
  <c r="AV42" i="4"/>
  <c r="E41" i="2"/>
  <c r="D41" i="2"/>
  <c r="AC41" i="2"/>
  <c r="AD41" i="2" s="1"/>
  <c r="B42" i="2"/>
  <c r="AO41" i="2"/>
  <c r="C41" i="2"/>
  <c r="F41" i="2"/>
  <c r="H41" i="2"/>
  <c r="M41" i="2" s="1"/>
  <c r="BG24" i="7"/>
  <c r="BH24" i="7" s="1"/>
  <c r="BI24" i="7" s="1"/>
  <c r="AV24" i="7"/>
  <c r="AW24" i="7" s="1"/>
  <c r="AV28" i="4"/>
  <c r="BG28" i="4"/>
  <c r="E41" i="8"/>
  <c r="F41" i="8"/>
  <c r="D41" i="8"/>
  <c r="AO41" i="8"/>
  <c r="AC41" i="8"/>
  <c r="AD41" i="8" s="1"/>
  <c r="B42" i="8"/>
  <c r="AJ41" i="4"/>
  <c r="BC43" i="4"/>
  <c r="BF43" i="4"/>
  <c r="AU43" i="4"/>
  <c r="BC38" i="9"/>
  <c r="BC39" i="6"/>
  <c r="A41" i="7"/>
  <c r="BL41" i="4"/>
  <c r="Y25" i="7"/>
  <c r="AX41" i="4"/>
  <c r="AI41" i="4"/>
  <c r="AU27" i="7"/>
  <c r="BF27" i="7"/>
  <c r="BH27" i="2"/>
  <c r="BI27" i="2" s="1"/>
  <c r="AU27" i="8"/>
  <c r="BF27" i="8"/>
  <c r="AA40" i="5"/>
  <c r="AW26" i="8"/>
  <c r="BH28" i="2"/>
  <c r="BI28" i="2" s="1"/>
  <c r="BK12" i="5"/>
  <c r="W27" i="7"/>
  <c r="X27" i="7" s="1"/>
  <c r="AX23" i="7"/>
  <c r="BL23" i="7" s="1"/>
  <c r="BK23" i="7"/>
  <c r="AA41" i="4"/>
  <c r="AW41" i="4"/>
  <c r="AJ40" i="5"/>
  <c r="AL41" i="4"/>
  <c r="BH41" i="4"/>
  <c r="X29" i="4"/>
  <c r="W30" i="4" s="1"/>
  <c r="BK41" i="4"/>
  <c r="M40" i="8"/>
  <c r="C41" i="8"/>
  <c r="H41" i="8" s="1"/>
  <c r="AM40" i="5"/>
  <c r="BD40" i="5" s="1"/>
  <c r="T42" i="9"/>
  <c r="BA42" i="9" s="1"/>
  <c r="AP41" i="9"/>
  <c r="U41" i="9"/>
  <c r="AF41" i="9"/>
  <c r="AG41" i="9" s="1"/>
  <c r="A41" i="9"/>
  <c r="AJ39" i="8"/>
  <c r="AA39" i="8"/>
  <c r="AL39" i="8"/>
  <c r="AR39" i="8" s="1"/>
  <c r="BC39" i="8" s="1"/>
  <c r="AM39" i="8"/>
  <c r="AI39" i="8"/>
  <c r="AM40" i="9"/>
  <c r="AA40" i="9"/>
  <c r="AI40" i="9"/>
  <c r="AL40" i="9"/>
  <c r="AJ40" i="9"/>
  <c r="AP40" i="8"/>
  <c r="AF40" i="8"/>
  <c r="AG40" i="8" s="1"/>
  <c r="T41" i="8"/>
  <c r="U40" i="8"/>
  <c r="A40" i="8"/>
  <c r="AR39" i="9"/>
  <c r="AS39" i="9"/>
  <c r="BD39" i="9" s="1"/>
  <c r="AW11" i="5"/>
  <c r="BK11" i="5" s="1"/>
  <c r="AR38" i="8"/>
  <c r="BC38" i="8" s="1"/>
  <c r="R30" i="4"/>
  <c r="U42" i="4"/>
  <c r="AP42" i="4"/>
  <c r="W42" i="4"/>
  <c r="X42" i="4"/>
  <c r="AF42" i="4"/>
  <c r="AG42" i="4" s="1"/>
  <c r="AS42" i="4"/>
  <c r="T43" i="4"/>
  <c r="BA43" i="4" s="1"/>
  <c r="Y42" i="4"/>
  <c r="U41" i="5"/>
  <c r="T42" i="5"/>
  <c r="AP41" i="5"/>
  <c r="AF41" i="5"/>
  <c r="AG41" i="5" s="1"/>
  <c r="AO42" i="5"/>
  <c r="E42" i="5"/>
  <c r="D42" i="5"/>
  <c r="B43" i="5"/>
  <c r="AC42" i="5"/>
  <c r="AD42" i="5" s="1"/>
  <c r="F42" i="5"/>
  <c r="AR39" i="5"/>
  <c r="BC39" i="5" s="1"/>
  <c r="A41" i="5"/>
  <c r="AL40" i="5"/>
  <c r="O28" i="8"/>
  <c r="K29" i="8" s="1"/>
  <c r="N29" i="8" s="1"/>
  <c r="M41" i="7"/>
  <c r="M41" i="6"/>
  <c r="Q31" i="4"/>
  <c r="R31" i="4" s="1"/>
  <c r="Q68" i="17"/>
  <c r="AG9" i="5"/>
  <c r="AD6" i="5"/>
  <c r="AR6" i="5" s="1"/>
  <c r="P28" i="8"/>
  <c r="M42" i="3"/>
  <c r="C43" i="3"/>
  <c r="H43" i="3"/>
  <c r="M43" i="3" s="1"/>
  <c r="E43" i="3"/>
  <c r="F43" i="3"/>
  <c r="B44" i="3"/>
  <c r="D43" i="3"/>
  <c r="AO43" i="3"/>
  <c r="AC43" i="3"/>
  <c r="AD43" i="3" s="1"/>
  <c r="N32" i="4"/>
  <c r="L32" i="4"/>
  <c r="AC43" i="4"/>
  <c r="AD43" i="4" s="1"/>
  <c r="AR43" i="4"/>
  <c r="F43" i="4"/>
  <c r="B44" i="4"/>
  <c r="Q43" i="4"/>
  <c r="N43" i="4"/>
  <c r="E43" i="4"/>
  <c r="C43" i="4"/>
  <c r="K43" i="4"/>
  <c r="M43" i="4"/>
  <c r="P43" i="4"/>
  <c r="D43" i="4"/>
  <c r="O43" i="4"/>
  <c r="L43" i="4"/>
  <c r="AO43" i="4"/>
  <c r="R43" i="4"/>
  <c r="M41" i="5"/>
  <c r="F42" i="6"/>
  <c r="E42" i="6"/>
  <c r="AO42" i="6"/>
  <c r="AC42" i="6"/>
  <c r="AD42" i="6" s="1"/>
  <c r="A42" i="6"/>
  <c r="D42" i="6"/>
  <c r="B43" i="6"/>
  <c r="C42" i="6"/>
  <c r="H42" i="6" s="1"/>
  <c r="AS40" i="6"/>
  <c r="BD40" i="6" s="1"/>
  <c r="AR40" i="6"/>
  <c r="T43" i="2"/>
  <c r="BA43" i="2" s="1"/>
  <c r="AF42" i="2"/>
  <c r="AG42" i="2" s="1"/>
  <c r="U42" i="2"/>
  <c r="AP42" i="2"/>
  <c r="AA41" i="6"/>
  <c r="AJ41" i="6"/>
  <c r="AL41" i="6"/>
  <c r="AR41" i="6" s="1"/>
  <c r="AI41" i="6"/>
  <c r="AM41" i="6"/>
  <c r="AO42" i="7"/>
  <c r="C42" i="7"/>
  <c r="H42" i="7" s="1"/>
  <c r="B43" i="7"/>
  <c r="F42" i="7"/>
  <c r="AC42" i="7"/>
  <c r="AD42" i="7" s="1"/>
  <c r="D42" i="7"/>
  <c r="E42" i="7"/>
  <c r="T44" i="6"/>
  <c r="BA44" i="6" s="1"/>
  <c r="U43" i="6"/>
  <c r="AP43" i="6"/>
  <c r="AF43" i="6"/>
  <c r="AG43" i="6" s="1"/>
  <c r="AO43" i="9"/>
  <c r="F43" i="9"/>
  <c r="B44" i="9"/>
  <c r="AC43" i="9"/>
  <c r="AD43" i="9" s="1"/>
  <c r="D43" i="9"/>
  <c r="E43" i="9"/>
  <c r="C43" i="9"/>
  <c r="H43" i="9" s="1"/>
  <c r="U41" i="7"/>
  <c r="AP41" i="7"/>
  <c r="AF41" i="7"/>
  <c r="AG41" i="7" s="1"/>
  <c r="T42" i="7"/>
  <c r="AS10" i="5"/>
  <c r="AV10" i="5" s="1"/>
  <c r="BA42" i="5" l="1"/>
  <c r="X43" i="3"/>
  <c r="BA43" i="3"/>
  <c r="BA41" i="8"/>
  <c r="BA42" i="7"/>
  <c r="BI42" i="4"/>
  <c r="AI42" i="4"/>
  <c r="AX42" i="4"/>
  <c r="AW42" i="4"/>
  <c r="AM42" i="4"/>
  <c r="AU6" i="5"/>
  <c r="BC6" i="5"/>
  <c r="BF6" i="5" s="1"/>
  <c r="BH6" i="5" s="1"/>
  <c r="BI6" i="5" s="1"/>
  <c r="AA41" i="7"/>
  <c r="M25" i="5"/>
  <c r="L25" i="5"/>
  <c r="P25" i="5" s="1"/>
  <c r="Q25" i="5" s="1"/>
  <c r="R25" i="5" s="1"/>
  <c r="N25" i="5"/>
  <c r="AU24" i="5"/>
  <c r="BF24" i="5"/>
  <c r="BL25" i="8"/>
  <c r="BK25" i="8"/>
  <c r="AJ42" i="4"/>
  <c r="BK42" i="4"/>
  <c r="AA42" i="4"/>
  <c r="AL42" i="4"/>
  <c r="BL42" i="4"/>
  <c r="Y28" i="8"/>
  <c r="AV28" i="8" s="1"/>
  <c r="AL42" i="3"/>
  <c r="AR42" i="3" s="1"/>
  <c r="BC42" i="3" s="1"/>
  <c r="N26" i="6"/>
  <c r="AI41" i="7"/>
  <c r="L26" i="6"/>
  <c r="P26" i="6" s="1"/>
  <c r="AA42" i="3"/>
  <c r="AL41" i="2"/>
  <c r="AR41" i="2" s="1"/>
  <c r="AJ41" i="2"/>
  <c r="AM41" i="2"/>
  <c r="BD41" i="2" s="1"/>
  <c r="AI41" i="2"/>
  <c r="BD40" i="2"/>
  <c r="AI42" i="3"/>
  <c r="BC40" i="2"/>
  <c r="AS40" i="7"/>
  <c r="BD40" i="7" s="1"/>
  <c r="A43" i="3"/>
  <c r="AJ43" i="3" s="1"/>
  <c r="AJ42" i="3"/>
  <c r="BK27" i="4"/>
  <c r="W25" i="5"/>
  <c r="X25" i="5" s="1"/>
  <c r="AM42" i="3"/>
  <c r="AX22" i="5"/>
  <c r="BL22" i="5" s="1"/>
  <c r="BK22" i="5"/>
  <c r="BG23" i="5"/>
  <c r="AV23" i="5"/>
  <c r="AM41" i="7"/>
  <c r="AJ41" i="7"/>
  <c r="BL27" i="4"/>
  <c r="BL23" i="6"/>
  <c r="BK23" i="6"/>
  <c r="BF29" i="2"/>
  <c r="AU29" i="2"/>
  <c r="L30" i="2"/>
  <c r="P30" i="2" s="1"/>
  <c r="Q30" i="2" s="1"/>
  <c r="R30" i="2" s="1"/>
  <c r="N30" i="2"/>
  <c r="A42" i="2"/>
  <c r="Y43" i="3"/>
  <c r="U43" i="3"/>
  <c r="BD43" i="3"/>
  <c r="BG43" i="3"/>
  <c r="AV43" i="3"/>
  <c r="AF43" i="3"/>
  <c r="AG43" i="3" s="1"/>
  <c r="AP43" i="3"/>
  <c r="AS43" i="3"/>
  <c r="W43" i="3"/>
  <c r="T44" i="3"/>
  <c r="BA44" i="3" s="1"/>
  <c r="A43" i="4"/>
  <c r="AW43" i="4" s="1"/>
  <c r="H44" i="4"/>
  <c r="AU25" i="6"/>
  <c r="BF25" i="6"/>
  <c r="AW24" i="6"/>
  <c r="BH24" i="6"/>
  <c r="BI24" i="6" s="1"/>
  <c r="W26" i="6"/>
  <c r="X26" i="6" s="1"/>
  <c r="BF27" i="9"/>
  <c r="O27" i="9"/>
  <c r="K28" i="9" s="1"/>
  <c r="L28" i="9" s="1"/>
  <c r="P28" i="9" s="1"/>
  <c r="Q28" i="9" s="1"/>
  <c r="R28" i="9" s="1"/>
  <c r="W27" i="9"/>
  <c r="X27" i="9" s="1"/>
  <c r="C43" i="5"/>
  <c r="H43" i="5" s="1"/>
  <c r="BH25" i="9"/>
  <c r="BI25" i="9" s="1"/>
  <c r="AX26" i="3"/>
  <c r="BL26" i="3" s="1"/>
  <c r="BK26" i="3"/>
  <c r="P27" i="3"/>
  <c r="Q27" i="3" s="1"/>
  <c r="R27" i="3" s="1"/>
  <c r="O27" i="3"/>
  <c r="K28" i="3" s="1"/>
  <c r="M42" i="6"/>
  <c r="AL41" i="7"/>
  <c r="AR41" i="7" s="1"/>
  <c r="BC41" i="7" s="1"/>
  <c r="BH28" i="4"/>
  <c r="BI28" i="4" s="1"/>
  <c r="AW28" i="4"/>
  <c r="AX28" i="4" s="1"/>
  <c r="AX25" i="9"/>
  <c r="BG26" i="9"/>
  <c r="AV26" i="9"/>
  <c r="AU31" i="4"/>
  <c r="BF31" i="4"/>
  <c r="AU30" i="4"/>
  <c r="BF30" i="4"/>
  <c r="Y29" i="4"/>
  <c r="AV29" i="4" s="1"/>
  <c r="N28" i="7"/>
  <c r="L28" i="7"/>
  <c r="P28" i="7" s="1"/>
  <c r="BC41" i="6"/>
  <c r="BC39" i="9"/>
  <c r="BC44" i="4"/>
  <c r="BF44" i="4"/>
  <c r="AU44" i="4"/>
  <c r="AV25" i="7"/>
  <c r="BG25" i="7"/>
  <c r="BC40" i="6"/>
  <c r="AC42" i="2"/>
  <c r="AD42" i="2" s="1"/>
  <c r="D42" i="2"/>
  <c r="E42" i="2"/>
  <c r="F42" i="2"/>
  <c r="H42" i="2"/>
  <c r="M42" i="2" s="1"/>
  <c r="C42" i="2"/>
  <c r="B43" i="2"/>
  <c r="AO42" i="2"/>
  <c r="Y26" i="7"/>
  <c r="B43" i="8"/>
  <c r="AC42" i="8"/>
  <c r="AD42" i="8" s="1"/>
  <c r="AO42" i="8"/>
  <c r="D42" i="8"/>
  <c r="F42" i="8"/>
  <c r="E42" i="8"/>
  <c r="A42" i="7"/>
  <c r="AJ42" i="7" s="1"/>
  <c r="BD43" i="4"/>
  <c r="BG43" i="4"/>
  <c r="AV43" i="4"/>
  <c r="AW27" i="8"/>
  <c r="AX27" i="8" s="1"/>
  <c r="BH27" i="8"/>
  <c r="BI27" i="8" s="1"/>
  <c r="AS39" i="8"/>
  <c r="BD39" i="8" s="1"/>
  <c r="AX11" i="5"/>
  <c r="BL11" i="5" s="1"/>
  <c r="Y29" i="2"/>
  <c r="BG29" i="2" s="1"/>
  <c r="AX24" i="7"/>
  <c r="BL24" i="7" s="1"/>
  <c r="BK24" i="7"/>
  <c r="Y27" i="7"/>
  <c r="L29" i="8"/>
  <c r="W29" i="8" s="1"/>
  <c r="X29" i="8" s="1"/>
  <c r="X30" i="4"/>
  <c r="M41" i="8"/>
  <c r="C42" i="8"/>
  <c r="H42" i="8" s="1"/>
  <c r="AS40" i="9"/>
  <c r="BD40" i="9" s="1"/>
  <c r="AR40" i="9"/>
  <c r="U42" i="9"/>
  <c r="AP42" i="9"/>
  <c r="AF42" i="9"/>
  <c r="AG42" i="9" s="1"/>
  <c r="T43" i="9"/>
  <c r="BA43" i="9" s="1"/>
  <c r="A42" i="9"/>
  <c r="AA41" i="9"/>
  <c r="AL41" i="9"/>
  <c r="AM41" i="9"/>
  <c r="AI41" i="9"/>
  <c r="AJ41" i="9"/>
  <c r="A41" i="8"/>
  <c r="U41" i="8"/>
  <c r="AF41" i="8"/>
  <c r="AG41" i="8" s="1"/>
  <c r="T42" i="8"/>
  <c r="AP41" i="8"/>
  <c r="AL40" i="8"/>
  <c r="AR40" i="8" s="1"/>
  <c r="BC40" i="8" s="1"/>
  <c r="AM40" i="8"/>
  <c r="AI40" i="8"/>
  <c r="AA40" i="8"/>
  <c r="AJ40" i="8"/>
  <c r="AF43" i="4"/>
  <c r="AG43" i="4" s="1"/>
  <c r="W43" i="4"/>
  <c r="Y43" i="4"/>
  <c r="AS43" i="4"/>
  <c r="X43" i="4"/>
  <c r="U43" i="4"/>
  <c r="AP43" i="4"/>
  <c r="T44" i="4"/>
  <c r="BA44" i="4" s="1"/>
  <c r="AR40" i="5"/>
  <c r="BC40" i="5" s="1"/>
  <c r="AS40" i="5"/>
  <c r="AC43" i="5"/>
  <c r="AD43" i="5" s="1"/>
  <c r="AO43" i="5"/>
  <c r="F43" i="5"/>
  <c r="B44" i="5"/>
  <c r="E43" i="5"/>
  <c r="D43" i="5"/>
  <c r="AI41" i="5"/>
  <c r="AJ41" i="5"/>
  <c r="AA41" i="5"/>
  <c r="AL41" i="5"/>
  <c r="AR41" i="5" s="1"/>
  <c r="AM41" i="5"/>
  <c r="AF42" i="5"/>
  <c r="AG42" i="5" s="1"/>
  <c r="AP42" i="5"/>
  <c r="T43" i="5"/>
  <c r="U42" i="5"/>
  <c r="A42" i="5"/>
  <c r="M42" i="7"/>
  <c r="M43" i="9"/>
  <c r="AP43" i="2"/>
  <c r="T44" i="2"/>
  <c r="BA44" i="2" s="1"/>
  <c r="U43" i="2"/>
  <c r="AF43" i="2"/>
  <c r="AG43" i="2" s="1"/>
  <c r="AF44" i="6"/>
  <c r="AG44" i="6" s="1"/>
  <c r="U44" i="6"/>
  <c r="T45" i="6"/>
  <c r="BA45" i="6" s="1"/>
  <c r="AP44" i="6"/>
  <c r="P32" i="4"/>
  <c r="AC43" i="6"/>
  <c r="AD43" i="6" s="1"/>
  <c r="D43" i="6"/>
  <c r="C43" i="6"/>
  <c r="H43" i="6" s="1"/>
  <c r="E43" i="6"/>
  <c r="B44" i="6"/>
  <c r="AO43" i="6"/>
  <c r="A43" i="6"/>
  <c r="F43" i="6"/>
  <c r="O32" i="4"/>
  <c r="K33" i="4" s="1"/>
  <c r="H44" i="3"/>
  <c r="E44" i="3"/>
  <c r="AC44" i="3"/>
  <c r="AD44" i="3" s="1"/>
  <c r="C44" i="3"/>
  <c r="F44" i="3"/>
  <c r="B45" i="3"/>
  <c r="D44" i="3"/>
  <c r="AO44" i="3"/>
  <c r="AS9" i="5"/>
  <c r="AV9" i="5" s="1"/>
  <c r="AW10" i="5"/>
  <c r="M44" i="4"/>
  <c r="B45" i="4"/>
  <c r="L44" i="4"/>
  <c r="K44" i="4"/>
  <c r="N44" i="4"/>
  <c r="D44" i="4"/>
  <c r="AO44" i="4"/>
  <c r="R44" i="4"/>
  <c r="O44" i="4"/>
  <c r="AR44" i="4"/>
  <c r="P44" i="4"/>
  <c r="Q44" i="4"/>
  <c r="F44" i="4"/>
  <c r="C44" i="4"/>
  <c r="AC44" i="4"/>
  <c r="AD44" i="4" s="1"/>
  <c r="E44" i="4"/>
  <c r="Q67" i="17"/>
  <c r="AG8" i="5"/>
  <c r="BK26" i="8"/>
  <c r="AX26" i="8"/>
  <c r="BL26" i="8" s="1"/>
  <c r="F44" i="9"/>
  <c r="E44" i="9"/>
  <c r="AO44" i="9"/>
  <c r="B45" i="9"/>
  <c r="D44" i="9"/>
  <c r="AC44" i="9"/>
  <c r="AD44" i="9" s="1"/>
  <c r="C44" i="9"/>
  <c r="H44" i="9" s="1"/>
  <c r="E43" i="7"/>
  <c r="AO43" i="7"/>
  <c r="F43" i="7"/>
  <c r="D43" i="7"/>
  <c r="B44" i="7"/>
  <c r="C43" i="7"/>
  <c r="H43" i="7" s="1"/>
  <c r="AC43" i="7"/>
  <c r="AD43" i="7" s="1"/>
  <c r="M42" i="5"/>
  <c r="Q28" i="8"/>
  <c r="R28" i="8" s="1"/>
  <c r="T43" i="7"/>
  <c r="AF42" i="7"/>
  <c r="AG42" i="7" s="1"/>
  <c r="AP42" i="7"/>
  <c r="U42" i="7"/>
  <c r="AS41" i="6"/>
  <c r="BD41" i="6" s="1"/>
  <c r="AA42" i="6"/>
  <c r="AL42" i="6"/>
  <c r="AM42" i="6"/>
  <c r="AI42" i="6"/>
  <c r="AJ42" i="6"/>
  <c r="O25" i="5" l="1"/>
  <c r="K26" i="5" s="1"/>
  <c r="M26" i="5" s="1"/>
  <c r="BA42" i="8"/>
  <c r="BA43" i="7"/>
  <c r="BA43" i="5"/>
  <c r="AL42" i="2"/>
  <c r="O26" i="6"/>
  <c r="K27" i="6" s="1"/>
  <c r="M27" i="6" s="1"/>
  <c r="N26" i="5"/>
  <c r="L26" i="5"/>
  <c r="P26" i="5" s="1"/>
  <c r="Q26" i="5" s="1"/>
  <c r="R26" i="5" s="1"/>
  <c r="AU25" i="5"/>
  <c r="BF25" i="5"/>
  <c r="BG28" i="8"/>
  <c r="BC41" i="2"/>
  <c r="A44" i="3"/>
  <c r="X44" i="3"/>
  <c r="AM42" i="2"/>
  <c r="BD42" i="2" s="1"/>
  <c r="W30" i="2"/>
  <c r="X30" i="2" s="1"/>
  <c r="AI43" i="3"/>
  <c r="AA43" i="3"/>
  <c r="AM43" i="3"/>
  <c r="AL43" i="3"/>
  <c r="AR43" i="3" s="1"/>
  <c r="BC43" i="3" s="1"/>
  <c r="BH43" i="4"/>
  <c r="Y24" i="5"/>
  <c r="AV24" i="5" s="1"/>
  <c r="BH23" i="5"/>
  <c r="BI23" i="5" s="1"/>
  <c r="AW23" i="5"/>
  <c r="AX23" i="5" s="1"/>
  <c r="AM42" i="7"/>
  <c r="AA43" i="4"/>
  <c r="AL43" i="4"/>
  <c r="AI43" i="4"/>
  <c r="BK43" i="4"/>
  <c r="AX43" i="4"/>
  <c r="AM43" i="4"/>
  <c r="AJ43" i="4"/>
  <c r="BI43" i="4"/>
  <c r="BL43" i="4"/>
  <c r="N28" i="9"/>
  <c r="O28" i="9" s="1"/>
  <c r="K29" i="9" s="1"/>
  <c r="L29" i="9" s="1"/>
  <c r="P29" i="9" s="1"/>
  <c r="O30" i="2"/>
  <c r="K31" i="2" s="1"/>
  <c r="AU30" i="2"/>
  <c r="BF30" i="2"/>
  <c r="AS41" i="7"/>
  <c r="BD41" i="7" s="1"/>
  <c r="AI42" i="2"/>
  <c r="AA42" i="2"/>
  <c r="A43" i="2"/>
  <c r="AI43" i="2" s="1"/>
  <c r="AJ42" i="2"/>
  <c r="BG44" i="3"/>
  <c r="AS44" i="3"/>
  <c r="U44" i="3"/>
  <c r="AF44" i="3"/>
  <c r="AG44" i="3" s="1"/>
  <c r="AV44" i="3"/>
  <c r="AP44" i="3"/>
  <c r="T45" i="3"/>
  <c r="Y44" i="3"/>
  <c r="BD44" i="3"/>
  <c r="W44" i="3"/>
  <c r="H45" i="4"/>
  <c r="AX24" i="6"/>
  <c r="BL24" i="6" s="1"/>
  <c r="BK24" i="6"/>
  <c r="Q26" i="6"/>
  <c r="R26" i="6" s="1"/>
  <c r="Y25" i="6"/>
  <c r="BK25" i="9"/>
  <c r="BL25" i="9"/>
  <c r="O28" i="7"/>
  <c r="K29" i="7" s="1"/>
  <c r="N29" i="7" s="1"/>
  <c r="N28" i="3"/>
  <c r="L28" i="3"/>
  <c r="AU27" i="3"/>
  <c r="AW27" i="3" s="1"/>
  <c r="BF27" i="3"/>
  <c r="BH27" i="3" s="1"/>
  <c r="BI27" i="3" s="1"/>
  <c r="BG29" i="4"/>
  <c r="M43" i="7"/>
  <c r="M44" i="9"/>
  <c r="BL28" i="4"/>
  <c r="BH26" i="9"/>
  <c r="BI26" i="9" s="1"/>
  <c r="BK28" i="4"/>
  <c r="Y27" i="9"/>
  <c r="W28" i="9"/>
  <c r="X28" i="9" s="1"/>
  <c r="AW26" i="9"/>
  <c r="AL42" i="7"/>
  <c r="AR42" i="7" s="1"/>
  <c r="BC42" i="7" s="1"/>
  <c r="AI42" i="7"/>
  <c r="AA42" i="7"/>
  <c r="AV27" i="7"/>
  <c r="BG27" i="7"/>
  <c r="BC41" i="5"/>
  <c r="BD41" i="5"/>
  <c r="A44" i="4"/>
  <c r="AJ44" i="4" s="1"/>
  <c r="BD44" i="4"/>
  <c r="AV44" i="4"/>
  <c r="BG44" i="4"/>
  <c r="AU28" i="9"/>
  <c r="BF28" i="9"/>
  <c r="AW29" i="4"/>
  <c r="B44" i="8"/>
  <c r="AC43" i="8"/>
  <c r="AD43" i="8" s="1"/>
  <c r="D43" i="8"/>
  <c r="AO43" i="8"/>
  <c r="F43" i="8"/>
  <c r="E43" i="8"/>
  <c r="AW25" i="7"/>
  <c r="AX25" i="7" s="1"/>
  <c r="BH25" i="7"/>
  <c r="BI25" i="7" s="1"/>
  <c r="AV26" i="7"/>
  <c r="BG26" i="7"/>
  <c r="BC45" i="4"/>
  <c r="BF45" i="4"/>
  <c r="AU45" i="4"/>
  <c r="C44" i="5"/>
  <c r="H44" i="5" s="1"/>
  <c r="BC40" i="9"/>
  <c r="H43" i="2"/>
  <c r="M43" i="2" s="1"/>
  <c r="E43" i="2"/>
  <c r="D43" i="2"/>
  <c r="AC43" i="2"/>
  <c r="AD43" i="2" s="1"/>
  <c r="B44" i="2"/>
  <c r="AO43" i="2"/>
  <c r="C43" i="2"/>
  <c r="F43" i="2"/>
  <c r="AU28" i="8"/>
  <c r="AW28" i="8" s="1"/>
  <c r="BF28" i="8"/>
  <c r="O29" i="8"/>
  <c r="K30" i="8" s="1"/>
  <c r="N30" i="8" s="1"/>
  <c r="Y29" i="8"/>
  <c r="W28" i="7"/>
  <c r="X28" i="7" s="1"/>
  <c r="Q28" i="7"/>
  <c r="R28" i="7" s="1"/>
  <c r="W31" i="4"/>
  <c r="Y30" i="4"/>
  <c r="M42" i="8"/>
  <c r="C43" i="8"/>
  <c r="H43" i="8" s="1"/>
  <c r="AS40" i="8"/>
  <c r="BD40" i="8" s="1"/>
  <c r="AW9" i="5"/>
  <c r="AX9" i="5" s="1"/>
  <c r="BL9" i="5" s="1"/>
  <c r="AS41" i="9"/>
  <c r="AR41" i="9"/>
  <c r="AP43" i="9"/>
  <c r="T44" i="9"/>
  <c r="BA44" i="9" s="1"/>
  <c r="AF43" i="9"/>
  <c r="AG43" i="9" s="1"/>
  <c r="U43" i="9"/>
  <c r="A43" i="9"/>
  <c r="AJ41" i="8"/>
  <c r="AA41" i="8"/>
  <c r="AL41" i="8"/>
  <c r="AR41" i="8" s="1"/>
  <c r="BC41" i="8" s="1"/>
  <c r="AM41" i="8"/>
  <c r="AI41" i="8"/>
  <c r="U42" i="8"/>
  <c r="AP42" i="8"/>
  <c r="A42" i="8"/>
  <c r="T43" i="8"/>
  <c r="AF42" i="8"/>
  <c r="AG42" i="8" s="1"/>
  <c r="AL42" i="9"/>
  <c r="AA42" i="9"/>
  <c r="AM42" i="9"/>
  <c r="AI42" i="9"/>
  <c r="AJ42" i="9"/>
  <c r="X44" i="4"/>
  <c r="T45" i="4"/>
  <c r="BA45" i="4" s="1"/>
  <c r="AF44" i="4"/>
  <c r="AG44" i="4" s="1"/>
  <c r="AS44" i="4"/>
  <c r="W44" i="4"/>
  <c r="Y44" i="4"/>
  <c r="AP44" i="4"/>
  <c r="U44" i="4"/>
  <c r="U43" i="5"/>
  <c r="AF43" i="5"/>
  <c r="AG43" i="5" s="1"/>
  <c r="T44" i="5"/>
  <c r="AP43" i="5"/>
  <c r="E44" i="5"/>
  <c r="B45" i="5"/>
  <c r="D44" i="5"/>
  <c r="AO44" i="5"/>
  <c r="F44" i="5"/>
  <c r="AC44" i="5"/>
  <c r="AD44" i="5" s="1"/>
  <c r="AI42" i="5"/>
  <c r="AM42" i="5"/>
  <c r="AA42" i="5"/>
  <c r="AL42" i="5"/>
  <c r="AJ42" i="5"/>
  <c r="A43" i="5"/>
  <c r="AS41" i="5"/>
  <c r="M43" i="6"/>
  <c r="M43" i="5"/>
  <c r="Q66" i="17"/>
  <c r="AG7" i="5"/>
  <c r="M44" i="3"/>
  <c r="AC44" i="6"/>
  <c r="AD44" i="6" s="1"/>
  <c r="B45" i="6"/>
  <c r="C44" i="6"/>
  <c r="H44" i="6" s="1"/>
  <c r="A44" i="6"/>
  <c r="E44" i="6"/>
  <c r="AO44" i="6"/>
  <c r="F44" i="6"/>
  <c r="D44" i="6"/>
  <c r="AR42" i="2"/>
  <c r="AC45" i="4"/>
  <c r="AD45" i="4" s="1"/>
  <c r="L45" i="4"/>
  <c r="N45" i="4"/>
  <c r="AR45" i="4"/>
  <c r="D45" i="4"/>
  <c r="Q45" i="4"/>
  <c r="R45" i="4"/>
  <c r="P45" i="4"/>
  <c r="K45" i="4"/>
  <c r="B46" i="4"/>
  <c r="E45" i="4"/>
  <c r="AO45" i="4"/>
  <c r="M45" i="4"/>
  <c r="C45" i="4"/>
  <c r="F45" i="4"/>
  <c r="O45" i="4"/>
  <c r="B46" i="3"/>
  <c r="C45" i="3"/>
  <c r="AC45" i="3"/>
  <c r="AD45" i="3" s="1"/>
  <c r="AO45" i="3"/>
  <c r="H45" i="3"/>
  <c r="M45" i="3" s="1"/>
  <c r="D45" i="3"/>
  <c r="E45" i="3"/>
  <c r="F45" i="3"/>
  <c r="F44" i="7"/>
  <c r="C44" i="7"/>
  <c r="H44" i="7" s="1"/>
  <c r="AC44" i="7"/>
  <c r="AD44" i="7" s="1"/>
  <c r="D44" i="7"/>
  <c r="E44" i="7"/>
  <c r="B45" i="7"/>
  <c r="AO44" i="7"/>
  <c r="AS42" i="6"/>
  <c r="BD42" i="6" s="1"/>
  <c r="AR42" i="6"/>
  <c r="AF43" i="7"/>
  <c r="AG43" i="7" s="1"/>
  <c r="AP43" i="7"/>
  <c r="T44" i="7"/>
  <c r="U43" i="7"/>
  <c r="A43" i="7"/>
  <c r="E45" i="9"/>
  <c r="F45" i="9"/>
  <c r="D45" i="9"/>
  <c r="B46" i="9"/>
  <c r="AO45" i="9"/>
  <c r="C45" i="9"/>
  <c r="H45" i="9" s="1"/>
  <c r="AC45" i="9"/>
  <c r="AD45" i="9" s="1"/>
  <c r="BK27" i="8"/>
  <c r="AF45" i="6"/>
  <c r="AG45" i="6" s="1"/>
  <c r="T46" i="6"/>
  <c r="BA46" i="6" s="1"/>
  <c r="AP45" i="6"/>
  <c r="U45" i="6"/>
  <c r="AA43" i="6"/>
  <c r="AM43" i="6"/>
  <c r="AJ43" i="6"/>
  <c r="AI43" i="6"/>
  <c r="AL43" i="6"/>
  <c r="AR43" i="6" s="1"/>
  <c r="T45" i="2"/>
  <c r="BA45" i="2" s="1"/>
  <c r="AF44" i="2"/>
  <c r="AG44" i="2" s="1"/>
  <c r="AP44" i="2"/>
  <c r="U44" i="2"/>
  <c r="AS8" i="5"/>
  <c r="AV8" i="5" s="1"/>
  <c r="N33" i="4"/>
  <c r="L33" i="4"/>
  <c r="BL27" i="8"/>
  <c r="P29" i="8"/>
  <c r="BK10" i="5"/>
  <c r="AX10" i="5"/>
  <c r="BL10" i="5" s="1"/>
  <c r="AA44" i="3"/>
  <c r="AJ44" i="3"/>
  <c r="AI44" i="3"/>
  <c r="Q32" i="4"/>
  <c r="R32" i="4" s="1"/>
  <c r="BA44" i="7" l="1"/>
  <c r="BA44" i="5"/>
  <c r="BA43" i="8"/>
  <c r="N27" i="6"/>
  <c r="X45" i="3"/>
  <c r="BA45" i="3"/>
  <c r="L27" i="6"/>
  <c r="O26" i="5"/>
  <c r="K27" i="5" s="1"/>
  <c r="M27" i="5" s="1"/>
  <c r="AU26" i="5"/>
  <c r="BF26" i="5"/>
  <c r="BC42" i="2"/>
  <c r="AM44" i="3"/>
  <c r="BG24" i="5"/>
  <c r="BH24" i="5" s="1"/>
  <c r="BI24" i="5" s="1"/>
  <c r="AA44" i="4"/>
  <c r="AI44" i="4"/>
  <c r="AL44" i="3"/>
  <c r="AR44" i="3" s="1"/>
  <c r="BC44" i="3" s="1"/>
  <c r="A44" i="2"/>
  <c r="AJ43" i="2"/>
  <c r="AM43" i="2"/>
  <c r="BD43" i="2" s="1"/>
  <c r="BL23" i="5"/>
  <c r="BK23" i="5"/>
  <c r="AA43" i="2"/>
  <c r="BH29" i="4"/>
  <c r="BI29" i="4" s="1"/>
  <c r="N29" i="9"/>
  <c r="O29" i="9" s="1"/>
  <c r="K30" i="9" s="1"/>
  <c r="AW24" i="5"/>
  <c r="W26" i="5"/>
  <c r="X26" i="5" s="1"/>
  <c r="Y25" i="5"/>
  <c r="L29" i="7"/>
  <c r="O29" i="7" s="1"/>
  <c r="K30" i="7" s="1"/>
  <c r="N30" i="7" s="1"/>
  <c r="O27" i="6"/>
  <c r="K28" i="6" s="1"/>
  <c r="L28" i="6" s="1"/>
  <c r="AL43" i="2"/>
  <c r="AR43" i="2" s="1"/>
  <c r="BH26" i="7"/>
  <c r="BI26" i="7" s="1"/>
  <c r="P27" i="6"/>
  <c r="Q27" i="6" s="1"/>
  <c r="R27" i="6" s="1"/>
  <c r="AU27" i="6" s="1"/>
  <c r="N31" i="2"/>
  <c r="L31" i="2"/>
  <c r="P31" i="2" s="1"/>
  <c r="Q31" i="2" s="1"/>
  <c r="R31" i="2" s="1"/>
  <c r="AW27" i="7"/>
  <c r="AX27" i="7" s="1"/>
  <c r="BD45" i="3"/>
  <c r="BG45" i="3"/>
  <c r="Y45" i="3"/>
  <c r="AP45" i="3"/>
  <c r="AV45" i="3"/>
  <c r="AS45" i="3"/>
  <c r="AF45" i="3"/>
  <c r="AG45" i="3" s="1"/>
  <c r="W45" i="3"/>
  <c r="T46" i="3"/>
  <c r="U45" i="3"/>
  <c r="A45" i="3"/>
  <c r="AX44" i="4"/>
  <c r="AW44" i="4"/>
  <c r="BK44" i="4"/>
  <c r="BH44" i="4"/>
  <c r="AM44" i="4"/>
  <c r="BL44" i="4"/>
  <c r="BI44" i="4"/>
  <c r="AL44" i="4"/>
  <c r="H46" i="4"/>
  <c r="AV25" i="6"/>
  <c r="BG25" i="6"/>
  <c r="Y26" i="6"/>
  <c r="W27" i="6"/>
  <c r="X27" i="6" s="1"/>
  <c r="BF26" i="6"/>
  <c r="AU26" i="6"/>
  <c r="A44" i="7"/>
  <c r="AJ44" i="7" s="1"/>
  <c r="BK27" i="3"/>
  <c r="AX27" i="3"/>
  <c r="BL27" i="3" s="1"/>
  <c r="P28" i="3"/>
  <c r="Q28" i="3" s="1"/>
  <c r="R28" i="3" s="1"/>
  <c r="O28" i="3"/>
  <c r="K29" i="3" s="1"/>
  <c r="M44" i="7"/>
  <c r="M44" i="6"/>
  <c r="M45" i="9"/>
  <c r="AS42" i="7"/>
  <c r="BD42" i="7" s="1"/>
  <c r="C45" i="5"/>
  <c r="H45" i="5" s="1"/>
  <c r="AX26" i="9"/>
  <c r="BL26" i="9" s="1"/>
  <c r="BK26" i="9"/>
  <c r="AV27" i="9"/>
  <c r="BG27" i="9"/>
  <c r="AU32" i="4"/>
  <c r="BF32" i="4"/>
  <c r="BF28" i="7"/>
  <c r="AU28" i="7"/>
  <c r="BD42" i="5"/>
  <c r="BK9" i="5"/>
  <c r="BC43" i="6"/>
  <c r="A45" i="4"/>
  <c r="AX45" i="4" s="1"/>
  <c r="BD45" i="4"/>
  <c r="BG45" i="4"/>
  <c r="AV45" i="4"/>
  <c r="BC41" i="9"/>
  <c r="F44" i="8"/>
  <c r="D44" i="8"/>
  <c r="AC44" i="8"/>
  <c r="AD44" i="8" s="1"/>
  <c r="B45" i="8"/>
  <c r="E44" i="8"/>
  <c r="AO44" i="8"/>
  <c r="BC42" i="6"/>
  <c r="AV30" i="4"/>
  <c r="BG30" i="4"/>
  <c r="BC46" i="4"/>
  <c r="BF46" i="4"/>
  <c r="AU46" i="4"/>
  <c r="BD41" i="9"/>
  <c r="B45" i="2"/>
  <c r="AC44" i="2"/>
  <c r="AD44" i="2" s="1"/>
  <c r="E44" i="2"/>
  <c r="D44" i="2"/>
  <c r="H44" i="2"/>
  <c r="M44" i="2" s="1"/>
  <c r="F44" i="2"/>
  <c r="AO44" i="2"/>
  <c r="C44" i="2"/>
  <c r="AV29" i="8"/>
  <c r="BG29" i="8"/>
  <c r="L30" i="8"/>
  <c r="W30" i="8" s="1"/>
  <c r="BH28" i="8"/>
  <c r="BI28" i="8" s="1"/>
  <c r="BH29" i="2"/>
  <c r="BI29" i="2" s="1"/>
  <c r="Y30" i="2"/>
  <c r="BG30" i="2" s="1"/>
  <c r="BL25" i="7"/>
  <c r="BK25" i="7"/>
  <c r="AW26" i="7"/>
  <c r="Y28" i="7"/>
  <c r="AX29" i="4"/>
  <c r="X31" i="4"/>
  <c r="W32" i="4" s="1"/>
  <c r="P33" i="4"/>
  <c r="Q33" i="4" s="1"/>
  <c r="R33" i="4" s="1"/>
  <c r="Q29" i="9"/>
  <c r="R29" i="9" s="1"/>
  <c r="M43" i="8"/>
  <c r="C44" i="8"/>
  <c r="H44" i="8" s="1"/>
  <c r="AS41" i="8"/>
  <c r="BD41" i="8" s="1"/>
  <c r="AA42" i="8"/>
  <c r="AI42" i="8"/>
  <c r="AM42" i="8"/>
  <c r="AJ42" i="8"/>
  <c r="AL42" i="8"/>
  <c r="T45" i="9"/>
  <c r="BA45" i="9" s="1"/>
  <c r="AF44" i="9"/>
  <c r="AG44" i="9" s="1"/>
  <c r="U44" i="9"/>
  <c r="AP44" i="9"/>
  <c r="A44" i="9"/>
  <c r="A43" i="8"/>
  <c r="U43" i="8"/>
  <c r="AF43" i="8"/>
  <c r="AG43" i="8" s="1"/>
  <c r="T44" i="8"/>
  <c r="AP43" i="8"/>
  <c r="AA43" i="9"/>
  <c r="AI43" i="9"/>
  <c r="AL43" i="9"/>
  <c r="AM43" i="9"/>
  <c r="AJ43" i="9"/>
  <c r="AS42" i="9"/>
  <c r="BD42" i="9" s="1"/>
  <c r="AR42" i="9"/>
  <c r="X45" i="4"/>
  <c r="AF45" i="4"/>
  <c r="AG45" i="4" s="1"/>
  <c r="AS45" i="4"/>
  <c r="U45" i="4"/>
  <c r="T46" i="4"/>
  <c r="BA46" i="4" s="1"/>
  <c r="Y45" i="4"/>
  <c r="W45" i="4"/>
  <c r="AP45" i="4"/>
  <c r="AP44" i="5"/>
  <c r="T45" i="5"/>
  <c r="U44" i="5"/>
  <c r="AF44" i="5"/>
  <c r="AG44" i="5" s="1"/>
  <c r="AS42" i="5"/>
  <c r="AR42" i="5"/>
  <c r="BC42" i="5" s="1"/>
  <c r="D45" i="5"/>
  <c r="E45" i="5"/>
  <c r="F45" i="5"/>
  <c r="AO45" i="5"/>
  <c r="B46" i="5"/>
  <c r="AC45" i="5"/>
  <c r="AD45" i="5" s="1"/>
  <c r="A44" i="5"/>
  <c r="AI43" i="5"/>
  <c r="AL43" i="5"/>
  <c r="AM43" i="5"/>
  <c r="AA43" i="5"/>
  <c r="AJ43" i="5"/>
  <c r="U46" i="6"/>
  <c r="AP46" i="6"/>
  <c r="T47" i="6"/>
  <c r="BA47" i="6" s="1"/>
  <c r="AF46" i="6"/>
  <c r="AG46" i="6" s="1"/>
  <c r="AP45" i="2"/>
  <c r="AF45" i="2"/>
  <c r="AG45" i="2" s="1"/>
  <c r="U45" i="2"/>
  <c r="T46" i="2"/>
  <c r="BA46" i="2" s="1"/>
  <c r="AA43" i="7"/>
  <c r="AL43" i="7"/>
  <c r="AM43" i="7"/>
  <c r="AI43" i="7"/>
  <c r="AJ43" i="7"/>
  <c r="AC45" i="7"/>
  <c r="AD45" i="7" s="1"/>
  <c r="C45" i="7"/>
  <c r="H45" i="7" s="1"/>
  <c r="F45" i="7"/>
  <c r="E45" i="7"/>
  <c r="D45" i="7"/>
  <c r="B46" i="7"/>
  <c r="AO45" i="7"/>
  <c r="AX28" i="8"/>
  <c r="AW8" i="5"/>
  <c r="AS7" i="5"/>
  <c r="AV7" i="5" s="1"/>
  <c r="AI44" i="2"/>
  <c r="AJ44" i="2"/>
  <c r="AO46" i="9"/>
  <c r="F46" i="9"/>
  <c r="E46" i="9"/>
  <c r="AC46" i="9"/>
  <c r="AD46" i="9" s="1"/>
  <c r="D46" i="9"/>
  <c r="C46" i="9"/>
  <c r="H46" i="9" s="1"/>
  <c r="B47" i="9"/>
  <c r="AA44" i="6"/>
  <c r="AJ44" i="6"/>
  <c r="AM44" i="6"/>
  <c r="AI44" i="6"/>
  <c r="AL44" i="6"/>
  <c r="O33" i="4"/>
  <c r="K34" i="4" s="1"/>
  <c r="AS43" i="6"/>
  <c r="BD43" i="6" s="1"/>
  <c r="F46" i="3"/>
  <c r="B47" i="3"/>
  <c r="AC46" i="3"/>
  <c r="AD46" i="3" s="1"/>
  <c r="E46" i="3"/>
  <c r="D46" i="3"/>
  <c r="H46" i="3"/>
  <c r="M46" i="3" s="1"/>
  <c r="AO46" i="3"/>
  <c r="C46" i="3"/>
  <c r="C45" i="6"/>
  <c r="H45" i="6" s="1"/>
  <c r="AO45" i="6"/>
  <c r="D45" i="6"/>
  <c r="AC45" i="6"/>
  <c r="AD45" i="6" s="1"/>
  <c r="F45" i="6"/>
  <c r="B46" i="6"/>
  <c r="E45" i="6"/>
  <c r="A45" i="6"/>
  <c r="Q65" i="17"/>
  <c r="Q64" i="17" s="1"/>
  <c r="Q63" i="17" s="1"/>
  <c r="Q62" i="17" s="1"/>
  <c r="AG6" i="5"/>
  <c r="Q29" i="8"/>
  <c r="AC46" i="4"/>
  <c r="AD46" i="4" s="1"/>
  <c r="AR46" i="4"/>
  <c r="D46" i="4"/>
  <c r="P46" i="4"/>
  <c r="M46" i="4"/>
  <c r="O46" i="4"/>
  <c r="N46" i="4"/>
  <c r="C46" i="4"/>
  <c r="R46" i="4"/>
  <c r="E46" i="4"/>
  <c r="L46" i="4"/>
  <c r="F46" i="4"/>
  <c r="B47" i="4"/>
  <c r="AO46" i="4"/>
  <c r="Q46" i="4"/>
  <c r="K46" i="4"/>
  <c r="M44" i="5"/>
  <c r="AF44" i="7"/>
  <c r="AG44" i="7" s="1"/>
  <c r="U44" i="7"/>
  <c r="T45" i="7"/>
  <c r="AP44" i="7"/>
  <c r="BA44" i="8" l="1"/>
  <c r="X46" i="3"/>
  <c r="BA46" i="3"/>
  <c r="BA45" i="7"/>
  <c r="L27" i="5"/>
  <c r="P27" i="5" s="1"/>
  <c r="Q27" i="5" s="1"/>
  <c r="R27" i="5" s="1"/>
  <c r="BA45" i="5"/>
  <c r="BC43" i="2"/>
  <c r="N27" i="5"/>
  <c r="AM45" i="3"/>
  <c r="AM44" i="2"/>
  <c r="AA44" i="2"/>
  <c r="AL44" i="2"/>
  <c r="AR44" i="2" s="1"/>
  <c r="X30" i="8"/>
  <c r="P29" i="7"/>
  <c r="Q29" i="7" s="1"/>
  <c r="R29" i="7" s="1"/>
  <c r="BF29" i="7" s="1"/>
  <c r="BF27" i="6"/>
  <c r="BL29" i="4"/>
  <c r="BK29" i="4"/>
  <c r="AX24" i="5"/>
  <c r="BL24" i="5" s="1"/>
  <c r="BK24" i="5"/>
  <c r="N30" i="9"/>
  <c r="L30" i="9"/>
  <c r="P30" i="9" s="1"/>
  <c r="Q30" i="9" s="1"/>
  <c r="R30" i="9" s="1"/>
  <c r="AV25" i="5"/>
  <c r="BG25" i="5"/>
  <c r="AW45" i="4"/>
  <c r="AL45" i="4"/>
  <c r="P28" i="6"/>
  <c r="Q28" i="6" s="1"/>
  <c r="R28" i="6" s="1"/>
  <c r="BF28" i="6" s="1"/>
  <c r="M28" i="6"/>
  <c r="N28" i="6"/>
  <c r="AI45" i="4"/>
  <c r="AM45" i="4"/>
  <c r="BH27" i="7"/>
  <c r="BI27" i="7" s="1"/>
  <c r="BL27" i="7" s="1"/>
  <c r="BK45" i="4"/>
  <c r="BL45" i="4"/>
  <c r="AJ45" i="4"/>
  <c r="BH45" i="4"/>
  <c r="AA45" i="4"/>
  <c r="BI45" i="4"/>
  <c r="O31" i="2"/>
  <c r="K32" i="2" s="1"/>
  <c r="W31" i="2"/>
  <c r="X31" i="2" s="1"/>
  <c r="A46" i="3"/>
  <c r="AI45" i="3"/>
  <c r="BF31" i="2"/>
  <c r="AU31" i="2"/>
  <c r="AL45" i="3"/>
  <c r="AR45" i="3" s="1"/>
  <c r="BC45" i="3" s="1"/>
  <c r="AA45" i="3"/>
  <c r="AJ45" i="3"/>
  <c r="BH25" i="6"/>
  <c r="BI25" i="6" s="1"/>
  <c r="AW25" i="6"/>
  <c r="A45" i="2"/>
  <c r="AM45" i="2" s="1"/>
  <c r="AV46" i="3"/>
  <c r="AS46" i="3"/>
  <c r="W46" i="3"/>
  <c r="Y46" i="3"/>
  <c r="AF46" i="3"/>
  <c r="AG46" i="3" s="1"/>
  <c r="BD46" i="3"/>
  <c r="T47" i="3"/>
  <c r="AP46" i="3"/>
  <c r="U46" i="3"/>
  <c r="BG46" i="3"/>
  <c r="H47" i="4"/>
  <c r="BG26" i="6"/>
  <c r="AV26" i="6"/>
  <c r="AA44" i="7"/>
  <c r="AI44" i="7"/>
  <c r="L29" i="3"/>
  <c r="P29" i="3" s="1"/>
  <c r="N29" i="3"/>
  <c r="AU28" i="3"/>
  <c r="AW28" i="3" s="1"/>
  <c r="BF28" i="3"/>
  <c r="BH28" i="3" s="1"/>
  <c r="BI28" i="3" s="1"/>
  <c r="M45" i="7"/>
  <c r="AW27" i="9"/>
  <c r="AX27" i="9" s="1"/>
  <c r="BC44" i="2"/>
  <c r="BD43" i="5"/>
  <c r="Y28" i="9"/>
  <c r="W29" i="9"/>
  <c r="X29" i="9" s="1"/>
  <c r="BH27" i="9"/>
  <c r="AU33" i="4"/>
  <c r="BF33" i="4"/>
  <c r="L30" i="7"/>
  <c r="P30" i="7" s="1"/>
  <c r="Q30" i="7" s="1"/>
  <c r="R30" i="7" s="1"/>
  <c r="O30" i="8"/>
  <c r="K31" i="8" s="1"/>
  <c r="L31" i="8" s="1"/>
  <c r="AV28" i="7"/>
  <c r="BG28" i="7"/>
  <c r="AU29" i="9"/>
  <c r="BF29" i="9"/>
  <c r="BD46" i="4"/>
  <c r="BG46" i="4"/>
  <c r="AV46" i="4"/>
  <c r="BC42" i="9"/>
  <c r="AO45" i="8"/>
  <c r="F45" i="8"/>
  <c r="E45" i="8"/>
  <c r="AC45" i="8"/>
  <c r="AD45" i="8" s="1"/>
  <c r="D45" i="8"/>
  <c r="B46" i="8"/>
  <c r="A46" i="4"/>
  <c r="AM46" i="4" s="1"/>
  <c r="Y31" i="4"/>
  <c r="F45" i="2"/>
  <c r="AC45" i="2"/>
  <c r="AD45" i="2" s="1"/>
  <c r="AO45" i="2"/>
  <c r="E45" i="2"/>
  <c r="H45" i="2"/>
  <c r="M45" i="2" s="1"/>
  <c r="B46" i="2"/>
  <c r="D45" i="2"/>
  <c r="C45" i="2"/>
  <c r="BC47" i="4"/>
  <c r="AU47" i="4"/>
  <c r="BF47" i="4"/>
  <c r="BD44" i="2"/>
  <c r="AW30" i="4"/>
  <c r="BH30" i="4"/>
  <c r="BI30" i="4" s="1"/>
  <c r="P30" i="8"/>
  <c r="Q30" i="8" s="1"/>
  <c r="BL28" i="8"/>
  <c r="BK28" i="8"/>
  <c r="BH30" i="2"/>
  <c r="BI30" i="2" s="1"/>
  <c r="W29" i="7"/>
  <c r="X29" i="7" s="1"/>
  <c r="BK26" i="7"/>
  <c r="AX26" i="7"/>
  <c r="BL26" i="7" s="1"/>
  <c r="X32" i="4"/>
  <c r="M44" i="8"/>
  <c r="C45" i="8"/>
  <c r="H45" i="8" s="1"/>
  <c r="AW7" i="5"/>
  <c r="AX7" i="5" s="1"/>
  <c r="BL7" i="5" s="1"/>
  <c r="AR42" i="8"/>
  <c r="BC42" i="8" s="1"/>
  <c r="AM44" i="9"/>
  <c r="AJ44" i="9"/>
  <c r="AA44" i="9"/>
  <c r="AL44" i="9"/>
  <c r="AI44" i="9"/>
  <c r="AR43" i="9"/>
  <c r="AA43" i="8"/>
  <c r="AL43" i="8"/>
  <c r="AJ43" i="8"/>
  <c r="AM43" i="8"/>
  <c r="AI43" i="8"/>
  <c r="R29" i="8"/>
  <c r="AS42" i="8"/>
  <c r="BD42" i="8" s="1"/>
  <c r="A44" i="8"/>
  <c r="T45" i="8"/>
  <c r="AF44" i="8"/>
  <c r="AG44" i="8" s="1"/>
  <c r="U44" i="8"/>
  <c r="AP44" i="8"/>
  <c r="AP45" i="9"/>
  <c r="U45" i="9"/>
  <c r="T46" i="9"/>
  <c r="BA46" i="9" s="1"/>
  <c r="AF45" i="9"/>
  <c r="AG45" i="9" s="1"/>
  <c r="A45" i="9"/>
  <c r="AS43" i="9"/>
  <c r="BD43" i="9" s="1"/>
  <c r="AP46" i="4"/>
  <c r="AF46" i="4"/>
  <c r="AG46" i="4" s="1"/>
  <c r="W46" i="4"/>
  <c r="T47" i="4"/>
  <c r="BA47" i="4" s="1"/>
  <c r="AS46" i="4"/>
  <c r="X46" i="4"/>
  <c r="Y46" i="4"/>
  <c r="U46" i="4"/>
  <c r="AS43" i="5"/>
  <c r="AR43" i="5"/>
  <c r="BC43" i="5" s="1"/>
  <c r="C46" i="5"/>
  <c r="H46" i="5" s="1"/>
  <c r="AA44" i="5"/>
  <c r="AM44" i="5"/>
  <c r="BD44" i="5" s="1"/>
  <c r="AJ44" i="5"/>
  <c r="AI44" i="5"/>
  <c r="AL44" i="5"/>
  <c r="AP45" i="5"/>
  <c r="AF45" i="5"/>
  <c r="AG45" i="5" s="1"/>
  <c r="T46" i="5"/>
  <c r="U45" i="5"/>
  <c r="B47" i="5"/>
  <c r="AO46" i="5"/>
  <c r="E46" i="5"/>
  <c r="AC46" i="5"/>
  <c r="AD46" i="5" s="1"/>
  <c r="D46" i="5"/>
  <c r="F46" i="5"/>
  <c r="A45" i="5"/>
  <c r="M46" i="9"/>
  <c r="AA45" i="6"/>
  <c r="AI45" i="6"/>
  <c r="AJ45" i="6"/>
  <c r="AM45" i="6"/>
  <c r="AL45" i="6"/>
  <c r="M45" i="6"/>
  <c r="B48" i="3"/>
  <c r="D47" i="3"/>
  <c r="H47" i="3"/>
  <c r="M47" i="3" s="1"/>
  <c r="C47" i="3"/>
  <c r="AO47" i="3"/>
  <c r="AC47" i="3"/>
  <c r="AD47" i="3" s="1"/>
  <c r="F47" i="3"/>
  <c r="E47" i="3"/>
  <c r="B48" i="9"/>
  <c r="AO47" i="9"/>
  <c r="AC47" i="9"/>
  <c r="AD47" i="9" s="1"/>
  <c r="F47" i="9"/>
  <c r="D47" i="9"/>
  <c r="C47" i="9"/>
  <c r="H47" i="9" s="1"/>
  <c r="E47" i="9"/>
  <c r="T48" i="6"/>
  <c r="BA48" i="6" s="1"/>
  <c r="AP47" i="6"/>
  <c r="AF47" i="6"/>
  <c r="AG47" i="6" s="1"/>
  <c r="U47" i="6"/>
  <c r="T46" i="7"/>
  <c r="AP45" i="7"/>
  <c r="AF45" i="7"/>
  <c r="AG45" i="7" s="1"/>
  <c r="U45" i="7"/>
  <c r="M45" i="5"/>
  <c r="A45" i="7"/>
  <c r="AR43" i="7"/>
  <c r="AS43" i="7"/>
  <c r="BD43" i="7" s="1"/>
  <c r="AM44" i="7"/>
  <c r="AS6" i="5"/>
  <c r="AV6" i="5" s="1"/>
  <c r="B47" i="6"/>
  <c r="AO46" i="6"/>
  <c r="D46" i="6"/>
  <c r="AC46" i="6"/>
  <c r="AD46" i="6" s="1"/>
  <c r="F46" i="6"/>
  <c r="C46" i="6"/>
  <c r="H46" i="6" s="1"/>
  <c r="E46" i="6"/>
  <c r="A46" i="6"/>
  <c r="N34" i="4"/>
  <c r="L34" i="4"/>
  <c r="P34" i="4" s="1"/>
  <c r="C47" i="4"/>
  <c r="R47" i="4"/>
  <c r="AC47" i="4"/>
  <c r="AD47" i="4" s="1"/>
  <c r="AR47" i="4"/>
  <c r="E47" i="4"/>
  <c r="D47" i="4"/>
  <c r="B48" i="4"/>
  <c r="Q47" i="4"/>
  <c r="K47" i="4"/>
  <c r="M47" i="4"/>
  <c r="O47" i="4"/>
  <c r="N47" i="4"/>
  <c r="L47" i="4"/>
  <c r="F47" i="4"/>
  <c r="AO47" i="4"/>
  <c r="P47" i="4"/>
  <c r="AS44" i="6"/>
  <c r="BD44" i="6" s="1"/>
  <c r="AR44" i="6"/>
  <c r="BK8" i="5"/>
  <c r="AX8" i="5"/>
  <c r="BL8" i="5" s="1"/>
  <c r="D46" i="7"/>
  <c r="C46" i="7"/>
  <c r="H46" i="7" s="1"/>
  <c r="F46" i="7"/>
  <c r="AO46" i="7"/>
  <c r="E46" i="7"/>
  <c r="B47" i="7"/>
  <c r="AC46" i="7"/>
  <c r="AD46" i="7" s="1"/>
  <c r="T47" i="2"/>
  <c r="BA47" i="2" s="1"/>
  <c r="U46" i="2"/>
  <c r="AF46" i="2"/>
  <c r="AG46" i="2" s="1"/>
  <c r="AP46" i="2"/>
  <c r="AL44" i="7"/>
  <c r="AR44" i="7" s="1"/>
  <c r="AU29" i="7" l="1"/>
  <c r="BA45" i="8"/>
  <c r="BA46" i="7"/>
  <c r="AU27" i="5"/>
  <c r="BF27" i="5"/>
  <c r="X47" i="3"/>
  <c r="BA47" i="3"/>
  <c r="BA46" i="5"/>
  <c r="O27" i="5"/>
  <c r="K28" i="5" s="1"/>
  <c r="O30" i="9"/>
  <c r="K31" i="9" s="1"/>
  <c r="L31" i="9" s="1"/>
  <c r="P31" i="9" s="1"/>
  <c r="Q31" i="9" s="1"/>
  <c r="R31" i="9" s="1"/>
  <c r="A47" i="4"/>
  <c r="BH25" i="5"/>
  <c r="BI25" i="5" s="1"/>
  <c r="O28" i="6"/>
  <c r="K29" i="6" s="1"/>
  <c r="L29" i="6" s="1"/>
  <c r="P29" i="6" s="1"/>
  <c r="Q29" i="6" s="1"/>
  <c r="R29" i="6" s="1"/>
  <c r="BF29" i="6" s="1"/>
  <c r="AM46" i="3"/>
  <c r="W27" i="5"/>
  <c r="X27" i="5" s="1"/>
  <c r="Y26" i="5"/>
  <c r="AA46" i="3"/>
  <c r="AW25" i="5"/>
  <c r="BK27" i="7"/>
  <c r="AU28" i="6"/>
  <c r="AI46" i="3"/>
  <c r="AJ46" i="3"/>
  <c r="N31" i="8"/>
  <c r="O31" i="8" s="1"/>
  <c r="K32" i="8" s="1"/>
  <c r="L32" i="2"/>
  <c r="P32" i="2" s="1"/>
  <c r="Q32" i="2" s="1"/>
  <c r="R32" i="2" s="1"/>
  <c r="N32" i="2"/>
  <c r="AL46" i="3"/>
  <c r="AR46" i="3" s="1"/>
  <c r="BC46" i="3" s="1"/>
  <c r="A47" i="3"/>
  <c r="AJ47" i="3" s="1"/>
  <c r="BK25" i="6"/>
  <c r="BL46" i="4"/>
  <c r="AA46" i="4"/>
  <c r="Y31" i="2"/>
  <c r="BG31" i="2" s="1"/>
  <c r="BH26" i="6"/>
  <c r="BI26" i="6" s="1"/>
  <c r="AA45" i="2"/>
  <c r="AX25" i="6"/>
  <c r="BL25" i="6" s="1"/>
  <c r="AJ45" i="2"/>
  <c r="AL45" i="2"/>
  <c r="AR45" i="2" s="1"/>
  <c r="AI45" i="2"/>
  <c r="AW26" i="6"/>
  <c r="O29" i="3"/>
  <c r="K30" i="3" s="1"/>
  <c r="N30" i="3" s="1"/>
  <c r="AV47" i="3"/>
  <c r="T48" i="3"/>
  <c r="BA48" i="3" s="1"/>
  <c r="Y47" i="3"/>
  <c r="AF47" i="3"/>
  <c r="AG47" i="3" s="1"/>
  <c r="W47" i="3"/>
  <c r="AP47" i="3"/>
  <c r="BD47" i="3"/>
  <c r="BG47" i="3"/>
  <c r="AS47" i="3"/>
  <c r="U47" i="3"/>
  <c r="H48" i="4"/>
  <c r="Y27" i="6"/>
  <c r="W28" i="6"/>
  <c r="X28" i="6" s="1"/>
  <c r="O30" i="7"/>
  <c r="K31" i="7" s="1"/>
  <c r="N31" i="7" s="1"/>
  <c r="BI46" i="4"/>
  <c r="AJ46" i="4"/>
  <c r="AL46" i="4"/>
  <c r="BH46" i="4"/>
  <c r="AI46" i="4"/>
  <c r="AW46" i="4"/>
  <c r="BK46" i="4"/>
  <c r="BK28" i="3"/>
  <c r="AX28" i="3"/>
  <c r="BL28" i="3" s="1"/>
  <c r="AX46" i="4"/>
  <c r="Q29" i="3"/>
  <c r="R29" i="3" s="1"/>
  <c r="M46" i="7"/>
  <c r="BI27" i="9"/>
  <c r="BL27" i="9" s="1"/>
  <c r="BK27" i="9"/>
  <c r="AV28" i="9"/>
  <c r="BG28" i="9"/>
  <c r="BC45" i="2"/>
  <c r="BK7" i="5"/>
  <c r="E46" i="8"/>
  <c r="B47" i="8"/>
  <c r="F46" i="8"/>
  <c r="AO46" i="8"/>
  <c r="AC46" i="8"/>
  <c r="AD46" i="8" s="1"/>
  <c r="D46" i="8"/>
  <c r="E46" i="2"/>
  <c r="AO46" i="2"/>
  <c r="F46" i="2"/>
  <c r="C46" i="2"/>
  <c r="D46" i="2"/>
  <c r="AC46" i="2"/>
  <c r="AD46" i="2" s="1"/>
  <c r="B47" i="2"/>
  <c r="H46" i="2"/>
  <c r="M46" i="2" s="1"/>
  <c r="BC43" i="9"/>
  <c r="AV31" i="4"/>
  <c r="AW31" i="4" s="1"/>
  <c r="BG31" i="4"/>
  <c r="BC43" i="7"/>
  <c r="P31" i="8"/>
  <c r="Q31" i="8" s="1"/>
  <c r="AU30" i="9"/>
  <c r="BF30" i="9"/>
  <c r="BC44" i="7"/>
  <c r="BC44" i="6"/>
  <c r="BC48" i="3"/>
  <c r="BF48" i="3"/>
  <c r="AU48" i="3"/>
  <c r="BD47" i="4"/>
  <c r="BG47" i="4"/>
  <c r="AV47" i="4"/>
  <c r="BD45" i="2"/>
  <c r="A46" i="2"/>
  <c r="AI46" i="2" s="1"/>
  <c r="BC48" i="4"/>
  <c r="BF48" i="4"/>
  <c r="AU48" i="4"/>
  <c r="AU30" i="7"/>
  <c r="BF30" i="7"/>
  <c r="AU29" i="8"/>
  <c r="AW29" i="8" s="1"/>
  <c r="AX29" i="8" s="1"/>
  <c r="BF29" i="8"/>
  <c r="BH29" i="8" s="1"/>
  <c r="A46" i="7"/>
  <c r="AJ46" i="7" s="1"/>
  <c r="Y30" i="8"/>
  <c r="W31" i="8"/>
  <c r="X31" i="8" s="1"/>
  <c r="W30" i="7"/>
  <c r="X30" i="7" s="1"/>
  <c r="BK30" i="4"/>
  <c r="AX30" i="4"/>
  <c r="BL30" i="4" s="1"/>
  <c r="C47" i="5"/>
  <c r="H47" i="5" s="1"/>
  <c r="Y32" i="4"/>
  <c r="W33" i="4"/>
  <c r="M45" i="8"/>
  <c r="C46" i="8"/>
  <c r="H46" i="8" s="1"/>
  <c r="AA44" i="8"/>
  <c r="AI44" i="8"/>
  <c r="AL44" i="8"/>
  <c r="AR44" i="8" s="1"/>
  <c r="BC44" i="8" s="1"/>
  <c r="AJ44" i="8"/>
  <c r="AM44" i="8"/>
  <c r="AR44" i="9"/>
  <c r="AM45" i="9"/>
  <c r="AJ45" i="9"/>
  <c r="AL45" i="9"/>
  <c r="AA45" i="9"/>
  <c r="AI45" i="9"/>
  <c r="AR43" i="8"/>
  <c r="BC43" i="8" s="1"/>
  <c r="AP46" i="9"/>
  <c r="AF46" i="9"/>
  <c r="AG46" i="9" s="1"/>
  <c r="U46" i="9"/>
  <c r="T47" i="9"/>
  <c r="BA47" i="9" s="1"/>
  <c r="A46" i="9"/>
  <c r="AS43" i="8"/>
  <c r="BD43" i="8" s="1"/>
  <c r="T46" i="8"/>
  <c r="U45" i="8"/>
  <c r="A45" i="8"/>
  <c r="AF45" i="8"/>
  <c r="AG45" i="8" s="1"/>
  <c r="AP45" i="8"/>
  <c r="AS44" i="9"/>
  <c r="BD44" i="9" s="1"/>
  <c r="T48" i="4"/>
  <c r="BA48" i="4" s="1"/>
  <c r="Y47" i="4"/>
  <c r="W47" i="4"/>
  <c r="AF47" i="4"/>
  <c r="AG47" i="4" s="1"/>
  <c r="U47" i="4"/>
  <c r="X47" i="4"/>
  <c r="AS47" i="4"/>
  <c r="AP47" i="4"/>
  <c r="B48" i="5"/>
  <c r="D47" i="5"/>
  <c r="AC47" i="5"/>
  <c r="AD47" i="5" s="1"/>
  <c r="F47" i="5"/>
  <c r="E47" i="5"/>
  <c r="AO47" i="5"/>
  <c r="AR44" i="5"/>
  <c r="BC44" i="5" s="1"/>
  <c r="AS44" i="5"/>
  <c r="AJ45" i="5"/>
  <c r="AM45" i="5"/>
  <c r="AA45" i="5"/>
  <c r="AI45" i="5"/>
  <c r="AL45" i="5"/>
  <c r="AW6" i="5"/>
  <c r="BK6" i="5" s="1"/>
  <c r="A46" i="5"/>
  <c r="U46" i="5"/>
  <c r="T47" i="5"/>
  <c r="AP46" i="5"/>
  <c r="AF46" i="5"/>
  <c r="AG46" i="5" s="1"/>
  <c r="M46" i="6"/>
  <c r="AA46" i="6"/>
  <c r="AJ46" i="6"/>
  <c r="AL46" i="6"/>
  <c r="AM46" i="6"/>
  <c r="AI46" i="6"/>
  <c r="AA47" i="4"/>
  <c r="AX47" i="4"/>
  <c r="AI47" i="4"/>
  <c r="BL47" i="4"/>
  <c r="AL47" i="4"/>
  <c r="AW47" i="4"/>
  <c r="BI47" i="4"/>
  <c r="BK47" i="4"/>
  <c r="BH47" i="4"/>
  <c r="AM47" i="4"/>
  <c r="AJ47" i="4"/>
  <c r="T47" i="7"/>
  <c r="AF46" i="7"/>
  <c r="AG46" i="7" s="1"/>
  <c r="AP46" i="7"/>
  <c r="U46" i="7"/>
  <c r="AS45" i="6"/>
  <c r="BD45" i="6" s="1"/>
  <c r="AR45" i="6"/>
  <c r="AP48" i="6"/>
  <c r="U48" i="6"/>
  <c r="AF48" i="6"/>
  <c r="AG48" i="6" s="1"/>
  <c r="T49" i="6"/>
  <c r="BA49" i="6" s="1"/>
  <c r="D48" i="4"/>
  <c r="AO48" i="4"/>
  <c r="E48" i="4"/>
  <c r="B49" i="4"/>
  <c r="R48" i="4"/>
  <c r="K48" i="4"/>
  <c r="N48" i="4"/>
  <c r="C48" i="4"/>
  <c r="P48" i="4"/>
  <c r="AR48" i="4"/>
  <c r="M48" i="4"/>
  <c r="O48" i="4"/>
  <c r="AC48" i="4"/>
  <c r="AD48" i="4" s="1"/>
  <c r="F48" i="4"/>
  <c r="L48" i="4"/>
  <c r="Q48" i="4"/>
  <c r="R30" i="8"/>
  <c r="M47" i="9"/>
  <c r="AS44" i="7"/>
  <c r="BD44" i="7" s="1"/>
  <c r="Q34" i="4"/>
  <c r="R34" i="4" s="1"/>
  <c r="M46" i="5"/>
  <c r="T48" i="2"/>
  <c r="BA48" i="2" s="1"/>
  <c r="AF47" i="2"/>
  <c r="AG47" i="2" s="1"/>
  <c r="AP47" i="2"/>
  <c r="U47" i="2"/>
  <c r="B48" i="7"/>
  <c r="D47" i="7"/>
  <c r="AO47" i="7"/>
  <c r="E47" i="7"/>
  <c r="AC47" i="7"/>
  <c r="AD47" i="7" s="1"/>
  <c r="C47" i="7"/>
  <c r="H47" i="7" s="1"/>
  <c r="F47" i="7"/>
  <c r="O34" i="4"/>
  <c r="K35" i="4" s="1"/>
  <c r="AC47" i="6"/>
  <c r="AD47" i="6" s="1"/>
  <c r="E47" i="6"/>
  <c r="C47" i="6"/>
  <c r="H47" i="6" s="1"/>
  <c r="F47" i="6"/>
  <c r="B48" i="6"/>
  <c r="D47" i="6"/>
  <c r="AO47" i="6"/>
  <c r="A47" i="6"/>
  <c r="D48" i="9"/>
  <c r="F48" i="9"/>
  <c r="B49" i="9"/>
  <c r="E48" i="9"/>
  <c r="C48" i="9"/>
  <c r="H48" i="9" s="1"/>
  <c r="AO48" i="9"/>
  <c r="AC48" i="9"/>
  <c r="AD48" i="9" s="1"/>
  <c r="D48" i="3"/>
  <c r="H48" i="3"/>
  <c r="R48" i="3"/>
  <c r="O48" i="3"/>
  <c r="L48" i="3"/>
  <c r="AC48" i="3"/>
  <c r="AD48" i="3" s="1"/>
  <c r="F48" i="3"/>
  <c r="Q48" i="3"/>
  <c r="AR48" i="3"/>
  <c r="C48" i="3"/>
  <c r="M48" i="3"/>
  <c r="P48" i="3"/>
  <c r="B49" i="3"/>
  <c r="N48" i="3"/>
  <c r="E48" i="3"/>
  <c r="AO48" i="3"/>
  <c r="K48" i="3"/>
  <c r="AA45" i="7"/>
  <c r="AI45" i="7"/>
  <c r="AM45" i="7"/>
  <c r="AL45" i="7"/>
  <c r="AR45" i="7" s="1"/>
  <c r="AJ45" i="7"/>
  <c r="BA47" i="7" l="1"/>
  <c r="BA46" i="8"/>
  <c r="BA47" i="5"/>
  <c r="L28" i="5"/>
  <c r="P28" i="5" s="1"/>
  <c r="Q28" i="5" s="1"/>
  <c r="R28" i="5" s="1"/>
  <c r="M28" i="5"/>
  <c r="N28" i="5"/>
  <c r="N31" i="9"/>
  <c r="AM47" i="3"/>
  <c r="A48" i="3"/>
  <c r="BL48" i="3" s="1"/>
  <c r="X48" i="3"/>
  <c r="AU29" i="6"/>
  <c r="AA47" i="3"/>
  <c r="L30" i="3"/>
  <c r="P30" i="3" s="1"/>
  <c r="Q30" i="3" s="1"/>
  <c r="R30" i="3" s="1"/>
  <c r="AU30" i="3" s="1"/>
  <c r="AW30" i="3" s="1"/>
  <c r="N29" i="6"/>
  <c r="M29" i="6"/>
  <c r="BK26" i="6"/>
  <c r="AL47" i="3"/>
  <c r="AR47" i="3" s="1"/>
  <c r="BC47" i="3" s="1"/>
  <c r="AL46" i="2"/>
  <c r="AR46" i="2" s="1"/>
  <c r="AA46" i="2"/>
  <c r="AM46" i="2"/>
  <c r="BD46" i="2" s="1"/>
  <c r="AJ46" i="2"/>
  <c r="AX26" i="6"/>
  <c r="BL26" i="6" s="1"/>
  <c r="AX25" i="5"/>
  <c r="BL25" i="5" s="1"/>
  <c r="BK25" i="5"/>
  <c r="BG26" i="5"/>
  <c r="AV26" i="5"/>
  <c r="AI47" i="3"/>
  <c r="BH31" i="4"/>
  <c r="BI31" i="4" s="1"/>
  <c r="O32" i="2"/>
  <c r="K33" i="2" s="1"/>
  <c r="W32" i="2"/>
  <c r="BH31" i="2"/>
  <c r="BI31" i="2" s="1"/>
  <c r="BF32" i="2"/>
  <c r="AU32" i="2"/>
  <c r="BG48" i="3"/>
  <c r="AS48" i="3"/>
  <c r="T49" i="3"/>
  <c r="W48" i="3"/>
  <c r="AP48" i="3"/>
  <c r="Y48" i="3"/>
  <c r="AF48" i="3"/>
  <c r="AG48" i="3" s="1"/>
  <c r="BD48" i="3"/>
  <c r="AV48" i="3"/>
  <c r="U48" i="3"/>
  <c r="H49" i="4"/>
  <c r="AV27" i="6"/>
  <c r="BG27" i="6"/>
  <c r="L31" i="7"/>
  <c r="P31" i="7" s="1"/>
  <c r="Q31" i="7" s="1"/>
  <c r="R31" i="7" s="1"/>
  <c r="AU29" i="3"/>
  <c r="AW29" i="3" s="1"/>
  <c r="BF29" i="3"/>
  <c r="BH29" i="3" s="1"/>
  <c r="BI29" i="3" s="1"/>
  <c r="M48" i="9"/>
  <c r="Y29" i="9"/>
  <c r="W30" i="9"/>
  <c r="X30" i="9" s="1"/>
  <c r="AW28" i="9"/>
  <c r="BH28" i="9"/>
  <c r="BI28" i="9" s="1"/>
  <c r="N35" i="4"/>
  <c r="L35" i="4"/>
  <c r="P35" i="4" s="1"/>
  <c r="AU34" i="4"/>
  <c r="BF34" i="4"/>
  <c r="A48" i="4"/>
  <c r="AM48" i="4" s="1"/>
  <c r="BD48" i="4"/>
  <c r="BG48" i="4"/>
  <c r="AV48" i="4"/>
  <c r="C48" i="5"/>
  <c r="H48" i="5" s="1"/>
  <c r="H47" i="2"/>
  <c r="M47" i="2" s="1"/>
  <c r="D47" i="2"/>
  <c r="F47" i="2"/>
  <c r="AC47" i="2"/>
  <c r="AD47" i="2" s="1"/>
  <c r="E47" i="2"/>
  <c r="B48" i="2"/>
  <c r="AO47" i="2"/>
  <c r="C47" i="2"/>
  <c r="BC49" i="3"/>
  <c r="BF49" i="3"/>
  <c r="AU49" i="3"/>
  <c r="AI46" i="7"/>
  <c r="Y29" i="7"/>
  <c r="AC47" i="8"/>
  <c r="AD47" i="8" s="1"/>
  <c r="F47" i="8"/>
  <c r="E47" i="8"/>
  <c r="B48" i="8"/>
  <c r="AO47" i="8"/>
  <c r="D47" i="8"/>
  <c r="AA46" i="7"/>
  <c r="BC45" i="6"/>
  <c r="AU31" i="9"/>
  <c r="BF31" i="9"/>
  <c r="A47" i="2"/>
  <c r="BC44" i="9"/>
  <c r="BC45" i="7"/>
  <c r="BC49" i="4"/>
  <c r="BF49" i="4"/>
  <c r="AU49" i="4"/>
  <c r="A47" i="7"/>
  <c r="BD45" i="5"/>
  <c r="AV32" i="4"/>
  <c r="BG32" i="4"/>
  <c r="BI29" i="8"/>
  <c r="BL29" i="8" s="1"/>
  <c r="BK29" i="8"/>
  <c r="AU30" i="8"/>
  <c r="BF30" i="8"/>
  <c r="AV30" i="8"/>
  <c r="BG30" i="8"/>
  <c r="BH28" i="7"/>
  <c r="BI28" i="7" s="1"/>
  <c r="AW28" i="7"/>
  <c r="AX6" i="5"/>
  <c r="BL6" i="5" s="1"/>
  <c r="Y30" i="7"/>
  <c r="L32" i="8"/>
  <c r="N32" i="8"/>
  <c r="Y31" i="8"/>
  <c r="AS44" i="8"/>
  <c r="BD44" i="8" s="1"/>
  <c r="O31" i="9"/>
  <c r="K32" i="9" s="1"/>
  <c r="L32" i="9" s="1"/>
  <c r="P32" i="9" s="1"/>
  <c r="Q32" i="9" s="1"/>
  <c r="R32" i="9" s="1"/>
  <c r="X33" i="4"/>
  <c r="AX31" i="4"/>
  <c r="R31" i="8"/>
  <c r="M46" i="8"/>
  <c r="C47" i="8"/>
  <c r="H47" i="8" s="1"/>
  <c r="AA45" i="8"/>
  <c r="AI45" i="8"/>
  <c r="AL45" i="8"/>
  <c r="AS45" i="8" s="1"/>
  <c r="BD45" i="8" s="1"/>
  <c r="AJ45" i="8"/>
  <c r="AM45" i="8"/>
  <c r="AM46" i="7"/>
  <c r="A47" i="5"/>
  <c r="AJ47" i="5" s="1"/>
  <c r="U46" i="8"/>
  <c r="AP46" i="8"/>
  <c r="A46" i="8"/>
  <c r="AF46" i="8"/>
  <c r="AG46" i="8" s="1"/>
  <c r="T47" i="8"/>
  <c r="AI46" i="9"/>
  <c r="AA46" i="9"/>
  <c r="AJ46" i="9"/>
  <c r="AL46" i="9"/>
  <c r="AM46" i="9"/>
  <c r="U47" i="9"/>
  <c r="AP47" i="9"/>
  <c r="AF47" i="9"/>
  <c r="AG47" i="9" s="1"/>
  <c r="T48" i="9"/>
  <c r="BA48" i="9" s="1"/>
  <c r="A47" i="9"/>
  <c r="AS45" i="9"/>
  <c r="BD45" i="9" s="1"/>
  <c r="AR45" i="9"/>
  <c r="AF48" i="4"/>
  <c r="AG48" i="4" s="1"/>
  <c r="X48" i="4"/>
  <c r="Y48" i="4"/>
  <c r="U48" i="4"/>
  <c r="AS48" i="4"/>
  <c r="W48" i="4"/>
  <c r="T49" i="4"/>
  <c r="BA49" i="4" s="1"/>
  <c r="AP48" i="4"/>
  <c r="AA46" i="5"/>
  <c r="AL46" i="5"/>
  <c r="AJ46" i="5"/>
  <c r="AM46" i="5"/>
  <c r="AI46" i="5"/>
  <c r="AR45" i="5"/>
  <c r="BC45" i="5" s="1"/>
  <c r="AS45" i="5"/>
  <c r="AC48" i="5"/>
  <c r="AD48" i="5" s="1"/>
  <c r="F48" i="5"/>
  <c r="AO48" i="5"/>
  <c r="D48" i="5"/>
  <c r="E48" i="5"/>
  <c r="B49" i="5"/>
  <c r="AF47" i="5"/>
  <c r="AG47" i="5" s="1"/>
  <c r="U47" i="5"/>
  <c r="T48" i="5"/>
  <c r="AP47" i="5"/>
  <c r="AL46" i="7"/>
  <c r="AS46" i="7" s="1"/>
  <c r="BD46" i="7" s="1"/>
  <c r="M47" i="6"/>
  <c r="M47" i="7"/>
  <c r="AP48" i="2"/>
  <c r="T49" i="2"/>
  <c r="BA49" i="2" s="1"/>
  <c r="AF48" i="2"/>
  <c r="AG48" i="2" s="1"/>
  <c r="U48" i="2"/>
  <c r="AX48" i="3"/>
  <c r="BK48" i="3"/>
  <c r="BH48" i="3"/>
  <c r="L49" i="3"/>
  <c r="AR49" i="3"/>
  <c r="C49" i="3"/>
  <c r="O49" i="3"/>
  <c r="E49" i="3"/>
  <c r="H49" i="3"/>
  <c r="N49" i="3"/>
  <c r="AO49" i="3"/>
  <c r="AC49" i="3"/>
  <c r="AD49" i="3" s="1"/>
  <c r="K49" i="3"/>
  <c r="B50" i="3"/>
  <c r="Q49" i="3"/>
  <c r="R49" i="3"/>
  <c r="M49" i="3"/>
  <c r="D49" i="3"/>
  <c r="F49" i="3"/>
  <c r="P49" i="3"/>
  <c r="AF49" i="6"/>
  <c r="AG49" i="6" s="1"/>
  <c r="AP49" i="6"/>
  <c r="T50" i="6"/>
  <c r="BA50" i="6" s="1"/>
  <c r="U49" i="6"/>
  <c r="AA47" i="6"/>
  <c r="AJ47" i="6"/>
  <c r="AI47" i="6"/>
  <c r="AM47" i="6"/>
  <c r="AL47" i="6"/>
  <c r="K49" i="4"/>
  <c r="F49" i="4"/>
  <c r="D49" i="4"/>
  <c r="C49" i="4"/>
  <c r="AR49" i="4"/>
  <c r="P49" i="4"/>
  <c r="Q49" i="4"/>
  <c r="E49" i="4"/>
  <c r="AO49" i="4"/>
  <c r="M49" i="4"/>
  <c r="N49" i="4"/>
  <c r="L49" i="4"/>
  <c r="R49" i="4"/>
  <c r="AC49" i="4"/>
  <c r="AD49" i="4" s="1"/>
  <c r="O49" i="4"/>
  <c r="B50" i="4"/>
  <c r="AP47" i="7"/>
  <c r="U47" i="7"/>
  <c r="T48" i="7"/>
  <c r="AF47" i="7"/>
  <c r="AG47" i="7" s="1"/>
  <c r="AC48" i="7"/>
  <c r="AD48" i="7" s="1"/>
  <c r="F48" i="7"/>
  <c r="D48" i="7"/>
  <c r="AO48" i="7"/>
  <c r="E48" i="7"/>
  <c r="C48" i="7"/>
  <c r="H48" i="7" s="1"/>
  <c r="B49" i="7"/>
  <c r="F48" i="6"/>
  <c r="AO48" i="6"/>
  <c r="AC48" i="6"/>
  <c r="AD48" i="6" s="1"/>
  <c r="C48" i="6"/>
  <c r="H48" i="6" s="1"/>
  <c r="A48" i="6"/>
  <c r="D48" i="6"/>
  <c r="B49" i="6"/>
  <c r="E48" i="6"/>
  <c r="F49" i="9"/>
  <c r="D49" i="9"/>
  <c r="E49" i="9"/>
  <c r="AC49" i="9"/>
  <c r="AD49" i="9" s="1"/>
  <c r="C49" i="9"/>
  <c r="H49" i="9" s="1"/>
  <c r="B50" i="9"/>
  <c r="AO49" i="9"/>
  <c r="M47" i="5"/>
  <c r="AS46" i="6"/>
  <c r="BD46" i="6" s="1"/>
  <c r="AR46" i="6"/>
  <c r="AS45" i="7"/>
  <c r="BD45" i="7" s="1"/>
  <c r="BF28" i="5" l="1"/>
  <c r="AU28" i="5"/>
  <c r="BA47" i="8"/>
  <c r="BA48" i="7"/>
  <c r="BA48" i="5"/>
  <c r="X49" i="3"/>
  <c r="BA49" i="3"/>
  <c r="O28" i="5"/>
  <c r="K29" i="5" s="1"/>
  <c r="AW48" i="3"/>
  <c r="AJ48" i="3"/>
  <c r="AI48" i="3"/>
  <c r="BI48" i="3"/>
  <c r="AA48" i="3"/>
  <c r="AM48" i="3"/>
  <c r="AL48" i="3"/>
  <c r="O30" i="3"/>
  <c r="K31" i="3" s="1"/>
  <c r="L31" i="3" s="1"/>
  <c r="O29" i="6"/>
  <c r="K30" i="6" s="1"/>
  <c r="M30" i="6" s="1"/>
  <c r="X32" i="2"/>
  <c r="BF30" i="3"/>
  <c r="BH30" i="3" s="1"/>
  <c r="BI30" i="3" s="1"/>
  <c r="AA47" i="2"/>
  <c r="BC46" i="2"/>
  <c r="BK31" i="4"/>
  <c r="BL31" i="4"/>
  <c r="AW26" i="5"/>
  <c r="AX26" i="5" s="1"/>
  <c r="BH26" i="5"/>
  <c r="BI26" i="5" s="1"/>
  <c r="AI48" i="4"/>
  <c r="W28" i="5"/>
  <c r="X28" i="5" s="1"/>
  <c r="Y27" i="5"/>
  <c r="O31" i="7"/>
  <c r="K32" i="7" s="1"/>
  <c r="L32" i="7" s="1"/>
  <c r="P32" i="7" s="1"/>
  <c r="L33" i="2"/>
  <c r="P33" i="2" s="1"/>
  <c r="Q33" i="2" s="1"/>
  <c r="R33" i="2" s="1"/>
  <c r="AU33" i="2" s="1"/>
  <c r="N33" i="2"/>
  <c r="BD49" i="3"/>
  <c r="AP49" i="3"/>
  <c r="T50" i="3"/>
  <c r="BA50" i="3" s="1"/>
  <c r="AF49" i="3"/>
  <c r="AG49" i="3" s="1"/>
  <c r="BG49" i="3"/>
  <c r="U49" i="3"/>
  <c r="AS49" i="3"/>
  <c r="AV49" i="3"/>
  <c r="Y49" i="3"/>
  <c r="W49" i="3"/>
  <c r="A49" i="3"/>
  <c r="BI49" i="3" s="1"/>
  <c r="H50" i="4"/>
  <c r="AW27" i="6"/>
  <c r="BH27" i="6"/>
  <c r="BI27" i="6" s="1"/>
  <c r="Y28" i="6"/>
  <c r="W29" i="6"/>
  <c r="X29" i="6" s="1"/>
  <c r="AW48" i="4"/>
  <c r="AA47" i="7"/>
  <c r="BI48" i="4"/>
  <c r="AX29" i="3"/>
  <c r="BL29" i="3" s="1"/>
  <c r="BK29" i="3"/>
  <c r="BL48" i="4"/>
  <c r="AA48" i="4"/>
  <c r="AL48" i="4"/>
  <c r="BK48" i="4"/>
  <c r="BH48" i="4"/>
  <c r="AX48" i="4"/>
  <c r="AJ48" i="4"/>
  <c r="M48" i="6"/>
  <c r="AI47" i="5"/>
  <c r="BK28" i="9"/>
  <c r="AX28" i="9"/>
  <c r="BL28" i="9" s="1"/>
  <c r="AV29" i="9"/>
  <c r="BG29" i="9"/>
  <c r="Q35" i="4"/>
  <c r="R35" i="4" s="1"/>
  <c r="O35" i="4"/>
  <c r="K36" i="4" s="1"/>
  <c r="AL47" i="2"/>
  <c r="AR47" i="2" s="1"/>
  <c r="AJ47" i="2"/>
  <c r="AI47" i="2"/>
  <c r="AM47" i="2"/>
  <c r="AM47" i="7"/>
  <c r="AI47" i="7"/>
  <c r="AJ47" i="7"/>
  <c r="AW30" i="8"/>
  <c r="AX30" i="8" s="1"/>
  <c r="AV30" i="7"/>
  <c r="BG30" i="7"/>
  <c r="AO48" i="8"/>
  <c r="B49" i="8"/>
  <c r="E48" i="8"/>
  <c r="F48" i="8"/>
  <c r="AC48" i="8"/>
  <c r="AD48" i="8" s="1"/>
  <c r="D48" i="8"/>
  <c r="H48" i="2"/>
  <c r="M48" i="2" s="1"/>
  <c r="E48" i="2"/>
  <c r="B49" i="2"/>
  <c r="F48" i="2"/>
  <c r="AO48" i="2"/>
  <c r="D48" i="2"/>
  <c r="AC48" i="2"/>
  <c r="AD48" i="2" s="1"/>
  <c r="C48" i="2"/>
  <c r="A49" i="4"/>
  <c r="AI49" i="4" s="1"/>
  <c r="BD49" i="4"/>
  <c r="BG49" i="4"/>
  <c r="AV49" i="4"/>
  <c r="AU32" i="9"/>
  <c r="BF32" i="9"/>
  <c r="AU31" i="7"/>
  <c r="BF31" i="7"/>
  <c r="BD46" i="5"/>
  <c r="BC45" i="9"/>
  <c r="BC46" i="6"/>
  <c r="A48" i="7"/>
  <c r="AI48" i="7" s="1"/>
  <c r="BC50" i="3"/>
  <c r="BF50" i="3"/>
  <c r="AU50" i="3"/>
  <c r="BC50" i="4"/>
  <c r="BF50" i="4"/>
  <c r="AU50" i="4"/>
  <c r="C49" i="5"/>
  <c r="H49" i="5" s="1"/>
  <c r="A48" i="2"/>
  <c r="AV29" i="7"/>
  <c r="BG29" i="7"/>
  <c r="AX30" i="3"/>
  <c r="BH32" i="4"/>
  <c r="BI32" i="4" s="1"/>
  <c r="BK28" i="7"/>
  <c r="AU31" i="8"/>
  <c r="BF31" i="8"/>
  <c r="AA47" i="5"/>
  <c r="AR46" i="7"/>
  <c r="AV31" i="8"/>
  <c r="BG31" i="8"/>
  <c r="N32" i="9"/>
  <c r="O32" i="9" s="1"/>
  <c r="K33" i="9" s="1"/>
  <c r="BH30" i="8"/>
  <c r="BI30" i="8" s="1"/>
  <c r="AX28" i="7"/>
  <c r="BL28" i="7" s="1"/>
  <c r="AM47" i="5"/>
  <c r="AW32" i="4"/>
  <c r="AX32" i="4" s="1"/>
  <c r="O32" i="8"/>
  <c r="K33" i="8" s="1"/>
  <c r="P32" i="8"/>
  <c r="Q32" i="8" s="1"/>
  <c r="R32" i="8" s="1"/>
  <c r="W31" i="7"/>
  <c r="X31" i="7" s="1"/>
  <c r="W32" i="8"/>
  <c r="X32" i="8" s="1"/>
  <c r="Y33" i="4"/>
  <c r="W34" i="4"/>
  <c r="M47" i="8"/>
  <c r="C48" i="8"/>
  <c r="H48" i="8" s="1"/>
  <c r="AR46" i="9"/>
  <c r="U47" i="8"/>
  <c r="AP47" i="8"/>
  <c r="T48" i="8"/>
  <c r="A47" i="8"/>
  <c r="AF47" i="8"/>
  <c r="AG47" i="8" s="1"/>
  <c r="AR45" i="8"/>
  <c r="BC45" i="8" s="1"/>
  <c r="T49" i="9"/>
  <c r="BA49" i="9" s="1"/>
  <c r="AF48" i="9"/>
  <c r="AG48" i="9" s="1"/>
  <c r="U48" i="9"/>
  <c r="AP48" i="9"/>
  <c r="A48" i="9"/>
  <c r="AL47" i="7"/>
  <c r="AR47" i="7" s="1"/>
  <c r="AI46" i="8"/>
  <c r="AJ46" i="8"/>
  <c r="AL46" i="8"/>
  <c r="AA46" i="8"/>
  <c r="AM46" i="8"/>
  <c r="AS46" i="9"/>
  <c r="BD46" i="9" s="1"/>
  <c r="AA47" i="9"/>
  <c r="AM47" i="9"/>
  <c r="AL47" i="9"/>
  <c r="AJ47" i="9"/>
  <c r="AI47" i="9"/>
  <c r="AL47" i="5"/>
  <c r="AF49" i="4"/>
  <c r="AG49" i="4" s="1"/>
  <c r="T50" i="4"/>
  <c r="BA50" i="4" s="1"/>
  <c r="W49" i="4"/>
  <c r="AP49" i="4"/>
  <c r="AS49" i="4"/>
  <c r="U49" i="4"/>
  <c r="X49" i="4"/>
  <c r="Y49" i="4"/>
  <c r="AO49" i="5"/>
  <c r="E49" i="5"/>
  <c r="B50" i="5"/>
  <c r="AC49" i="5"/>
  <c r="AD49" i="5" s="1"/>
  <c r="F49" i="5"/>
  <c r="D49" i="5"/>
  <c r="AP48" i="5"/>
  <c r="AF48" i="5"/>
  <c r="AG48" i="5" s="1"/>
  <c r="T49" i="5"/>
  <c r="U48" i="5"/>
  <c r="A48" i="5"/>
  <c r="AR46" i="5"/>
  <c r="BC46" i="5" s="1"/>
  <c r="AS46" i="5"/>
  <c r="M49" i="9"/>
  <c r="M48" i="7"/>
  <c r="R50" i="3"/>
  <c r="N50" i="3"/>
  <c r="F50" i="3"/>
  <c r="C50" i="3"/>
  <c r="D50" i="3"/>
  <c r="AR50" i="3"/>
  <c r="P50" i="3"/>
  <c r="L50" i="3"/>
  <c r="E50" i="3"/>
  <c r="B51" i="3"/>
  <c r="Q50" i="3"/>
  <c r="H50" i="3"/>
  <c r="AO50" i="3"/>
  <c r="O50" i="3"/>
  <c r="AC50" i="3"/>
  <c r="AD50" i="3" s="1"/>
  <c r="M50" i="3"/>
  <c r="K50" i="3"/>
  <c r="E50" i="9"/>
  <c r="F50" i="9"/>
  <c r="D50" i="9"/>
  <c r="AC50" i="9"/>
  <c r="AD50" i="9" s="1"/>
  <c r="B51" i="9"/>
  <c r="C50" i="9"/>
  <c r="H50" i="9" s="1"/>
  <c r="AO50" i="9"/>
  <c r="AO49" i="6"/>
  <c r="B50" i="6"/>
  <c r="C49" i="6"/>
  <c r="H49" i="6" s="1"/>
  <c r="A49" i="6"/>
  <c r="AC49" i="6"/>
  <c r="AD49" i="6" s="1"/>
  <c r="E49" i="6"/>
  <c r="D49" i="6"/>
  <c r="F49" i="6"/>
  <c r="AA48" i="6"/>
  <c r="AJ48" i="6"/>
  <c r="AM48" i="6"/>
  <c r="AL48" i="6"/>
  <c r="AR48" i="6" s="1"/>
  <c r="AI48" i="6"/>
  <c r="C50" i="4"/>
  <c r="E50" i="4"/>
  <c r="AC50" i="4"/>
  <c r="AD50" i="4" s="1"/>
  <c r="Q50" i="4"/>
  <c r="M50" i="4"/>
  <c r="B51" i="4"/>
  <c r="N50" i="4"/>
  <c r="R50" i="4"/>
  <c r="AR50" i="4"/>
  <c r="K50" i="4"/>
  <c r="L50" i="4"/>
  <c r="P50" i="4"/>
  <c r="O50" i="4"/>
  <c r="AO50" i="4"/>
  <c r="D50" i="4"/>
  <c r="F50" i="4"/>
  <c r="M48" i="5"/>
  <c r="AP48" i="7"/>
  <c r="T49" i="7"/>
  <c r="AF48" i="7"/>
  <c r="AG48" i="7" s="1"/>
  <c r="U48" i="7"/>
  <c r="D49" i="7"/>
  <c r="F49" i="7"/>
  <c r="C49" i="7"/>
  <c r="H49" i="7" s="1"/>
  <c r="E49" i="7"/>
  <c r="AC49" i="7"/>
  <c r="AD49" i="7" s="1"/>
  <c r="AO49" i="7"/>
  <c r="B50" i="7"/>
  <c r="AM49" i="3"/>
  <c r="AS47" i="6"/>
  <c r="AR47" i="6"/>
  <c r="T51" i="6"/>
  <c r="BA51" i="6" s="1"/>
  <c r="U50" i="6"/>
  <c r="AF50" i="6"/>
  <c r="AG50" i="6" s="1"/>
  <c r="AP50" i="6"/>
  <c r="AP49" i="2"/>
  <c r="U49" i="2"/>
  <c r="AF49" i="2"/>
  <c r="AG49" i="2" s="1"/>
  <c r="T50" i="2"/>
  <c r="BA50" i="2" s="1"/>
  <c r="BA49" i="5" l="1"/>
  <c r="BA49" i="7"/>
  <c r="N31" i="3"/>
  <c r="L29" i="5"/>
  <c r="M29" i="5"/>
  <c r="N29" i="5"/>
  <c r="BA48" i="8"/>
  <c r="BL30" i="3"/>
  <c r="BK30" i="3"/>
  <c r="L30" i="6"/>
  <c r="P30" i="6" s="1"/>
  <c r="Q30" i="6" s="1"/>
  <c r="R30" i="6" s="1"/>
  <c r="AU30" i="6" s="1"/>
  <c r="A50" i="3"/>
  <c r="X50" i="3"/>
  <c r="N30" i="6"/>
  <c r="N32" i="7"/>
  <c r="O32" i="7" s="1"/>
  <c r="K33" i="7" s="1"/>
  <c r="L33" i="7" s="1"/>
  <c r="AJ49" i="4"/>
  <c r="AL49" i="4"/>
  <c r="AA49" i="4"/>
  <c r="AX49" i="4"/>
  <c r="BK49" i="4"/>
  <c r="AW49" i="4"/>
  <c r="BL49" i="4"/>
  <c r="BH49" i="4"/>
  <c r="BI49" i="4"/>
  <c r="BH49" i="3"/>
  <c r="AI49" i="3"/>
  <c r="BK49" i="3"/>
  <c r="AA49" i="3"/>
  <c r="AJ49" i="3"/>
  <c r="AL49" i="3"/>
  <c r="AW49" i="3"/>
  <c r="AX49" i="3"/>
  <c r="BL49" i="3"/>
  <c r="A50" i="4"/>
  <c r="BL50" i="4" s="1"/>
  <c r="BL26" i="5"/>
  <c r="BK26" i="5"/>
  <c r="W33" i="2"/>
  <c r="X33" i="2" s="1"/>
  <c r="Y32" i="2"/>
  <c r="BG32" i="2" s="1"/>
  <c r="BG27" i="5"/>
  <c r="AV27" i="5"/>
  <c r="AM49" i="4"/>
  <c r="BF33" i="2"/>
  <c r="O33" i="2"/>
  <c r="K34" i="2" s="1"/>
  <c r="A49" i="2"/>
  <c r="T51" i="3"/>
  <c r="BA51" i="3" s="1"/>
  <c r="Y50" i="3"/>
  <c r="BD50" i="3"/>
  <c r="AP50" i="3"/>
  <c r="BG50" i="3"/>
  <c r="W50" i="3"/>
  <c r="AS50" i="3"/>
  <c r="AF50" i="3"/>
  <c r="AG50" i="3" s="1"/>
  <c r="AV50" i="3"/>
  <c r="U50" i="3"/>
  <c r="H51" i="4"/>
  <c r="AV28" i="6"/>
  <c r="BG28" i="6"/>
  <c r="BK27" i="6"/>
  <c r="AX27" i="6"/>
  <c r="BL27" i="6" s="1"/>
  <c r="AA48" i="7"/>
  <c r="P31" i="3"/>
  <c r="Q31" i="3" s="1"/>
  <c r="R31" i="3" s="1"/>
  <c r="BF31" i="3" s="1"/>
  <c r="BH31" i="3" s="1"/>
  <c r="BI31" i="3" s="1"/>
  <c r="O31" i="3"/>
  <c r="K32" i="3" s="1"/>
  <c r="M50" i="9"/>
  <c r="AM48" i="7"/>
  <c r="M49" i="7"/>
  <c r="M49" i="6"/>
  <c r="AL48" i="2"/>
  <c r="AR48" i="2" s="1"/>
  <c r="AW29" i="9"/>
  <c r="AX29" i="9" s="1"/>
  <c r="BD47" i="2"/>
  <c r="AM48" i="2"/>
  <c r="Y30" i="9"/>
  <c r="W31" i="9"/>
  <c r="X31" i="9" s="1"/>
  <c r="BH29" i="9"/>
  <c r="AU35" i="4"/>
  <c r="BF35" i="4"/>
  <c r="N36" i="4"/>
  <c r="L36" i="4"/>
  <c r="P36" i="4" s="1"/>
  <c r="AJ48" i="2"/>
  <c r="AI48" i="2"/>
  <c r="AA48" i="2"/>
  <c r="BC47" i="2"/>
  <c r="BH29" i="7"/>
  <c r="BI29" i="7" s="1"/>
  <c r="AW29" i="7"/>
  <c r="AX29" i="7" s="1"/>
  <c r="AJ48" i="7"/>
  <c r="BK30" i="8"/>
  <c r="BD47" i="6"/>
  <c r="BC51" i="3"/>
  <c r="AU51" i="3"/>
  <c r="BF51" i="3"/>
  <c r="BC51" i="4"/>
  <c r="BF51" i="4"/>
  <c r="AU51" i="4"/>
  <c r="BC48" i="6"/>
  <c r="AR47" i="5"/>
  <c r="BD50" i="4"/>
  <c r="BG50" i="4"/>
  <c r="AV50" i="4"/>
  <c r="AO49" i="2"/>
  <c r="F49" i="2"/>
  <c r="AC49" i="2"/>
  <c r="AD49" i="2" s="1"/>
  <c r="D49" i="2"/>
  <c r="B50" i="2"/>
  <c r="H49" i="2"/>
  <c r="M49" i="2" s="1"/>
  <c r="E49" i="2"/>
  <c r="C49" i="2"/>
  <c r="E49" i="8"/>
  <c r="AC49" i="8"/>
  <c r="AD49" i="8" s="1"/>
  <c r="AO49" i="8"/>
  <c r="B50" i="8"/>
  <c r="F49" i="8"/>
  <c r="D49" i="8"/>
  <c r="C50" i="5"/>
  <c r="H50" i="5" s="1"/>
  <c r="BC46" i="9"/>
  <c r="BD47" i="5"/>
  <c r="BC47" i="5"/>
  <c r="A49" i="7"/>
  <c r="AJ49" i="7" s="1"/>
  <c r="BC47" i="7"/>
  <c r="BC46" i="7"/>
  <c r="BC47" i="6"/>
  <c r="BL30" i="8"/>
  <c r="BL32" i="4"/>
  <c r="AU32" i="8"/>
  <c r="BF32" i="8"/>
  <c r="BK32" i="4"/>
  <c r="Q32" i="7"/>
  <c r="R32" i="7" s="1"/>
  <c r="Y32" i="8"/>
  <c r="N33" i="8"/>
  <c r="L33" i="8"/>
  <c r="P33" i="8" s="1"/>
  <c r="Q33" i="8" s="1"/>
  <c r="R33" i="8" s="1"/>
  <c r="W32" i="7"/>
  <c r="X32" i="7" s="1"/>
  <c r="AS47" i="5"/>
  <c r="X34" i="4"/>
  <c r="L33" i="9"/>
  <c r="P33" i="9" s="1"/>
  <c r="N33" i="9"/>
  <c r="M48" i="8"/>
  <c r="C49" i="8"/>
  <c r="H49" i="8" s="1"/>
  <c r="AR47" i="9"/>
  <c r="AL48" i="7"/>
  <c r="AR48" i="7" s="1"/>
  <c r="AS47" i="7"/>
  <c r="BD47" i="7" s="1"/>
  <c r="AS46" i="8"/>
  <c r="BD46" i="8" s="1"/>
  <c r="AR46" i="8"/>
  <c r="BC46" i="8" s="1"/>
  <c r="AM47" i="8"/>
  <c r="AA47" i="8"/>
  <c r="AJ47" i="8"/>
  <c r="AL47" i="8"/>
  <c r="AI47" i="8"/>
  <c r="U49" i="9"/>
  <c r="AP49" i="9"/>
  <c r="T50" i="9"/>
  <c r="BA50" i="9" s="1"/>
  <c r="AF49" i="9"/>
  <c r="AG49" i="9" s="1"/>
  <c r="A49" i="9"/>
  <c r="AS47" i="9"/>
  <c r="BD47" i="9" s="1"/>
  <c r="AJ48" i="9"/>
  <c r="AI48" i="9"/>
  <c r="AA48" i="9"/>
  <c r="AM48" i="9"/>
  <c r="AL48" i="9"/>
  <c r="T49" i="8"/>
  <c r="U48" i="8"/>
  <c r="AF48" i="8"/>
  <c r="AG48" i="8" s="1"/>
  <c r="AP48" i="8"/>
  <c r="A48" i="8"/>
  <c r="T51" i="4"/>
  <c r="BA51" i="4" s="1"/>
  <c r="W50" i="4"/>
  <c r="AP50" i="4"/>
  <c r="AS50" i="4"/>
  <c r="U50" i="4"/>
  <c r="Y50" i="4"/>
  <c r="X50" i="4"/>
  <c r="AF50" i="4"/>
  <c r="AG50" i="4" s="1"/>
  <c r="AO50" i="5"/>
  <c r="B51" i="5"/>
  <c r="AC50" i="5"/>
  <c r="AD50" i="5" s="1"/>
  <c r="E50" i="5"/>
  <c r="D50" i="5"/>
  <c r="F50" i="5"/>
  <c r="U49" i="5"/>
  <c r="AP49" i="5"/>
  <c r="AF49" i="5"/>
  <c r="AG49" i="5" s="1"/>
  <c r="T50" i="5"/>
  <c r="A49" i="5"/>
  <c r="AL48" i="5"/>
  <c r="AI48" i="5"/>
  <c r="AA48" i="5"/>
  <c r="AJ48" i="5"/>
  <c r="AM48" i="5"/>
  <c r="BD48" i="5" s="1"/>
  <c r="AJ50" i="3"/>
  <c r="AA50" i="3"/>
  <c r="AI50" i="3"/>
  <c r="BH50" i="3"/>
  <c r="AW50" i="3"/>
  <c r="BL50" i="3"/>
  <c r="BK50" i="3"/>
  <c r="BI50" i="3"/>
  <c r="AM50" i="3"/>
  <c r="AL50" i="3"/>
  <c r="AX50" i="3"/>
  <c r="K51" i="4"/>
  <c r="E51" i="4"/>
  <c r="D51" i="4"/>
  <c r="M51" i="4"/>
  <c r="C51" i="4"/>
  <c r="N51" i="4"/>
  <c r="AC51" i="4"/>
  <c r="AD51" i="4" s="1"/>
  <c r="F51" i="4"/>
  <c r="AO51" i="4"/>
  <c r="P51" i="4"/>
  <c r="O51" i="4"/>
  <c r="L51" i="4"/>
  <c r="B52" i="4"/>
  <c r="AR51" i="4"/>
  <c r="R51" i="4"/>
  <c r="Q51" i="4"/>
  <c r="B52" i="9"/>
  <c r="AO51" i="9"/>
  <c r="F51" i="9"/>
  <c r="C51" i="9"/>
  <c r="H51" i="9" s="1"/>
  <c r="E51" i="9"/>
  <c r="D51" i="9"/>
  <c r="AC51" i="9"/>
  <c r="AD51" i="9" s="1"/>
  <c r="AO50" i="7"/>
  <c r="B51" i="7"/>
  <c r="F50" i="7"/>
  <c r="E50" i="7"/>
  <c r="D50" i="7"/>
  <c r="C50" i="7"/>
  <c r="H50" i="7" s="1"/>
  <c r="AC50" i="7"/>
  <c r="AD50" i="7" s="1"/>
  <c r="AP49" i="7"/>
  <c r="AF49" i="7"/>
  <c r="AG49" i="7" s="1"/>
  <c r="T50" i="7"/>
  <c r="U49" i="7"/>
  <c r="T52" i="6"/>
  <c r="BA52" i="6" s="1"/>
  <c r="AF51" i="6"/>
  <c r="AG51" i="6" s="1"/>
  <c r="AP51" i="6"/>
  <c r="U51" i="6"/>
  <c r="AS48" i="6"/>
  <c r="BD48" i="6" s="1"/>
  <c r="AA49" i="6"/>
  <c r="AI49" i="6"/>
  <c r="AL49" i="6"/>
  <c r="AM49" i="6"/>
  <c r="AJ49" i="6"/>
  <c r="M49" i="5"/>
  <c r="T51" i="2"/>
  <c r="BA51" i="2" s="1"/>
  <c r="U50" i="2"/>
  <c r="AP50" i="2"/>
  <c r="AF50" i="2"/>
  <c r="AG50" i="2" s="1"/>
  <c r="AC50" i="6"/>
  <c r="AD50" i="6" s="1"/>
  <c r="D50" i="6"/>
  <c r="E50" i="6"/>
  <c r="F50" i="6"/>
  <c r="A50" i="6"/>
  <c r="C50" i="6"/>
  <c r="H50" i="6" s="1"/>
  <c r="AO50" i="6"/>
  <c r="B51" i="6"/>
  <c r="AC51" i="3"/>
  <c r="AD51" i="3" s="1"/>
  <c r="AR51" i="3"/>
  <c r="H51" i="3"/>
  <c r="N51" i="3"/>
  <c r="F51" i="3"/>
  <c r="E51" i="3"/>
  <c r="M51" i="3"/>
  <c r="AO51" i="3"/>
  <c r="K51" i="3"/>
  <c r="Q51" i="3"/>
  <c r="R51" i="3"/>
  <c r="C51" i="3"/>
  <c r="D51" i="3"/>
  <c r="O51" i="3"/>
  <c r="B52" i="3"/>
  <c r="P51" i="3"/>
  <c r="L51" i="3"/>
  <c r="BA49" i="8" l="1"/>
  <c r="P29" i="5"/>
  <c r="Q29" i="5" s="1"/>
  <c r="R29" i="5" s="1"/>
  <c r="O29" i="5"/>
  <c r="K30" i="5" s="1"/>
  <c r="BA50" i="7"/>
  <c r="BA50" i="5"/>
  <c r="BF30" i="6"/>
  <c r="O30" i="6"/>
  <c r="K31" i="6" s="1"/>
  <c r="L31" i="6" s="1"/>
  <c r="P31" i="6" s="1"/>
  <c r="Q31" i="6" s="1"/>
  <c r="R31" i="6" s="1"/>
  <c r="AU31" i="6" s="1"/>
  <c r="BI50" i="4"/>
  <c r="AX50" i="4"/>
  <c r="AA50" i="4"/>
  <c r="A51" i="3"/>
  <c r="X51" i="3"/>
  <c r="BD48" i="2"/>
  <c r="AW50" i="4"/>
  <c r="BK50" i="4"/>
  <c r="AL50" i="4"/>
  <c r="AM50" i="4"/>
  <c r="BH50" i="4"/>
  <c r="AI50" i="4"/>
  <c r="AJ50" i="4"/>
  <c r="BH32" i="2"/>
  <c r="BI32" i="2" s="1"/>
  <c r="AW27" i="5"/>
  <c r="AX27" i="5" s="1"/>
  <c r="AW28" i="6"/>
  <c r="AX28" i="6" s="1"/>
  <c r="Y28" i="5"/>
  <c r="W29" i="5"/>
  <c r="X29" i="5" s="1"/>
  <c r="BH27" i="5"/>
  <c r="BI27" i="5" s="1"/>
  <c r="A50" i="2"/>
  <c r="AI50" i="2" s="1"/>
  <c r="AJ49" i="2"/>
  <c r="AI49" i="2"/>
  <c r="AA49" i="2"/>
  <c r="N34" i="2"/>
  <c r="L34" i="2"/>
  <c r="AM49" i="2"/>
  <c r="BD49" i="2" s="1"/>
  <c r="BC48" i="2"/>
  <c r="AA49" i="7"/>
  <c r="BH28" i="6"/>
  <c r="BI28" i="6" s="1"/>
  <c r="Y33" i="2"/>
  <c r="BG33" i="2" s="1"/>
  <c r="AL49" i="2"/>
  <c r="AR49" i="2" s="1"/>
  <c r="AU31" i="3"/>
  <c r="AW31" i="3" s="1"/>
  <c r="BK31" i="3" s="1"/>
  <c r="BG51" i="3"/>
  <c r="AV51" i="3"/>
  <c r="AP51" i="3"/>
  <c r="AS51" i="3"/>
  <c r="U51" i="3"/>
  <c r="Y51" i="3"/>
  <c r="T52" i="3"/>
  <c r="AF51" i="3"/>
  <c r="AG51" i="3" s="1"/>
  <c r="BD51" i="3"/>
  <c r="W51" i="3"/>
  <c r="A51" i="4"/>
  <c r="AM51" i="4" s="1"/>
  <c r="H52" i="4"/>
  <c r="Y29" i="6"/>
  <c r="W30" i="6"/>
  <c r="X30" i="6" s="1"/>
  <c r="AM49" i="7"/>
  <c r="N32" i="3"/>
  <c r="L32" i="3"/>
  <c r="M50" i="7"/>
  <c r="BL29" i="7"/>
  <c r="BK29" i="7"/>
  <c r="BI29" i="9"/>
  <c r="BL29" i="9" s="1"/>
  <c r="BK29" i="9"/>
  <c r="AV30" i="9"/>
  <c r="BG30" i="9"/>
  <c r="Q36" i="4"/>
  <c r="R36" i="4" s="1"/>
  <c r="O36" i="4"/>
  <c r="K37" i="4" s="1"/>
  <c r="AI49" i="7"/>
  <c r="D50" i="2"/>
  <c r="AO50" i="2"/>
  <c r="E50" i="2"/>
  <c r="C50" i="2"/>
  <c r="F50" i="2"/>
  <c r="B51" i="2"/>
  <c r="AC50" i="2"/>
  <c r="AD50" i="2" s="1"/>
  <c r="H50" i="2"/>
  <c r="M50" i="2" s="1"/>
  <c r="BC47" i="9"/>
  <c r="B51" i="8"/>
  <c r="D50" i="8"/>
  <c r="E50" i="8"/>
  <c r="F50" i="8"/>
  <c r="AC50" i="8"/>
  <c r="AD50" i="8" s="1"/>
  <c r="AO50" i="8"/>
  <c r="BC52" i="3"/>
  <c r="BF52" i="3"/>
  <c r="AU52" i="3"/>
  <c r="A50" i="7"/>
  <c r="BF32" i="7"/>
  <c r="AU32" i="7"/>
  <c r="BC48" i="7"/>
  <c r="Y31" i="7"/>
  <c r="BC52" i="4"/>
  <c r="BF52" i="4"/>
  <c r="AU52" i="4"/>
  <c r="BD51" i="4"/>
  <c r="BG51" i="4"/>
  <c r="AV51" i="4"/>
  <c r="O33" i="8"/>
  <c r="K34" i="8" s="1"/>
  <c r="L34" i="8" s="1"/>
  <c r="N33" i="7"/>
  <c r="O33" i="7" s="1"/>
  <c r="K34" i="7" s="1"/>
  <c r="AU33" i="8"/>
  <c r="BF33" i="8"/>
  <c r="P33" i="7"/>
  <c r="Q33" i="7" s="1"/>
  <c r="R33" i="7" s="1"/>
  <c r="AS48" i="7"/>
  <c r="BD48" i="7" s="1"/>
  <c r="AL49" i="7"/>
  <c r="AR49" i="7" s="1"/>
  <c r="AV32" i="8"/>
  <c r="BG32" i="8"/>
  <c r="BH30" i="7"/>
  <c r="BI30" i="7" s="1"/>
  <c r="W33" i="8"/>
  <c r="X33" i="8" s="1"/>
  <c r="AW30" i="7"/>
  <c r="AW33" i="4"/>
  <c r="AX33" i="4" s="1"/>
  <c r="W33" i="7"/>
  <c r="X33" i="7" s="1"/>
  <c r="BH31" i="8"/>
  <c r="BI31" i="8" s="1"/>
  <c r="AW31" i="8"/>
  <c r="BH33" i="4"/>
  <c r="BI33" i="4" s="1"/>
  <c r="W35" i="4"/>
  <c r="Y34" i="4"/>
  <c r="O33" i="9"/>
  <c r="K34" i="9" s="1"/>
  <c r="N34" i="9" s="1"/>
  <c r="M49" i="8"/>
  <c r="C50" i="8"/>
  <c r="H50" i="8" s="1"/>
  <c r="Q33" i="9"/>
  <c r="AI49" i="9"/>
  <c r="AJ49" i="9"/>
  <c r="AA49" i="9"/>
  <c r="AM49" i="9"/>
  <c r="AL49" i="9"/>
  <c r="AP50" i="9"/>
  <c r="U50" i="9"/>
  <c r="T51" i="9"/>
  <c r="BA51" i="9" s="1"/>
  <c r="AF50" i="9"/>
  <c r="AG50" i="9" s="1"/>
  <c r="A50" i="9"/>
  <c r="AS47" i="8"/>
  <c r="BD47" i="8" s="1"/>
  <c r="AR47" i="8"/>
  <c r="BC47" i="8" s="1"/>
  <c r="AJ48" i="8"/>
  <c r="AM48" i="8"/>
  <c r="AL48" i="8"/>
  <c r="AR48" i="8" s="1"/>
  <c r="BC48" i="8" s="1"/>
  <c r="AA48" i="8"/>
  <c r="AI48" i="8"/>
  <c r="A49" i="8"/>
  <c r="T50" i="8"/>
  <c r="AF49" i="8"/>
  <c r="AG49" i="8" s="1"/>
  <c r="AP49" i="8"/>
  <c r="U49" i="8"/>
  <c r="AR48" i="9"/>
  <c r="AS48" i="9"/>
  <c r="BD48" i="9" s="1"/>
  <c r="U51" i="4"/>
  <c r="T52" i="4"/>
  <c r="BA52" i="4" s="1"/>
  <c r="AS51" i="4"/>
  <c r="Y51" i="4"/>
  <c r="AF51" i="4"/>
  <c r="AG51" i="4" s="1"/>
  <c r="AP51" i="4"/>
  <c r="W51" i="4"/>
  <c r="X51" i="4"/>
  <c r="AO51" i="5"/>
  <c r="B52" i="5"/>
  <c r="F51" i="5"/>
  <c r="D51" i="5"/>
  <c r="AC51" i="5"/>
  <c r="AD51" i="5" s="1"/>
  <c r="E51" i="5"/>
  <c r="AP50" i="5"/>
  <c r="AF50" i="5"/>
  <c r="AG50" i="5" s="1"/>
  <c r="U50" i="5"/>
  <c r="T51" i="5"/>
  <c r="A50" i="5"/>
  <c r="AR48" i="5"/>
  <c r="BC48" i="5" s="1"/>
  <c r="AA49" i="5"/>
  <c r="AM49" i="5"/>
  <c r="AL49" i="5"/>
  <c r="AI49" i="5"/>
  <c r="AJ49" i="5"/>
  <c r="AS48" i="5"/>
  <c r="C51" i="5"/>
  <c r="H51" i="5" s="1"/>
  <c r="M51" i="9"/>
  <c r="M50" i="6"/>
  <c r="C51" i="6"/>
  <c r="H51" i="6" s="1"/>
  <c r="B52" i="6"/>
  <c r="F51" i="6"/>
  <c r="AC51" i="6"/>
  <c r="AD51" i="6" s="1"/>
  <c r="A51" i="6"/>
  <c r="AO51" i="6"/>
  <c r="E51" i="6"/>
  <c r="D51" i="6"/>
  <c r="AP50" i="7"/>
  <c r="AF50" i="7"/>
  <c r="AG50" i="7" s="1"/>
  <c r="T51" i="7"/>
  <c r="U50" i="7"/>
  <c r="BH51" i="3"/>
  <c r="BL51" i="3"/>
  <c r="BI51" i="3"/>
  <c r="AL51" i="3"/>
  <c r="AW51" i="3"/>
  <c r="BK51" i="3"/>
  <c r="AA51" i="3"/>
  <c r="AI51" i="3"/>
  <c r="AX51" i="3"/>
  <c r="AM51" i="3"/>
  <c r="AJ51" i="3"/>
  <c r="AJ50" i="2"/>
  <c r="C51" i="7"/>
  <c r="H51" i="7" s="1"/>
  <c r="B52" i="7"/>
  <c r="D51" i="7"/>
  <c r="F51" i="7"/>
  <c r="AO51" i="7"/>
  <c r="E51" i="7"/>
  <c r="AC51" i="7"/>
  <c r="AD51" i="7" s="1"/>
  <c r="B53" i="9"/>
  <c r="E52" i="9"/>
  <c r="F52" i="9"/>
  <c r="C52" i="9"/>
  <c r="H52" i="9" s="1"/>
  <c r="D52" i="9"/>
  <c r="AC52" i="9"/>
  <c r="AD52" i="9" s="1"/>
  <c r="AO52" i="9"/>
  <c r="Q52" i="3"/>
  <c r="AR52" i="3"/>
  <c r="C52" i="3"/>
  <c r="M52" i="3"/>
  <c r="P52" i="3"/>
  <c r="D52" i="3"/>
  <c r="H52" i="3"/>
  <c r="R52" i="3"/>
  <c r="AO52" i="3"/>
  <c r="L52" i="3"/>
  <c r="K52" i="3"/>
  <c r="B53" i="3"/>
  <c r="O52" i="3"/>
  <c r="F52" i="3"/>
  <c r="E52" i="3"/>
  <c r="AC52" i="3"/>
  <c r="AD52" i="3" s="1"/>
  <c r="N52" i="3"/>
  <c r="AP51" i="2"/>
  <c r="U51" i="2"/>
  <c r="AF51" i="2"/>
  <c r="AG51" i="2" s="1"/>
  <c r="T52" i="2"/>
  <c r="BA52" i="2" s="1"/>
  <c r="M50" i="5"/>
  <c r="AS49" i="6"/>
  <c r="BD49" i="6" s="1"/>
  <c r="AR49" i="6"/>
  <c r="T53" i="6"/>
  <c r="BA53" i="6" s="1"/>
  <c r="U52" i="6"/>
  <c r="AP52" i="6"/>
  <c r="AF52" i="6"/>
  <c r="AG52" i="6" s="1"/>
  <c r="M52" i="4"/>
  <c r="P52" i="4"/>
  <c r="AR52" i="4"/>
  <c r="O52" i="4"/>
  <c r="AO52" i="4"/>
  <c r="L52" i="4"/>
  <c r="R52" i="4"/>
  <c r="AC52" i="4"/>
  <c r="AD52" i="4" s="1"/>
  <c r="D52" i="4"/>
  <c r="N52" i="4"/>
  <c r="C52" i="4"/>
  <c r="B53" i="4"/>
  <c r="E52" i="4"/>
  <c r="F52" i="4"/>
  <c r="Q52" i="4"/>
  <c r="K52" i="4"/>
  <c r="AA50" i="6"/>
  <c r="AL50" i="6"/>
  <c r="AJ50" i="6"/>
  <c r="AM50" i="6"/>
  <c r="AI50" i="6"/>
  <c r="BH51" i="4"/>
  <c r="AL51" i="4"/>
  <c r="AJ51" i="4"/>
  <c r="AI51" i="4"/>
  <c r="BA51" i="5" l="1"/>
  <c r="BA50" i="8"/>
  <c r="BA51" i="7"/>
  <c r="L30" i="5"/>
  <c r="P30" i="5" s="1"/>
  <c r="Q30" i="5" s="1"/>
  <c r="R30" i="5" s="1"/>
  <c r="M30" i="5"/>
  <c r="N30" i="5"/>
  <c r="BF29" i="5"/>
  <c r="AU29" i="5"/>
  <c r="X52" i="3"/>
  <c r="BA52" i="3"/>
  <c r="N31" i="6"/>
  <c r="M31" i="6"/>
  <c r="BF31" i="6"/>
  <c r="AX51" i="4"/>
  <c r="BI51" i="4"/>
  <c r="AW51" i="4"/>
  <c r="BL51" i="4"/>
  <c r="AA51" i="4"/>
  <c r="AA50" i="2"/>
  <c r="A52" i="4"/>
  <c r="AL52" i="4" s="1"/>
  <c r="AA50" i="7"/>
  <c r="BK28" i="6"/>
  <c r="AL50" i="2"/>
  <c r="AR50" i="2" s="1"/>
  <c r="AM50" i="2"/>
  <c r="BD50" i="2" s="1"/>
  <c r="BG28" i="5"/>
  <c r="AV28" i="5"/>
  <c r="BK51" i="4"/>
  <c r="BK27" i="5"/>
  <c r="BL27" i="5"/>
  <c r="BC49" i="2"/>
  <c r="BL28" i="6"/>
  <c r="AX31" i="3"/>
  <c r="BL31" i="3" s="1"/>
  <c r="O34" i="2"/>
  <c r="K35" i="2" s="1"/>
  <c r="P34" i="2"/>
  <c r="Q34" i="2" s="1"/>
  <c r="R34" i="2" s="1"/>
  <c r="W34" i="2"/>
  <c r="X34" i="2" s="1"/>
  <c r="BH33" i="2"/>
  <c r="BI33" i="2" s="1"/>
  <c r="A51" i="2"/>
  <c r="AJ51" i="2" s="1"/>
  <c r="W52" i="3"/>
  <c r="AP52" i="3"/>
  <c r="U52" i="3"/>
  <c r="BD52" i="3"/>
  <c r="AF52" i="3"/>
  <c r="AG52" i="3" s="1"/>
  <c r="BG52" i="3"/>
  <c r="T53" i="3"/>
  <c r="BA53" i="3" s="1"/>
  <c r="AS52" i="3"/>
  <c r="Y52" i="3"/>
  <c r="AV52" i="3"/>
  <c r="A52" i="3"/>
  <c r="AJ52" i="3" s="1"/>
  <c r="H53" i="4"/>
  <c r="AV29" i="6"/>
  <c r="BG29" i="6"/>
  <c r="AI50" i="7"/>
  <c r="O32" i="3"/>
  <c r="K33" i="3" s="1"/>
  <c r="P32" i="3"/>
  <c r="Q32" i="3" s="1"/>
  <c r="R32" i="3" s="1"/>
  <c r="AU32" i="3" s="1"/>
  <c r="AW32" i="3" s="1"/>
  <c r="AM50" i="7"/>
  <c r="AJ50" i="7"/>
  <c r="M51" i="7"/>
  <c r="AW30" i="9"/>
  <c r="AX30" i="9" s="1"/>
  <c r="Y31" i="9"/>
  <c r="W32" i="9"/>
  <c r="X32" i="9" s="1"/>
  <c r="BH30" i="9"/>
  <c r="BI30" i="9" s="1"/>
  <c r="N34" i="8"/>
  <c r="O34" i="8" s="1"/>
  <c r="K35" i="8" s="1"/>
  <c r="L37" i="4"/>
  <c r="P37" i="4" s="1"/>
  <c r="N37" i="4"/>
  <c r="AU36" i="4"/>
  <c r="BF36" i="4"/>
  <c r="AS49" i="7"/>
  <c r="BD49" i="7" s="1"/>
  <c r="BK30" i="7"/>
  <c r="Y32" i="7"/>
  <c r="AV32" i="7" s="1"/>
  <c r="AL50" i="7"/>
  <c r="AR50" i="7" s="1"/>
  <c r="BC50" i="7" s="1"/>
  <c r="BC48" i="9"/>
  <c r="N34" i="7"/>
  <c r="L34" i="7"/>
  <c r="P34" i="7" s="1"/>
  <c r="Q34" i="7" s="1"/>
  <c r="R34" i="7" s="1"/>
  <c r="B52" i="8"/>
  <c r="AC51" i="8"/>
  <c r="AD51" i="8" s="1"/>
  <c r="E51" i="8"/>
  <c r="AO51" i="8"/>
  <c r="F51" i="8"/>
  <c r="D51" i="8"/>
  <c r="BC49" i="6"/>
  <c r="A51" i="7"/>
  <c r="AI51" i="7" s="1"/>
  <c r="BC49" i="7"/>
  <c r="AU33" i="7"/>
  <c r="BF33" i="7"/>
  <c r="C52" i="5"/>
  <c r="H52" i="5" s="1"/>
  <c r="BD52" i="4"/>
  <c r="AV52" i="4"/>
  <c r="BG52" i="4"/>
  <c r="C51" i="2"/>
  <c r="AO51" i="2"/>
  <c r="E51" i="2"/>
  <c r="AC51" i="2"/>
  <c r="AD51" i="2" s="1"/>
  <c r="H51" i="2"/>
  <c r="M51" i="2" s="1"/>
  <c r="B52" i="2"/>
  <c r="D51" i="2"/>
  <c r="F51" i="2"/>
  <c r="BC53" i="4"/>
  <c r="BF53" i="4"/>
  <c r="AU53" i="4"/>
  <c r="BC53" i="3"/>
  <c r="BF53" i="3"/>
  <c r="AU53" i="3"/>
  <c r="AV31" i="7"/>
  <c r="AW31" i="7" s="1"/>
  <c r="BG31" i="7"/>
  <c r="BD49" i="5"/>
  <c r="AX30" i="7"/>
  <c r="BL30" i="7" s="1"/>
  <c r="AW32" i="8"/>
  <c r="BH32" i="8"/>
  <c r="BI32" i="8" s="1"/>
  <c r="Y33" i="8"/>
  <c r="BK33" i="4"/>
  <c r="BL33" i="4"/>
  <c r="AX31" i="8"/>
  <c r="BL31" i="8" s="1"/>
  <c r="BK31" i="8"/>
  <c r="P34" i="8"/>
  <c r="Q34" i="8" s="1"/>
  <c r="R34" i="8" s="1"/>
  <c r="AS48" i="8"/>
  <c r="BD48" i="8" s="1"/>
  <c r="L34" i="9"/>
  <c r="O34" i="9" s="1"/>
  <c r="K35" i="9" s="1"/>
  <c r="N35" i="9" s="1"/>
  <c r="X35" i="4"/>
  <c r="W36" i="4" s="1"/>
  <c r="A51" i="5"/>
  <c r="AI51" i="5" s="1"/>
  <c r="M50" i="8"/>
  <c r="C51" i="8"/>
  <c r="H51" i="8" s="1"/>
  <c r="R33" i="9"/>
  <c r="AM50" i="9"/>
  <c r="AI50" i="9"/>
  <c r="AA50" i="9"/>
  <c r="AL50" i="9"/>
  <c r="AJ50" i="9"/>
  <c r="T51" i="8"/>
  <c r="AP50" i="8"/>
  <c r="U50" i="8"/>
  <c r="AF50" i="8"/>
  <c r="AG50" i="8" s="1"/>
  <c r="A50" i="8"/>
  <c r="AR49" i="9"/>
  <c r="AS49" i="9"/>
  <c r="AA49" i="8"/>
  <c r="AJ49" i="8"/>
  <c r="AM49" i="8"/>
  <c r="AI49" i="8"/>
  <c r="AL49" i="8"/>
  <c r="AS49" i="8" s="1"/>
  <c r="BD49" i="8" s="1"/>
  <c r="T52" i="9"/>
  <c r="BA52" i="9" s="1"/>
  <c r="AP51" i="9"/>
  <c r="AF51" i="9"/>
  <c r="AG51" i="9" s="1"/>
  <c r="U51" i="9"/>
  <c r="A51" i="9"/>
  <c r="U52" i="4"/>
  <c r="AP52" i="4"/>
  <c r="Y52" i="4"/>
  <c r="AF52" i="4"/>
  <c r="AG52" i="4" s="1"/>
  <c r="AS52" i="4"/>
  <c r="X52" i="4"/>
  <c r="T53" i="4"/>
  <c r="BA53" i="4" s="1"/>
  <c r="W52" i="4"/>
  <c r="D52" i="5"/>
  <c r="AO52" i="5"/>
  <c r="B53" i="5"/>
  <c r="F52" i="5"/>
  <c r="E52" i="5"/>
  <c r="AC52" i="5"/>
  <c r="AD52" i="5" s="1"/>
  <c r="AP51" i="5"/>
  <c r="U51" i="5"/>
  <c r="AF51" i="5"/>
  <c r="AG51" i="5" s="1"/>
  <c r="T52" i="5"/>
  <c r="AS49" i="5"/>
  <c r="AR49" i="5"/>
  <c r="BC49" i="5" s="1"/>
  <c r="AM50" i="5"/>
  <c r="BD50" i="5" s="1"/>
  <c r="AL50" i="5"/>
  <c r="AJ50" i="5"/>
  <c r="AA50" i="5"/>
  <c r="AI50" i="5"/>
  <c r="M52" i="9"/>
  <c r="M51" i="5"/>
  <c r="AC52" i="6"/>
  <c r="AD52" i="6" s="1"/>
  <c r="A52" i="6"/>
  <c r="D52" i="6"/>
  <c r="E52" i="6"/>
  <c r="F52" i="6"/>
  <c r="C52" i="6"/>
  <c r="H52" i="6" s="1"/>
  <c r="AO52" i="6"/>
  <c r="B53" i="6"/>
  <c r="F53" i="4"/>
  <c r="P53" i="4"/>
  <c r="B54" i="4"/>
  <c r="AR53" i="4"/>
  <c r="O53" i="4"/>
  <c r="C53" i="4"/>
  <c r="E53" i="4"/>
  <c r="K53" i="4"/>
  <c r="AO53" i="4"/>
  <c r="R53" i="4"/>
  <c r="AC53" i="4"/>
  <c r="AD53" i="4" s="1"/>
  <c r="M53" i="4"/>
  <c r="L53" i="4"/>
  <c r="D53" i="4"/>
  <c r="Q53" i="4"/>
  <c r="N53" i="4"/>
  <c r="U53" i="6"/>
  <c r="T54" i="6"/>
  <c r="BA54" i="6" s="1"/>
  <c r="AP53" i="6"/>
  <c r="AF53" i="6"/>
  <c r="AG53" i="6" s="1"/>
  <c r="AC52" i="7"/>
  <c r="AD52" i="7" s="1"/>
  <c r="D52" i="7"/>
  <c r="B53" i="7"/>
  <c r="E52" i="7"/>
  <c r="F52" i="7"/>
  <c r="C52" i="7"/>
  <c r="H52" i="7" s="1"/>
  <c r="AO52" i="7"/>
  <c r="M51" i="6"/>
  <c r="U52" i="2"/>
  <c r="AP52" i="2"/>
  <c r="T53" i="2"/>
  <c r="BA53" i="2" s="1"/>
  <c r="AF52" i="2"/>
  <c r="AG52" i="2" s="1"/>
  <c r="AA51" i="6"/>
  <c r="AI51" i="6"/>
  <c r="AM51" i="6"/>
  <c r="AJ51" i="6"/>
  <c r="AL51" i="6"/>
  <c r="AF51" i="7"/>
  <c r="AG51" i="7" s="1"/>
  <c r="AP51" i="7"/>
  <c r="T52" i="7"/>
  <c r="U51" i="7"/>
  <c r="Q53" i="3"/>
  <c r="F53" i="3"/>
  <c r="H53" i="3"/>
  <c r="E53" i="3"/>
  <c r="AO53" i="3"/>
  <c r="P53" i="3"/>
  <c r="M53" i="3"/>
  <c r="L53" i="3"/>
  <c r="K53" i="3"/>
  <c r="D53" i="3"/>
  <c r="R53" i="3"/>
  <c r="C53" i="3"/>
  <c r="O53" i="3"/>
  <c r="AR53" i="3"/>
  <c r="AC53" i="3"/>
  <c r="AD53" i="3" s="1"/>
  <c r="B54" i="3"/>
  <c r="N53" i="3"/>
  <c r="AR50" i="6"/>
  <c r="AS50" i="6"/>
  <c r="BD50" i="6" s="1"/>
  <c r="D53" i="9"/>
  <c r="E53" i="9"/>
  <c r="F53" i="9"/>
  <c r="C53" i="9"/>
  <c r="H53" i="9" s="1"/>
  <c r="AC53" i="9"/>
  <c r="AD53" i="9" s="1"/>
  <c r="B54" i="9"/>
  <c r="AO53" i="9"/>
  <c r="O30" i="5" l="1"/>
  <c r="K31" i="5" s="1"/>
  <c r="N31" i="5" s="1"/>
  <c r="O31" i="5" s="1"/>
  <c r="K32" i="5" s="1"/>
  <c r="O31" i="6"/>
  <c r="K32" i="6" s="1"/>
  <c r="M31" i="5"/>
  <c r="L31" i="5"/>
  <c r="P31" i="5" s="1"/>
  <c r="Q31" i="5" s="1"/>
  <c r="R31" i="5" s="1"/>
  <c r="AU30" i="5"/>
  <c r="BF30" i="5"/>
  <c r="BA52" i="5"/>
  <c r="AI51" i="2"/>
  <c r="AA51" i="2"/>
  <c r="BA51" i="8"/>
  <c r="BA52" i="7"/>
  <c r="A53" i="3"/>
  <c r="BH53" i="3" s="1"/>
  <c r="X53" i="3"/>
  <c r="N32" i="6"/>
  <c r="L32" i="6"/>
  <c r="AW52" i="4"/>
  <c r="BL52" i="4"/>
  <c r="AW52" i="3"/>
  <c r="BC50" i="2"/>
  <c r="BI52" i="4"/>
  <c r="AA52" i="4"/>
  <c r="BK52" i="4"/>
  <c r="AJ52" i="4"/>
  <c r="AX52" i="4"/>
  <c r="AM52" i="4"/>
  <c r="AI52" i="4"/>
  <c r="BH52" i="4"/>
  <c r="AL51" i="2"/>
  <c r="BL52" i="3"/>
  <c r="AM52" i="3"/>
  <c r="AI52" i="3"/>
  <c r="BH28" i="5"/>
  <c r="BI28" i="5" s="1"/>
  <c r="AW28" i="5"/>
  <c r="Y29" i="5"/>
  <c r="W30" i="5"/>
  <c r="X30" i="5" s="1"/>
  <c r="AM51" i="2"/>
  <c r="BF32" i="3"/>
  <c r="BH32" i="3" s="1"/>
  <c r="BI32" i="3" s="1"/>
  <c r="AU34" i="2"/>
  <c r="BF34" i="2"/>
  <c r="N35" i="2"/>
  <c r="L35" i="2"/>
  <c r="P35" i="2" s="1"/>
  <c r="Q35" i="2" s="1"/>
  <c r="BI52" i="3"/>
  <c r="AA52" i="3"/>
  <c r="BK52" i="3"/>
  <c r="AL52" i="3"/>
  <c r="AX52" i="3"/>
  <c r="BH52" i="3"/>
  <c r="BH29" i="6"/>
  <c r="BI29" i="6" s="1"/>
  <c r="AW29" i="6"/>
  <c r="AX29" i="6" s="1"/>
  <c r="A52" i="2"/>
  <c r="BG53" i="3"/>
  <c r="U53" i="3"/>
  <c r="Y53" i="3"/>
  <c r="AS53" i="3"/>
  <c r="W53" i="3"/>
  <c r="AV53" i="3"/>
  <c r="AF53" i="3"/>
  <c r="AG53" i="3" s="1"/>
  <c r="T54" i="3"/>
  <c r="BA54" i="3" s="1"/>
  <c r="AP53" i="3"/>
  <c r="BD53" i="3"/>
  <c r="H54" i="4"/>
  <c r="Y30" i="6"/>
  <c r="W31" i="6"/>
  <c r="X31" i="6" s="1"/>
  <c r="AA51" i="7"/>
  <c r="BH31" i="7"/>
  <c r="BI31" i="7" s="1"/>
  <c r="AM51" i="7"/>
  <c r="AJ51" i="7"/>
  <c r="W34" i="7"/>
  <c r="X34" i="7" s="1"/>
  <c r="L33" i="3"/>
  <c r="P33" i="3" s="1"/>
  <c r="Q33" i="3" s="1"/>
  <c r="N33" i="3"/>
  <c r="M52" i="7"/>
  <c r="M52" i="6"/>
  <c r="AS50" i="7"/>
  <c r="BD50" i="7" s="1"/>
  <c r="AL51" i="7"/>
  <c r="AR51" i="7" s="1"/>
  <c r="BC51" i="7" s="1"/>
  <c r="C53" i="5"/>
  <c r="H53" i="5" s="1"/>
  <c r="O34" i="7"/>
  <c r="K35" i="7" s="1"/>
  <c r="N35" i="7" s="1"/>
  <c r="AV31" i="9"/>
  <c r="BG31" i="9"/>
  <c r="BK30" i="9"/>
  <c r="BL30" i="9"/>
  <c r="O37" i="4"/>
  <c r="Q37" i="4"/>
  <c r="R37" i="4" s="1"/>
  <c r="BG32" i="7"/>
  <c r="BC49" i="9"/>
  <c r="AW32" i="7"/>
  <c r="AO52" i="8"/>
  <c r="AC52" i="8"/>
  <c r="AD52" i="8" s="1"/>
  <c r="D52" i="8"/>
  <c r="F52" i="8"/>
  <c r="B53" i="8"/>
  <c r="E52" i="8"/>
  <c r="BC54" i="4"/>
  <c r="BF54" i="4"/>
  <c r="AU54" i="4"/>
  <c r="BC50" i="6"/>
  <c r="AU34" i="7"/>
  <c r="BF34" i="7"/>
  <c r="AU33" i="9"/>
  <c r="BF33" i="9"/>
  <c r="A53" i="4"/>
  <c r="AA53" i="4" s="1"/>
  <c r="BD53" i="4"/>
  <c r="BG53" i="4"/>
  <c r="AV53" i="4"/>
  <c r="BD49" i="9"/>
  <c r="Y33" i="7"/>
  <c r="BC54" i="3"/>
  <c r="BF54" i="3"/>
  <c r="AU54" i="3"/>
  <c r="P34" i="9"/>
  <c r="Q34" i="9" s="1"/>
  <c r="R34" i="9" s="1"/>
  <c r="B53" i="2"/>
  <c r="C52" i="2"/>
  <c r="F52" i="2"/>
  <c r="D52" i="2"/>
  <c r="H52" i="2"/>
  <c r="M52" i="2" s="1"/>
  <c r="AC52" i="2"/>
  <c r="AD52" i="2" s="1"/>
  <c r="AO52" i="2"/>
  <c r="E52" i="2"/>
  <c r="AX32" i="3"/>
  <c r="AU34" i="8"/>
  <c r="BF34" i="8"/>
  <c r="AV33" i="8"/>
  <c r="BG33" i="8"/>
  <c r="W34" i="8"/>
  <c r="X34" i="8" s="1"/>
  <c r="Y35" i="4"/>
  <c r="AW34" i="4"/>
  <c r="AX34" i="4" s="1"/>
  <c r="AX31" i="7"/>
  <c r="L35" i="8"/>
  <c r="N35" i="8"/>
  <c r="AX32" i="8"/>
  <c r="BL32" i="8" s="1"/>
  <c r="BK32" i="8"/>
  <c r="L35" i="9"/>
  <c r="O35" i="9" s="1"/>
  <c r="K36" i="9" s="1"/>
  <c r="AA51" i="5"/>
  <c r="A52" i="5"/>
  <c r="AI52" i="5" s="1"/>
  <c r="AJ51" i="5"/>
  <c r="X36" i="4"/>
  <c r="W37" i="4" s="1"/>
  <c r="BH34" i="4"/>
  <c r="BI34" i="4" s="1"/>
  <c r="M51" i="8"/>
  <c r="C52" i="8"/>
  <c r="H52" i="8" s="1"/>
  <c r="AP51" i="8"/>
  <c r="AF51" i="8"/>
  <c r="AG51" i="8" s="1"/>
  <c r="U51" i="8"/>
  <c r="A51" i="8"/>
  <c r="T52" i="8"/>
  <c r="AR49" i="8"/>
  <c r="BC49" i="8" s="1"/>
  <c r="AA50" i="8"/>
  <c r="AL50" i="8"/>
  <c r="AR50" i="8" s="1"/>
  <c r="BC50" i="8" s="1"/>
  <c r="AI50" i="8"/>
  <c r="AJ50" i="8"/>
  <c r="AM50" i="8"/>
  <c r="AR50" i="9"/>
  <c r="AS50" i="9"/>
  <c r="BD50" i="9" s="1"/>
  <c r="AF52" i="9"/>
  <c r="AG52" i="9" s="1"/>
  <c r="T53" i="9"/>
  <c r="BA53" i="9" s="1"/>
  <c r="AP52" i="9"/>
  <c r="U52" i="9"/>
  <c r="A52" i="9"/>
  <c r="AA51" i="9"/>
  <c r="AL51" i="9"/>
  <c r="AJ51" i="9"/>
  <c r="AI51" i="9"/>
  <c r="AM51" i="9"/>
  <c r="T54" i="4"/>
  <c r="BA54" i="4" s="1"/>
  <c r="U53" i="4"/>
  <c r="AP53" i="4"/>
  <c r="W53" i="4"/>
  <c r="Y53" i="4"/>
  <c r="AF53" i="4"/>
  <c r="AG53" i="4" s="1"/>
  <c r="X53" i="4"/>
  <c r="AS53" i="4"/>
  <c r="AS50" i="5"/>
  <c r="AR50" i="5"/>
  <c r="BC50" i="5" s="1"/>
  <c r="AM51" i="5"/>
  <c r="D53" i="5"/>
  <c r="F53" i="5"/>
  <c r="B54" i="5"/>
  <c r="E53" i="5"/>
  <c r="AO53" i="5"/>
  <c r="AC53" i="5"/>
  <c r="AD53" i="5" s="1"/>
  <c r="AL51" i="5"/>
  <c r="AF52" i="5"/>
  <c r="AG52" i="5" s="1"/>
  <c r="U52" i="5"/>
  <c r="AP52" i="5"/>
  <c r="T53" i="5"/>
  <c r="M53" i="9"/>
  <c r="M52" i="5"/>
  <c r="AR51" i="6"/>
  <c r="AS51" i="6"/>
  <c r="BD51" i="6" s="1"/>
  <c r="D53" i="7"/>
  <c r="E53" i="7"/>
  <c r="C53" i="7"/>
  <c r="H53" i="7" s="1"/>
  <c r="AO53" i="7"/>
  <c r="B54" i="7"/>
  <c r="F53" i="7"/>
  <c r="AC53" i="7"/>
  <c r="AD53" i="7" s="1"/>
  <c r="T55" i="6"/>
  <c r="BA55" i="6" s="1"/>
  <c r="AF54" i="6"/>
  <c r="AG54" i="6" s="1"/>
  <c r="AP54" i="6"/>
  <c r="U54" i="6"/>
  <c r="B54" i="6"/>
  <c r="D53" i="6"/>
  <c r="F53" i="6"/>
  <c r="AC53" i="6"/>
  <c r="AD53" i="6" s="1"/>
  <c r="E53" i="6"/>
  <c r="AO53" i="6"/>
  <c r="C53" i="6"/>
  <c r="H53" i="6" s="1"/>
  <c r="A53" i="6"/>
  <c r="AA52" i="6"/>
  <c r="AJ52" i="6"/>
  <c r="AM52" i="6"/>
  <c r="AI52" i="6"/>
  <c r="AL52" i="6"/>
  <c r="AP53" i="2"/>
  <c r="U53" i="2"/>
  <c r="AF53" i="2"/>
  <c r="AG53" i="2" s="1"/>
  <c r="T54" i="2"/>
  <c r="BA54" i="2" s="1"/>
  <c r="M54" i="4"/>
  <c r="P54" i="4"/>
  <c r="K54" i="4"/>
  <c r="O54" i="4"/>
  <c r="B55" i="4"/>
  <c r="Q54" i="4"/>
  <c r="AR54" i="4"/>
  <c r="E54" i="4"/>
  <c r="L54" i="4"/>
  <c r="AC54" i="4"/>
  <c r="AD54" i="4" s="1"/>
  <c r="R54" i="4"/>
  <c r="C54" i="4"/>
  <c r="N54" i="4"/>
  <c r="AO54" i="4"/>
  <c r="F54" i="4"/>
  <c r="D54" i="4"/>
  <c r="D54" i="9"/>
  <c r="B55" i="9"/>
  <c r="AO54" i="9"/>
  <c r="F54" i="9"/>
  <c r="E54" i="9"/>
  <c r="C54" i="9"/>
  <c r="H54" i="9" s="1"/>
  <c r="AC54" i="9"/>
  <c r="AD54" i="9" s="1"/>
  <c r="AA52" i="2"/>
  <c r="AJ52" i="2"/>
  <c r="AI52" i="2"/>
  <c r="C54" i="3"/>
  <c r="AC54" i="3"/>
  <c r="AD54" i="3" s="1"/>
  <c r="E54" i="3"/>
  <c r="AO54" i="3"/>
  <c r="R54" i="3"/>
  <c r="L54" i="3"/>
  <c r="P54" i="3"/>
  <c r="F54" i="3"/>
  <c r="D54" i="3"/>
  <c r="O54" i="3"/>
  <c r="M54" i="3"/>
  <c r="Q54" i="3"/>
  <c r="N54" i="3"/>
  <c r="H54" i="3"/>
  <c r="AR54" i="3"/>
  <c r="K54" i="3"/>
  <c r="B55" i="3"/>
  <c r="BI53" i="3"/>
  <c r="AM53" i="3"/>
  <c r="AL53" i="3"/>
  <c r="T53" i="7"/>
  <c r="AF52" i="7"/>
  <c r="AG52" i="7" s="1"/>
  <c r="U52" i="7"/>
  <c r="AP52" i="7"/>
  <c r="A52" i="7"/>
  <c r="N32" i="5" l="1"/>
  <c r="L32" i="5"/>
  <c r="BF31" i="5"/>
  <c r="AU31" i="5"/>
  <c r="BA53" i="5"/>
  <c r="BA52" i="8"/>
  <c r="BA53" i="7"/>
  <c r="BK53" i="3"/>
  <c r="BL53" i="3"/>
  <c r="AI53" i="3"/>
  <c r="AX53" i="3"/>
  <c r="AW53" i="3"/>
  <c r="AA53" i="3"/>
  <c r="AJ53" i="3"/>
  <c r="A54" i="3"/>
  <c r="X54" i="3"/>
  <c r="P32" i="6"/>
  <c r="O32" i="6"/>
  <c r="K33" i="6" s="1"/>
  <c r="AM53" i="4"/>
  <c r="AI53" i="4"/>
  <c r="AL52" i="2"/>
  <c r="AR52" i="2" s="1"/>
  <c r="BL32" i="3"/>
  <c r="BK53" i="4"/>
  <c r="A54" i="4"/>
  <c r="AI54" i="4" s="1"/>
  <c r="BI53" i="4"/>
  <c r="BH53" i="4"/>
  <c r="AJ53" i="4"/>
  <c r="BL53" i="4"/>
  <c r="AL53" i="4"/>
  <c r="BK31" i="7"/>
  <c r="BK32" i="3"/>
  <c r="AR51" i="2"/>
  <c r="BC51" i="2" s="1"/>
  <c r="AV29" i="5"/>
  <c r="BG29" i="5"/>
  <c r="BH29" i="5" s="1"/>
  <c r="BI29" i="5" s="1"/>
  <c r="R35" i="2"/>
  <c r="AU35" i="2" s="1"/>
  <c r="AX28" i="5"/>
  <c r="BL28" i="5" s="1"/>
  <c r="BK28" i="5"/>
  <c r="W31" i="5"/>
  <c r="X31" i="5" s="1"/>
  <c r="BD51" i="2"/>
  <c r="AM52" i="2"/>
  <c r="AS51" i="7"/>
  <c r="BD51" i="7" s="1"/>
  <c r="O33" i="3"/>
  <c r="K34" i="3" s="1"/>
  <c r="N34" i="3" s="1"/>
  <c r="O35" i="2"/>
  <c r="K36" i="2" s="1"/>
  <c r="W35" i="2"/>
  <c r="X35" i="2" s="1"/>
  <c r="Y34" i="2"/>
  <c r="BG34" i="2" s="1"/>
  <c r="AX53" i="4"/>
  <c r="AW53" i="4"/>
  <c r="BL31" i="7"/>
  <c r="BL29" i="6"/>
  <c r="BK29" i="6"/>
  <c r="A53" i="2"/>
  <c r="AJ53" i="2" s="1"/>
  <c r="Y54" i="3"/>
  <c r="AF54" i="3"/>
  <c r="AG54" i="3" s="1"/>
  <c r="AS54" i="3"/>
  <c r="W54" i="3"/>
  <c r="BD54" i="3"/>
  <c r="T55" i="3"/>
  <c r="BA55" i="3" s="1"/>
  <c r="AV54" i="3"/>
  <c r="BG54" i="3"/>
  <c r="U54" i="3"/>
  <c r="AP54" i="3"/>
  <c r="H55" i="4"/>
  <c r="W32" i="6"/>
  <c r="X32" i="6" s="1"/>
  <c r="AV30" i="6"/>
  <c r="BG30" i="6"/>
  <c r="C54" i="5"/>
  <c r="H54" i="5" s="1"/>
  <c r="L35" i="7"/>
  <c r="BH32" i="7"/>
  <c r="BI32" i="7" s="1"/>
  <c r="P32" i="5"/>
  <c r="Q32" i="5" s="1"/>
  <c r="R32" i="5" s="1"/>
  <c r="O32" i="5"/>
  <c r="K33" i="5" s="1"/>
  <c r="R33" i="3"/>
  <c r="AU33" i="3" s="1"/>
  <c r="AW33" i="3" s="1"/>
  <c r="M53" i="6"/>
  <c r="M53" i="7"/>
  <c r="BH31" i="9"/>
  <c r="BI31" i="9" s="1"/>
  <c r="AW31" i="9"/>
  <c r="AJ52" i="5"/>
  <c r="W33" i="9"/>
  <c r="X33" i="9" s="1"/>
  <c r="Y32" i="9"/>
  <c r="AU37" i="4"/>
  <c r="BF37" i="4"/>
  <c r="BC50" i="9"/>
  <c r="P35" i="9"/>
  <c r="Q35" i="9" s="1"/>
  <c r="R35" i="9" s="1"/>
  <c r="E53" i="2"/>
  <c r="AC53" i="2"/>
  <c r="AD53" i="2" s="1"/>
  <c r="F53" i="2"/>
  <c r="C53" i="2"/>
  <c r="AO53" i="2"/>
  <c r="H53" i="2"/>
  <c r="M53" i="2" s="1"/>
  <c r="B54" i="2"/>
  <c r="D53" i="2"/>
  <c r="Y34" i="7"/>
  <c r="F53" i="8"/>
  <c r="D53" i="8"/>
  <c r="B54" i="8"/>
  <c r="AC53" i="8"/>
  <c r="AD53" i="8" s="1"/>
  <c r="AO53" i="8"/>
  <c r="E53" i="8"/>
  <c r="BC55" i="3"/>
  <c r="BF55" i="3"/>
  <c r="AU55" i="3"/>
  <c r="BC55" i="4"/>
  <c r="AU55" i="4"/>
  <c r="BF55" i="4"/>
  <c r="W35" i="8"/>
  <c r="X35" i="8" s="1"/>
  <c r="BD51" i="5"/>
  <c r="A53" i="5"/>
  <c r="AJ53" i="5" s="1"/>
  <c r="AU34" i="9"/>
  <c r="BF34" i="9"/>
  <c r="BC51" i="6"/>
  <c r="AV33" i="7"/>
  <c r="BG33" i="7"/>
  <c r="BH33" i="7" s="1"/>
  <c r="BI33" i="7" s="1"/>
  <c r="BD54" i="4"/>
  <c r="BG54" i="4"/>
  <c r="AV54" i="4"/>
  <c r="AW33" i="8"/>
  <c r="BH33" i="8"/>
  <c r="BI33" i="8" s="1"/>
  <c r="AA52" i="5"/>
  <c r="AX32" i="7"/>
  <c r="P35" i="8"/>
  <c r="Q35" i="8" s="1"/>
  <c r="R35" i="8" s="1"/>
  <c r="O35" i="8"/>
  <c r="K36" i="8" s="1"/>
  <c r="Y36" i="4"/>
  <c r="BL34" i="4"/>
  <c r="BK34" i="4"/>
  <c r="X37" i="4"/>
  <c r="W38" i="4" s="1"/>
  <c r="AW35" i="4"/>
  <c r="BH35" i="4"/>
  <c r="BI35" i="4" s="1"/>
  <c r="N36" i="9"/>
  <c r="L36" i="9"/>
  <c r="M52" i="8"/>
  <c r="C53" i="8"/>
  <c r="H53" i="8" s="1"/>
  <c r="AS50" i="8"/>
  <c r="BD50" i="8" s="1"/>
  <c r="AR51" i="9"/>
  <c r="AS51" i="9"/>
  <c r="BD51" i="9" s="1"/>
  <c r="AP53" i="9"/>
  <c r="U53" i="9"/>
  <c r="AF53" i="9"/>
  <c r="AG53" i="9" s="1"/>
  <c r="T54" i="9"/>
  <c r="BA54" i="9" s="1"/>
  <c r="A53" i="9"/>
  <c r="AJ51" i="8"/>
  <c r="AL51" i="8"/>
  <c r="AR51" i="8" s="1"/>
  <c r="BC51" i="8" s="1"/>
  <c r="AA51" i="8"/>
  <c r="AM51" i="8"/>
  <c r="AI51" i="8"/>
  <c r="AM52" i="9"/>
  <c r="AL52" i="9"/>
  <c r="AJ52" i="9"/>
  <c r="AA52" i="9"/>
  <c r="AI52" i="9"/>
  <c r="AP52" i="8"/>
  <c r="T53" i="8"/>
  <c r="A52" i="8"/>
  <c r="AF52" i="8"/>
  <c r="AG52" i="8" s="1"/>
  <c r="U52" i="8"/>
  <c r="Y54" i="4"/>
  <c r="T55" i="4"/>
  <c r="BA55" i="4" s="1"/>
  <c r="AS54" i="4"/>
  <c r="X54" i="4"/>
  <c r="U54" i="4"/>
  <c r="AF54" i="4"/>
  <c r="AG54" i="4" s="1"/>
  <c r="AP54" i="4"/>
  <c r="W54" i="4"/>
  <c r="AR51" i="5"/>
  <c r="BC51" i="5" s="1"/>
  <c r="AS51" i="5"/>
  <c r="AF53" i="5"/>
  <c r="AG53" i="5" s="1"/>
  <c r="AP53" i="5"/>
  <c r="U53" i="5"/>
  <c r="T54" i="5"/>
  <c r="AL52" i="5"/>
  <c r="B55" i="5"/>
  <c r="AO54" i="5"/>
  <c r="E54" i="5"/>
  <c r="D54" i="5"/>
  <c r="AC54" i="5"/>
  <c r="AD54" i="5" s="1"/>
  <c r="F54" i="5"/>
  <c r="AM52" i="5"/>
  <c r="M54" i="9"/>
  <c r="M55" i="3"/>
  <c r="H55" i="3"/>
  <c r="R55" i="3"/>
  <c r="AO55" i="3"/>
  <c r="AC55" i="3"/>
  <c r="AD55" i="3" s="1"/>
  <c r="B56" i="3"/>
  <c r="F55" i="3"/>
  <c r="C55" i="3"/>
  <c r="P55" i="3"/>
  <c r="Q55" i="3"/>
  <c r="K55" i="3"/>
  <c r="L55" i="3"/>
  <c r="D55" i="3"/>
  <c r="O55" i="3"/>
  <c r="E55" i="3"/>
  <c r="AR55" i="3"/>
  <c r="N55" i="3"/>
  <c r="N55" i="4"/>
  <c r="C55" i="4"/>
  <c r="Q55" i="4"/>
  <c r="E55" i="4"/>
  <c r="AC55" i="4"/>
  <c r="AD55" i="4" s="1"/>
  <c r="AO55" i="4"/>
  <c r="R55" i="4"/>
  <c r="D55" i="4"/>
  <c r="F55" i="4"/>
  <c r="L55" i="4"/>
  <c r="M55" i="4"/>
  <c r="K55" i="4"/>
  <c r="P55" i="4"/>
  <c r="O55" i="4"/>
  <c r="AR55" i="4"/>
  <c r="B56" i="4"/>
  <c r="AR52" i="6"/>
  <c r="AS52" i="6"/>
  <c r="BD52" i="6" s="1"/>
  <c r="M53" i="5"/>
  <c r="C54" i="6"/>
  <c r="H54" i="6" s="1"/>
  <c r="B55" i="6"/>
  <c r="D54" i="6"/>
  <c r="A54" i="6"/>
  <c r="AC54" i="6"/>
  <c r="AD54" i="6" s="1"/>
  <c r="E54" i="6"/>
  <c r="AO54" i="6"/>
  <c r="F54" i="6"/>
  <c r="AA54" i="4"/>
  <c r="AF53" i="7"/>
  <c r="AG53" i="7" s="1"/>
  <c r="T54" i="7"/>
  <c r="U53" i="7"/>
  <c r="AP53" i="7"/>
  <c r="BI54" i="3"/>
  <c r="AL54" i="3"/>
  <c r="AW54" i="3"/>
  <c r="BL54" i="3"/>
  <c r="BH54" i="3"/>
  <c r="AM54" i="3"/>
  <c r="AJ54" i="3"/>
  <c r="AA54" i="3"/>
  <c r="AX54" i="3"/>
  <c r="AI54" i="3"/>
  <c r="BK54" i="3"/>
  <c r="AF55" i="6"/>
  <c r="AG55" i="6" s="1"/>
  <c r="T56" i="6"/>
  <c r="BA56" i="6" s="1"/>
  <c r="U55" i="6"/>
  <c r="AP55" i="6"/>
  <c r="AA52" i="7"/>
  <c r="AL52" i="7"/>
  <c r="AJ52" i="7"/>
  <c r="AM52" i="7"/>
  <c r="AI52" i="7"/>
  <c r="AA53" i="6"/>
  <c r="AI53" i="6"/>
  <c r="AJ53" i="6"/>
  <c r="AM53" i="6"/>
  <c r="AL53" i="6"/>
  <c r="AR53" i="6" s="1"/>
  <c r="AO54" i="7"/>
  <c r="F54" i="7"/>
  <c r="AC54" i="7"/>
  <c r="AD54" i="7" s="1"/>
  <c r="E54" i="7"/>
  <c r="D54" i="7"/>
  <c r="C54" i="7"/>
  <c r="H54" i="7" s="1"/>
  <c r="B55" i="7"/>
  <c r="U54" i="2"/>
  <c r="T55" i="2"/>
  <c r="BA55" i="2" s="1"/>
  <c r="AF54" i="2"/>
  <c r="AG54" i="2" s="1"/>
  <c r="AP54" i="2"/>
  <c r="AC55" i="9"/>
  <c r="AD55" i="9" s="1"/>
  <c r="AO55" i="9"/>
  <c r="E55" i="9"/>
  <c r="C55" i="9"/>
  <c r="H55" i="9" s="1"/>
  <c r="B56" i="9"/>
  <c r="F55" i="9"/>
  <c r="D55" i="9"/>
  <c r="A53" i="7"/>
  <c r="BA54" i="7" l="1"/>
  <c r="AX54" i="4"/>
  <c r="BA54" i="5"/>
  <c r="AJ54" i="4"/>
  <c r="BA53" i="8"/>
  <c r="BI54" i="4"/>
  <c r="AL54" i="4"/>
  <c r="AM54" i="4"/>
  <c r="BH54" i="4"/>
  <c r="BK54" i="4"/>
  <c r="BL54" i="4"/>
  <c r="A55" i="3"/>
  <c r="BL55" i="3" s="1"/>
  <c r="X55" i="3"/>
  <c r="L34" i="3"/>
  <c r="O34" i="3" s="1"/>
  <c r="K35" i="3" s="1"/>
  <c r="N35" i="3" s="1"/>
  <c r="L33" i="6"/>
  <c r="W33" i="6" s="1"/>
  <c r="X33" i="6" s="1"/>
  <c r="N33" i="6"/>
  <c r="Q32" i="6"/>
  <c r="R32" i="6" s="1"/>
  <c r="AI53" i="5"/>
  <c r="AA53" i="5"/>
  <c r="AW54" i="4"/>
  <c r="BF35" i="2"/>
  <c r="AW29" i="5"/>
  <c r="AX29" i="5" s="1"/>
  <c r="BL29" i="5" s="1"/>
  <c r="BD52" i="2"/>
  <c r="BC52" i="2"/>
  <c r="BK32" i="7"/>
  <c r="BH34" i="2"/>
  <c r="BI34" i="2" s="1"/>
  <c r="W32" i="5"/>
  <c r="X32" i="5" s="1"/>
  <c r="AL53" i="2"/>
  <c r="AR53" i="2" s="1"/>
  <c r="Y30" i="5"/>
  <c r="AA53" i="2"/>
  <c r="AI53" i="2"/>
  <c r="AM53" i="2"/>
  <c r="BD53" i="2" s="1"/>
  <c r="Y35" i="2"/>
  <c r="BG35" i="2" s="1"/>
  <c r="L36" i="2"/>
  <c r="P36" i="2" s="1"/>
  <c r="Q36" i="2" s="1"/>
  <c r="R36" i="2" s="1"/>
  <c r="N36" i="2"/>
  <c r="AL53" i="5"/>
  <c r="AR53" i="5" s="1"/>
  <c r="Y31" i="6"/>
  <c r="AV31" i="6" s="1"/>
  <c r="BL32" i="7"/>
  <c r="A54" i="2"/>
  <c r="BF33" i="3"/>
  <c r="BH33" i="3" s="1"/>
  <c r="BI33" i="3" s="1"/>
  <c r="AP55" i="3"/>
  <c r="BD55" i="3"/>
  <c r="T56" i="3"/>
  <c r="BA56" i="3" s="1"/>
  <c r="BG55" i="3"/>
  <c r="Y55" i="3"/>
  <c r="U55" i="3"/>
  <c r="AV55" i="3"/>
  <c r="AF55" i="3"/>
  <c r="AG55" i="3" s="1"/>
  <c r="AS55" i="3"/>
  <c r="W55" i="3"/>
  <c r="H56" i="4"/>
  <c r="BH30" i="6"/>
  <c r="BI30" i="6" s="1"/>
  <c r="AW30" i="6"/>
  <c r="O35" i="7"/>
  <c r="K36" i="7" s="1"/>
  <c r="P35" i="7"/>
  <c r="Q35" i="7" s="1"/>
  <c r="W35" i="7"/>
  <c r="X35" i="7" s="1"/>
  <c r="L33" i="5"/>
  <c r="N33" i="5"/>
  <c r="BF32" i="5"/>
  <c r="AU32" i="5"/>
  <c r="M55" i="9"/>
  <c r="AX31" i="9"/>
  <c r="BL31" i="9" s="1"/>
  <c r="BK31" i="9"/>
  <c r="C55" i="5"/>
  <c r="H55" i="5" s="1"/>
  <c r="BG32" i="9"/>
  <c r="AV32" i="9"/>
  <c r="Y34" i="8"/>
  <c r="AV34" i="8" s="1"/>
  <c r="BC51" i="9"/>
  <c r="BC56" i="4"/>
  <c r="BF56" i="4"/>
  <c r="AU56" i="4"/>
  <c r="BC53" i="6"/>
  <c r="AV34" i="7"/>
  <c r="BG34" i="7"/>
  <c r="BD52" i="5"/>
  <c r="AU35" i="9"/>
  <c r="BF35" i="9"/>
  <c r="A54" i="5"/>
  <c r="F54" i="8"/>
  <c r="AO54" i="8"/>
  <c r="AC54" i="8"/>
  <c r="AD54" i="8" s="1"/>
  <c r="E54" i="8"/>
  <c r="B55" i="8"/>
  <c r="D54" i="8"/>
  <c r="BC52" i="6"/>
  <c r="BC56" i="3"/>
  <c r="BF56" i="3"/>
  <c r="AU56" i="3"/>
  <c r="A55" i="4"/>
  <c r="BK55" i="4" s="1"/>
  <c r="BD55" i="4"/>
  <c r="BG55" i="4"/>
  <c r="AV55" i="4"/>
  <c r="AC54" i="2"/>
  <c r="AD54" i="2" s="1"/>
  <c r="B55" i="2"/>
  <c r="AO54" i="2"/>
  <c r="D54" i="2"/>
  <c r="H54" i="2"/>
  <c r="M54" i="2" s="1"/>
  <c r="E54" i="2"/>
  <c r="C54" i="2"/>
  <c r="F54" i="2"/>
  <c r="AX33" i="3"/>
  <c r="AU35" i="8"/>
  <c r="BF35" i="8"/>
  <c r="BK33" i="8"/>
  <c r="AX33" i="8"/>
  <c r="BL33" i="8" s="1"/>
  <c r="AW33" i="7"/>
  <c r="AX33" i="7" s="1"/>
  <c r="BL33" i="7" s="1"/>
  <c r="N36" i="8"/>
  <c r="L36" i="8"/>
  <c r="Y35" i="8"/>
  <c r="X38" i="4"/>
  <c r="W39" i="4" s="1"/>
  <c r="AX35" i="4"/>
  <c r="BL35" i="4" s="1"/>
  <c r="BK35" i="4"/>
  <c r="Y37" i="4"/>
  <c r="P36" i="9"/>
  <c r="M53" i="8"/>
  <c r="C54" i="8"/>
  <c r="H54" i="8" s="1"/>
  <c r="O36" i="9"/>
  <c r="K37" i="9" s="1"/>
  <c r="AR52" i="9"/>
  <c r="AS52" i="9"/>
  <c r="BD52" i="9" s="1"/>
  <c r="AA53" i="9"/>
  <c r="AI53" i="9"/>
  <c r="AJ53" i="9"/>
  <c r="AL53" i="9"/>
  <c r="AM53" i="9"/>
  <c r="AP54" i="9"/>
  <c r="U54" i="9"/>
  <c r="T55" i="9"/>
  <c r="BA55" i="9" s="1"/>
  <c r="AF54" i="9"/>
  <c r="AG54" i="9" s="1"/>
  <c r="A54" i="9"/>
  <c r="AJ52" i="8"/>
  <c r="AM52" i="8"/>
  <c r="AI52" i="8"/>
  <c r="AA52" i="8"/>
  <c r="AL52" i="8"/>
  <c r="AS51" i="8"/>
  <c r="BD51" i="8" s="1"/>
  <c r="AP53" i="8"/>
  <c r="T54" i="8"/>
  <c r="U53" i="8"/>
  <c r="A53" i="8"/>
  <c r="AF53" i="8"/>
  <c r="AG53" i="8" s="1"/>
  <c r="AS55" i="4"/>
  <c r="AF55" i="4"/>
  <c r="AG55" i="4" s="1"/>
  <c r="Y55" i="4"/>
  <c r="X55" i="4"/>
  <c r="U55" i="4"/>
  <c r="W55" i="4"/>
  <c r="T56" i="4"/>
  <c r="BA56" i="4" s="1"/>
  <c r="AP55" i="4"/>
  <c r="AM53" i="5"/>
  <c r="AR52" i="5"/>
  <c r="BC52" i="5" s="1"/>
  <c r="AS52" i="5"/>
  <c r="AF54" i="5"/>
  <c r="AG54" i="5" s="1"/>
  <c r="AP54" i="5"/>
  <c r="U54" i="5"/>
  <c r="T55" i="5"/>
  <c r="F55" i="5"/>
  <c r="E55" i="5"/>
  <c r="B56" i="5"/>
  <c r="AO55" i="5"/>
  <c r="AC55" i="5"/>
  <c r="AD55" i="5" s="1"/>
  <c r="D55" i="5"/>
  <c r="M54" i="7"/>
  <c r="M54" i="6"/>
  <c r="H56" i="3"/>
  <c r="AR56" i="3"/>
  <c r="P56" i="3"/>
  <c r="L56" i="3"/>
  <c r="D56" i="3"/>
  <c r="O56" i="3"/>
  <c r="B57" i="3"/>
  <c r="AO56" i="3"/>
  <c r="N56" i="3"/>
  <c r="M56" i="3"/>
  <c r="C56" i="3"/>
  <c r="E56" i="3"/>
  <c r="K56" i="3"/>
  <c r="R56" i="3"/>
  <c r="AC56" i="3"/>
  <c r="AD56" i="3" s="1"/>
  <c r="Q56" i="3"/>
  <c r="F56" i="3"/>
  <c r="E56" i="9"/>
  <c r="F56" i="9"/>
  <c r="AC56" i="9"/>
  <c r="AD56" i="9" s="1"/>
  <c r="B57" i="9"/>
  <c r="D56" i="9"/>
  <c r="C56" i="9"/>
  <c r="AO56" i="9"/>
  <c r="AA55" i="3"/>
  <c r="AJ55" i="3"/>
  <c r="AA53" i="7"/>
  <c r="AM53" i="7"/>
  <c r="AI53" i="7"/>
  <c r="AJ53" i="7"/>
  <c r="AL53" i="7"/>
  <c r="AR53" i="7" s="1"/>
  <c r="A54" i="7"/>
  <c r="AS53" i="6"/>
  <c r="BD53" i="6" s="1"/>
  <c r="U54" i="7"/>
  <c r="AP54" i="7"/>
  <c r="AF54" i="7"/>
  <c r="AG54" i="7" s="1"/>
  <c r="T55" i="7"/>
  <c r="C55" i="6"/>
  <c r="H55" i="6" s="1"/>
  <c r="D55" i="6"/>
  <c r="AC55" i="6"/>
  <c r="AD55" i="6" s="1"/>
  <c r="AO55" i="6"/>
  <c r="E55" i="6"/>
  <c r="A55" i="6"/>
  <c r="B56" i="6"/>
  <c r="F55" i="6"/>
  <c r="AR52" i="7"/>
  <c r="AS52" i="7"/>
  <c r="BD52" i="7" s="1"/>
  <c r="M54" i="5"/>
  <c r="AP55" i="2"/>
  <c r="T56" i="2"/>
  <c r="BA56" i="2" s="1"/>
  <c r="AF55" i="2"/>
  <c r="AG55" i="2" s="1"/>
  <c r="U55" i="2"/>
  <c r="AC55" i="7"/>
  <c r="AD55" i="7" s="1"/>
  <c r="C55" i="7"/>
  <c r="H55" i="7" s="1"/>
  <c r="D55" i="7"/>
  <c r="E55" i="7"/>
  <c r="AO55" i="7"/>
  <c r="F55" i="7"/>
  <c r="B56" i="7"/>
  <c r="T57" i="6"/>
  <c r="BA57" i="6" s="1"/>
  <c r="AF56" i="6"/>
  <c r="AG56" i="6" s="1"/>
  <c r="AP56" i="6"/>
  <c r="U56" i="6"/>
  <c r="AA54" i="6"/>
  <c r="AM54" i="6"/>
  <c r="AI54" i="6"/>
  <c r="AJ54" i="6"/>
  <c r="AL54" i="6"/>
  <c r="L56" i="4"/>
  <c r="P56" i="4"/>
  <c r="M56" i="4"/>
  <c r="AC56" i="4"/>
  <c r="AD56" i="4" s="1"/>
  <c r="K56" i="4"/>
  <c r="AO56" i="4"/>
  <c r="D56" i="4"/>
  <c r="Q56" i="4"/>
  <c r="F56" i="4"/>
  <c r="E56" i="4"/>
  <c r="C56" i="4"/>
  <c r="B57" i="4"/>
  <c r="AR56" i="4"/>
  <c r="N56" i="4"/>
  <c r="O56" i="4"/>
  <c r="R56" i="4"/>
  <c r="AI55" i="3" l="1"/>
  <c r="BH55" i="3"/>
  <c r="AL55" i="3"/>
  <c r="BK55" i="3"/>
  <c r="AX55" i="3"/>
  <c r="BA55" i="5"/>
  <c r="BI55" i="3"/>
  <c r="BA55" i="7"/>
  <c r="AM55" i="3"/>
  <c r="BA54" i="8"/>
  <c r="AW55" i="3"/>
  <c r="H56" i="9"/>
  <c r="M56" i="9" s="1"/>
  <c r="P34" i="3"/>
  <c r="Q34" i="3" s="1"/>
  <c r="R34" i="3" s="1"/>
  <c r="BF34" i="3" s="1"/>
  <c r="BH34" i="3" s="1"/>
  <c r="BI34" i="3" s="1"/>
  <c r="A56" i="3"/>
  <c r="X56" i="3"/>
  <c r="O33" i="6"/>
  <c r="K34" i="6" s="1"/>
  <c r="N34" i="6" s="1"/>
  <c r="AA54" i="5"/>
  <c r="BF32" i="6"/>
  <c r="AU32" i="6"/>
  <c r="P33" i="6"/>
  <c r="Q33" i="6" s="1"/>
  <c r="R33" i="6" s="1"/>
  <c r="BG31" i="6"/>
  <c r="BH31" i="6" s="1"/>
  <c r="BI31" i="6" s="1"/>
  <c r="BK29" i="5"/>
  <c r="L35" i="3"/>
  <c r="O35" i="3" s="1"/>
  <c r="K36" i="3" s="1"/>
  <c r="L36" i="3" s="1"/>
  <c r="Y31" i="5"/>
  <c r="AV31" i="5" s="1"/>
  <c r="AS53" i="5"/>
  <c r="BK33" i="3"/>
  <c r="BL33" i="3"/>
  <c r="AM54" i="2"/>
  <c r="Y32" i="5"/>
  <c r="BG30" i="5"/>
  <c r="AV30" i="5"/>
  <c r="AL54" i="2"/>
  <c r="AR54" i="2" s="1"/>
  <c r="AI54" i="2"/>
  <c r="BI55" i="4"/>
  <c r="AJ54" i="2"/>
  <c r="BH35" i="2"/>
  <c r="BI35" i="2" s="1"/>
  <c r="AA54" i="2"/>
  <c r="BC53" i="2"/>
  <c r="BF36" i="2"/>
  <c r="AU36" i="2"/>
  <c r="O36" i="2"/>
  <c r="K37" i="2" s="1"/>
  <c r="W36" i="2"/>
  <c r="X36" i="2" s="1"/>
  <c r="O33" i="5"/>
  <c r="K34" i="5" s="1"/>
  <c r="N34" i="5" s="1"/>
  <c r="Y32" i="6"/>
  <c r="BG32" i="6" s="1"/>
  <c r="A55" i="2"/>
  <c r="AU34" i="3"/>
  <c r="AW34" i="3" s="1"/>
  <c r="AP56" i="3"/>
  <c r="AV56" i="3"/>
  <c r="W56" i="3"/>
  <c r="U56" i="3"/>
  <c r="BD56" i="3"/>
  <c r="AF56" i="3"/>
  <c r="AG56" i="3" s="1"/>
  <c r="AS56" i="3"/>
  <c r="T57" i="3"/>
  <c r="BA57" i="3" s="1"/>
  <c r="Y56" i="3"/>
  <c r="BG56" i="3"/>
  <c r="A56" i="4"/>
  <c r="BI56" i="4" s="1"/>
  <c r="H57" i="4"/>
  <c r="AW31" i="6"/>
  <c r="AX30" i="6"/>
  <c r="BL30" i="6" s="1"/>
  <c r="BK30" i="6"/>
  <c r="R35" i="7"/>
  <c r="BF35" i="7" s="1"/>
  <c r="AW34" i="7"/>
  <c r="L36" i="7"/>
  <c r="P36" i="7" s="1"/>
  <c r="Q36" i="7" s="1"/>
  <c r="R36" i="7" s="1"/>
  <c r="N36" i="7"/>
  <c r="BG34" i="8"/>
  <c r="P33" i="5"/>
  <c r="Q33" i="5" s="1"/>
  <c r="R33" i="5" s="1"/>
  <c r="Y33" i="9"/>
  <c r="W34" i="9"/>
  <c r="X34" i="9" s="1"/>
  <c r="AW32" i="9"/>
  <c r="BH32" i="9"/>
  <c r="BI32" i="9" s="1"/>
  <c r="BC52" i="9"/>
  <c r="BC57" i="3"/>
  <c r="BF57" i="3"/>
  <c r="AU57" i="3"/>
  <c r="AX55" i="4"/>
  <c r="BC53" i="7"/>
  <c r="AM54" i="5"/>
  <c r="BC53" i="5"/>
  <c r="H55" i="2"/>
  <c r="M55" i="2" s="1"/>
  <c r="C55" i="2"/>
  <c r="E55" i="2"/>
  <c r="D55" i="2"/>
  <c r="F55" i="2"/>
  <c r="AC55" i="2"/>
  <c r="AD55" i="2" s="1"/>
  <c r="AO55" i="2"/>
  <c r="B56" i="2"/>
  <c r="C56" i="5"/>
  <c r="H56" i="5" s="1"/>
  <c r="BL55" i="4"/>
  <c r="BD53" i="5"/>
  <c r="BD56" i="4"/>
  <c r="BG56" i="4"/>
  <c r="AV56" i="4"/>
  <c r="BH55" i="4"/>
  <c r="AJ55" i="4"/>
  <c r="AL55" i="4"/>
  <c r="AI54" i="5"/>
  <c r="B56" i="8"/>
  <c r="D55" i="8"/>
  <c r="AO55" i="8"/>
  <c r="E55" i="8"/>
  <c r="F55" i="8"/>
  <c r="AC55" i="8"/>
  <c r="AD55" i="8" s="1"/>
  <c r="AI55" i="4"/>
  <c r="AL54" i="5"/>
  <c r="AR54" i="5" s="1"/>
  <c r="BC57" i="4"/>
  <c r="BF57" i="4"/>
  <c r="AU57" i="4"/>
  <c r="AW55" i="4"/>
  <c r="AJ54" i="5"/>
  <c r="AM55" i="4"/>
  <c r="AA55" i="4"/>
  <c r="BC52" i="7"/>
  <c r="A55" i="5"/>
  <c r="Y38" i="4"/>
  <c r="BK33" i="7"/>
  <c r="AV35" i="8"/>
  <c r="BG35" i="8"/>
  <c r="W36" i="8"/>
  <c r="X36" i="8" s="1"/>
  <c r="P36" i="8"/>
  <c r="Q36" i="8" s="1"/>
  <c r="R36" i="8" s="1"/>
  <c r="O36" i="8"/>
  <c r="K37" i="8" s="1"/>
  <c r="BH34" i="7"/>
  <c r="BI34" i="7" s="1"/>
  <c r="AW34" i="8"/>
  <c r="X39" i="4"/>
  <c r="Y39" i="4" s="1"/>
  <c r="BH36" i="4"/>
  <c r="BI36" i="4" s="1"/>
  <c r="AW36" i="4"/>
  <c r="L37" i="9"/>
  <c r="N37" i="9"/>
  <c r="Q36" i="9"/>
  <c r="R36" i="9" s="1"/>
  <c r="M54" i="8"/>
  <c r="C55" i="8"/>
  <c r="H55" i="8" s="1"/>
  <c r="AR52" i="8"/>
  <c r="BC52" i="8" s="1"/>
  <c r="AS52" i="8"/>
  <c r="BD52" i="8" s="1"/>
  <c r="AA53" i="8"/>
  <c r="AJ53" i="8"/>
  <c r="AL53" i="8"/>
  <c r="AI53" i="8"/>
  <c r="AM53" i="8"/>
  <c r="AS53" i="9"/>
  <c r="BD53" i="9" s="1"/>
  <c r="AR53" i="9"/>
  <c r="U55" i="9"/>
  <c r="T56" i="9"/>
  <c r="BA56" i="9" s="1"/>
  <c r="AF55" i="9"/>
  <c r="AG55" i="9" s="1"/>
  <c r="AP55" i="9"/>
  <c r="A55" i="9"/>
  <c r="T55" i="8"/>
  <c r="AP54" i="8"/>
  <c r="A54" i="8"/>
  <c r="U54" i="8"/>
  <c r="AF54" i="8"/>
  <c r="AG54" i="8" s="1"/>
  <c r="AA54" i="9"/>
  <c r="AJ54" i="9"/>
  <c r="AM54" i="9"/>
  <c r="AL54" i="9"/>
  <c r="AI54" i="9"/>
  <c r="AF56" i="4"/>
  <c r="AG56" i="4" s="1"/>
  <c r="Y56" i="4"/>
  <c r="U56" i="4"/>
  <c r="AS56" i="4"/>
  <c r="X56" i="4"/>
  <c r="AP56" i="4"/>
  <c r="W56" i="4"/>
  <c r="T57" i="4"/>
  <c r="BA57" i="4" s="1"/>
  <c r="F56" i="5"/>
  <c r="E56" i="5"/>
  <c r="AC56" i="5"/>
  <c r="AD56" i="5" s="1"/>
  <c r="D56" i="5"/>
  <c r="B57" i="5"/>
  <c r="AO56" i="5"/>
  <c r="U55" i="5"/>
  <c r="AP55" i="5"/>
  <c r="AF55" i="5"/>
  <c r="AG55" i="5" s="1"/>
  <c r="T56" i="5"/>
  <c r="AS53" i="7"/>
  <c r="BD53" i="7" s="1"/>
  <c r="M55" i="6"/>
  <c r="M55" i="7"/>
  <c r="AO56" i="6"/>
  <c r="AC56" i="6"/>
  <c r="AD56" i="6" s="1"/>
  <c r="F56" i="6"/>
  <c r="A56" i="6"/>
  <c r="B57" i="6"/>
  <c r="C56" i="6"/>
  <c r="H56" i="6" s="1"/>
  <c r="E56" i="6"/>
  <c r="D56" i="6"/>
  <c r="R57" i="3"/>
  <c r="C57" i="3"/>
  <c r="M57" i="3"/>
  <c r="Q57" i="3"/>
  <c r="E57" i="3"/>
  <c r="F57" i="3"/>
  <c r="AC57" i="3"/>
  <c r="AD57" i="3" s="1"/>
  <c r="AR57" i="3"/>
  <c r="O57" i="3"/>
  <c r="D57" i="3"/>
  <c r="L57" i="3"/>
  <c r="H57" i="3"/>
  <c r="N57" i="3"/>
  <c r="AO57" i="3"/>
  <c r="P57" i="3"/>
  <c r="K57" i="3"/>
  <c r="B58" i="3"/>
  <c r="O57" i="4"/>
  <c r="F57" i="4"/>
  <c r="AR57" i="4"/>
  <c r="C57" i="4"/>
  <c r="M57" i="4"/>
  <c r="AC57" i="4"/>
  <c r="AD57" i="4" s="1"/>
  <c r="R57" i="4"/>
  <c r="B58" i="4"/>
  <c r="Q57" i="4"/>
  <c r="L57" i="4"/>
  <c r="P57" i="4"/>
  <c r="D57" i="4"/>
  <c r="AO57" i="4"/>
  <c r="E57" i="4"/>
  <c r="N57" i="4"/>
  <c r="K57" i="4"/>
  <c r="AF56" i="2"/>
  <c r="AG56" i="2" s="1"/>
  <c r="U56" i="2"/>
  <c r="T57" i="2"/>
  <c r="BA57" i="2" s="1"/>
  <c r="AP56" i="2"/>
  <c r="T56" i="7"/>
  <c r="AF55" i="7"/>
  <c r="AG55" i="7" s="1"/>
  <c r="U55" i="7"/>
  <c r="AP55" i="7"/>
  <c r="D56" i="7"/>
  <c r="B57" i="7"/>
  <c r="AC56" i="7"/>
  <c r="AD56" i="7" s="1"/>
  <c r="C56" i="7"/>
  <c r="H56" i="7" s="1"/>
  <c r="F56" i="7"/>
  <c r="AO56" i="7"/>
  <c r="E56" i="7"/>
  <c r="AA55" i="6"/>
  <c r="AM55" i="6"/>
  <c r="AJ55" i="6"/>
  <c r="AI55" i="6"/>
  <c r="AL55" i="6"/>
  <c r="AO57" i="9"/>
  <c r="C57" i="9"/>
  <c r="H57" i="9" s="1"/>
  <c r="F57" i="9"/>
  <c r="AC57" i="9"/>
  <c r="AD57" i="9" s="1"/>
  <c r="B58" i="9"/>
  <c r="D57" i="9"/>
  <c r="E57" i="9"/>
  <c r="AA54" i="7"/>
  <c r="AI54" i="7"/>
  <c r="AL54" i="7"/>
  <c r="AM54" i="7"/>
  <c r="AJ54" i="7"/>
  <c r="BH56" i="3"/>
  <c r="BL56" i="3"/>
  <c r="AA56" i="3"/>
  <c r="AM56" i="3"/>
  <c r="AX56" i="3"/>
  <c r="AL56" i="3"/>
  <c r="BK56" i="3"/>
  <c r="AI56" i="3"/>
  <c r="BI56" i="3"/>
  <c r="AW56" i="3"/>
  <c r="AJ56" i="3"/>
  <c r="M55" i="5"/>
  <c r="AS54" i="6"/>
  <c r="BD54" i="6" s="1"/>
  <c r="AR54" i="6"/>
  <c r="AP57" i="6"/>
  <c r="T58" i="6"/>
  <c r="BA58" i="6" s="1"/>
  <c r="AF57" i="6"/>
  <c r="AG57" i="6" s="1"/>
  <c r="U57" i="6"/>
  <c r="A55" i="7"/>
  <c r="BA56" i="5" l="1"/>
  <c r="H58" i="9"/>
  <c r="BA55" i="8"/>
  <c r="BA56" i="7"/>
  <c r="M57" i="9"/>
  <c r="P35" i="3"/>
  <c r="Q35" i="3" s="1"/>
  <c r="L34" i="6"/>
  <c r="O34" i="6" s="1"/>
  <c r="K35" i="6" s="1"/>
  <c r="A57" i="3"/>
  <c r="X57" i="3"/>
  <c r="W33" i="5"/>
  <c r="X33" i="5" s="1"/>
  <c r="AU33" i="6"/>
  <c r="BF33" i="6"/>
  <c r="AW31" i="5"/>
  <c r="N36" i="3"/>
  <c r="O36" i="3" s="1"/>
  <c r="K37" i="3" s="1"/>
  <c r="N37" i="3" s="1"/>
  <c r="BG31" i="5"/>
  <c r="BD54" i="2"/>
  <c r="BC54" i="2"/>
  <c r="AV32" i="6"/>
  <c r="BH30" i="5"/>
  <c r="BI30" i="5" s="1"/>
  <c r="AW30" i="5"/>
  <c r="AX30" i="5" s="1"/>
  <c r="R35" i="3"/>
  <c r="AJ56" i="4"/>
  <c r="AM56" i="4"/>
  <c r="AL55" i="2"/>
  <c r="AR55" i="2" s="1"/>
  <c r="AX56" i="4"/>
  <c r="BH56" i="4"/>
  <c r="AW56" i="4"/>
  <c r="AL56" i="4"/>
  <c r="BH34" i="8"/>
  <c r="BI34" i="8" s="1"/>
  <c r="AA56" i="4"/>
  <c r="BL56" i="4"/>
  <c r="AI56" i="4"/>
  <c r="AV32" i="5"/>
  <c r="BG32" i="5"/>
  <c r="BK56" i="4"/>
  <c r="AJ55" i="2"/>
  <c r="AA55" i="2"/>
  <c r="Y36" i="2"/>
  <c r="BG36" i="2" s="1"/>
  <c r="N37" i="2"/>
  <c r="L37" i="2"/>
  <c r="P37" i="2" s="1"/>
  <c r="Q37" i="2" s="1"/>
  <c r="R37" i="2" s="1"/>
  <c r="Y33" i="6"/>
  <c r="BG33" i="6" s="1"/>
  <c r="L34" i="5"/>
  <c r="P34" i="5" s="1"/>
  <c r="Q34" i="5" s="1"/>
  <c r="R34" i="5" s="1"/>
  <c r="AU34" i="5" s="1"/>
  <c r="AI55" i="2"/>
  <c r="AM55" i="2"/>
  <c r="BC55" i="2" s="1"/>
  <c r="A56" i="2"/>
  <c r="AJ56" i="2" s="1"/>
  <c r="AV57" i="3"/>
  <c r="AS57" i="3"/>
  <c r="W57" i="3"/>
  <c r="T58" i="3"/>
  <c r="BA58" i="3" s="1"/>
  <c r="AP57" i="3"/>
  <c r="Y57" i="3"/>
  <c r="BD57" i="3"/>
  <c r="U57" i="3"/>
  <c r="AF57" i="3"/>
  <c r="AG57" i="3" s="1"/>
  <c r="BG57" i="3"/>
  <c r="AX34" i="3"/>
  <c r="BL34" i="3" s="1"/>
  <c r="BK34" i="3"/>
  <c r="H58" i="4"/>
  <c r="BK31" i="6"/>
  <c r="AX31" i="6"/>
  <c r="BL31" i="6" s="1"/>
  <c r="AU35" i="7"/>
  <c r="AU36" i="7"/>
  <c r="BF36" i="7"/>
  <c r="O36" i="7"/>
  <c r="K37" i="7" s="1"/>
  <c r="W36" i="7"/>
  <c r="X36" i="7" s="1"/>
  <c r="Y35" i="7"/>
  <c r="P36" i="3"/>
  <c r="BF33" i="5"/>
  <c r="AU33" i="5"/>
  <c r="M56" i="6"/>
  <c r="AM55" i="5"/>
  <c r="AI55" i="5"/>
  <c r="AX32" i="9"/>
  <c r="BL32" i="9" s="1"/>
  <c r="BK32" i="9"/>
  <c r="W35" i="9"/>
  <c r="X35" i="9" s="1"/>
  <c r="AV33" i="9"/>
  <c r="BG33" i="9"/>
  <c r="BH33" i="9" s="1"/>
  <c r="BI33" i="9" s="1"/>
  <c r="BC53" i="9"/>
  <c r="BC58" i="3"/>
  <c r="BF58" i="3"/>
  <c r="AU58" i="3"/>
  <c r="AL55" i="5"/>
  <c r="AR55" i="5" s="1"/>
  <c r="AS54" i="5"/>
  <c r="BC58" i="4"/>
  <c r="BF58" i="4"/>
  <c r="AU58" i="4"/>
  <c r="AJ55" i="5"/>
  <c r="AA55" i="5"/>
  <c r="BC58" i="9"/>
  <c r="BF58" i="9"/>
  <c r="AU58" i="9"/>
  <c r="A57" i="4"/>
  <c r="BL57" i="4" s="1"/>
  <c r="BD57" i="4"/>
  <c r="BG57" i="4"/>
  <c r="AV57" i="4"/>
  <c r="C57" i="5"/>
  <c r="H57" i="5" s="1"/>
  <c r="AU36" i="9"/>
  <c r="BF36" i="9"/>
  <c r="AO56" i="8"/>
  <c r="D56" i="8"/>
  <c r="E56" i="8"/>
  <c r="F56" i="8"/>
  <c r="B57" i="8"/>
  <c r="AC56" i="8"/>
  <c r="AD56" i="8" s="1"/>
  <c r="H56" i="2"/>
  <c r="C56" i="2"/>
  <c r="D56" i="2"/>
  <c r="AC56" i="2"/>
  <c r="AD56" i="2" s="1"/>
  <c r="E56" i="2"/>
  <c r="AO56" i="2"/>
  <c r="F56" i="2"/>
  <c r="B57" i="2"/>
  <c r="BD54" i="5"/>
  <c r="BC54" i="5"/>
  <c r="BC54" i="6"/>
  <c r="BF36" i="8"/>
  <c r="AU36" i="8"/>
  <c r="Y36" i="8"/>
  <c r="BK34" i="7"/>
  <c r="AX34" i="7"/>
  <c r="BL34" i="7" s="1"/>
  <c r="N37" i="8"/>
  <c r="L37" i="8"/>
  <c r="AX34" i="8"/>
  <c r="O37" i="9"/>
  <c r="K38" i="9" s="1"/>
  <c r="N38" i="9" s="1"/>
  <c r="BH37" i="4"/>
  <c r="BI37" i="4" s="1"/>
  <c r="AW37" i="4"/>
  <c r="AX36" i="4"/>
  <c r="BL36" i="4" s="1"/>
  <c r="BK36" i="4"/>
  <c r="M55" i="8"/>
  <c r="C56" i="8"/>
  <c r="H56" i="8" s="1"/>
  <c r="P37" i="9"/>
  <c r="AF55" i="8"/>
  <c r="AG55" i="8" s="1"/>
  <c r="A55" i="8"/>
  <c r="AP55" i="8"/>
  <c r="T56" i="8"/>
  <c r="U55" i="8"/>
  <c r="AR54" i="9"/>
  <c r="AS54" i="9"/>
  <c r="BD54" i="9" s="1"/>
  <c r="AM55" i="9"/>
  <c r="AJ55" i="9"/>
  <c r="AI55" i="9"/>
  <c r="AL55" i="9"/>
  <c r="AR55" i="9" s="1"/>
  <c r="AA55" i="9"/>
  <c r="AS53" i="8"/>
  <c r="BD53" i="8" s="1"/>
  <c r="AR53" i="8"/>
  <c r="BC53" i="8" s="1"/>
  <c r="AF56" i="9"/>
  <c r="AG56" i="9" s="1"/>
  <c r="U56" i="9"/>
  <c r="AP56" i="9"/>
  <c r="T57" i="9"/>
  <c r="BA57" i="9" s="1"/>
  <c r="A56" i="9"/>
  <c r="AA54" i="8"/>
  <c r="AM54" i="8"/>
  <c r="AL54" i="8"/>
  <c r="AR54" i="8" s="1"/>
  <c r="BC54" i="8" s="1"/>
  <c r="AI54" i="8"/>
  <c r="AJ54" i="8"/>
  <c r="X57" i="4"/>
  <c r="T58" i="4"/>
  <c r="BA58" i="4" s="1"/>
  <c r="U57" i="4"/>
  <c r="AF57" i="4"/>
  <c r="AG57" i="4" s="1"/>
  <c r="AP57" i="4"/>
  <c r="W57" i="4"/>
  <c r="AS57" i="4"/>
  <c r="Y57" i="4"/>
  <c r="T57" i="5"/>
  <c r="U56" i="5"/>
  <c r="AP56" i="5"/>
  <c r="AF56" i="5"/>
  <c r="AG56" i="5" s="1"/>
  <c r="E57" i="5"/>
  <c r="F57" i="5"/>
  <c r="AC57" i="5"/>
  <c r="AD57" i="5" s="1"/>
  <c r="B58" i="5"/>
  <c r="D57" i="5"/>
  <c r="AO57" i="5"/>
  <c r="A56" i="5"/>
  <c r="M56" i="7"/>
  <c r="AP56" i="7"/>
  <c r="U56" i="7"/>
  <c r="T57" i="7"/>
  <c r="AF56" i="7"/>
  <c r="AG56" i="7" s="1"/>
  <c r="AS55" i="6"/>
  <c r="BD55" i="6" s="1"/>
  <c r="AA56" i="6"/>
  <c r="AJ56" i="6"/>
  <c r="AL56" i="6"/>
  <c r="AI56" i="6"/>
  <c r="AM56" i="6"/>
  <c r="L58" i="4"/>
  <c r="AR58" i="4"/>
  <c r="P58" i="4"/>
  <c r="AO58" i="4"/>
  <c r="O58" i="4"/>
  <c r="R58" i="4"/>
  <c r="K58" i="4"/>
  <c r="N58" i="4"/>
  <c r="E58" i="4"/>
  <c r="D58" i="4"/>
  <c r="F58" i="4"/>
  <c r="B59" i="4"/>
  <c r="Q58" i="4"/>
  <c r="C58" i="4"/>
  <c r="AC58" i="4"/>
  <c r="AD58" i="4" s="1"/>
  <c r="M58" i="4"/>
  <c r="AR55" i="6"/>
  <c r="AA55" i="7"/>
  <c r="AI55" i="7"/>
  <c r="AM55" i="7"/>
  <c r="AL55" i="7"/>
  <c r="AJ55" i="7"/>
  <c r="AR54" i="7"/>
  <c r="AS54" i="7"/>
  <c r="BD54" i="7" s="1"/>
  <c r="A56" i="7"/>
  <c r="AF58" i="6"/>
  <c r="AG58" i="6" s="1"/>
  <c r="T59" i="6"/>
  <c r="BA59" i="6" s="1"/>
  <c r="AP58" i="6"/>
  <c r="U58" i="6"/>
  <c r="M56" i="5"/>
  <c r="AO58" i="9"/>
  <c r="M58" i="9"/>
  <c r="B59" i="9"/>
  <c r="E58" i="9"/>
  <c r="K58" i="9"/>
  <c r="AR58" i="9"/>
  <c r="N58" i="9"/>
  <c r="O58" i="9"/>
  <c r="AD58" i="9"/>
  <c r="F58" i="9"/>
  <c r="R58" i="9"/>
  <c r="P58" i="9"/>
  <c r="AC58" i="9"/>
  <c r="Q58" i="9"/>
  <c r="C58" i="9"/>
  <c r="D58" i="9"/>
  <c r="L58" i="9"/>
  <c r="E57" i="7"/>
  <c r="B58" i="7"/>
  <c r="C57" i="7"/>
  <c r="H57" i="7" s="1"/>
  <c r="AC57" i="7"/>
  <c r="AD57" i="7" s="1"/>
  <c r="AO57" i="7"/>
  <c r="D57" i="7"/>
  <c r="F57" i="7"/>
  <c r="P58" i="3"/>
  <c r="M58" i="3"/>
  <c r="K58" i="3"/>
  <c r="D58" i="3"/>
  <c r="L58" i="3"/>
  <c r="B59" i="3"/>
  <c r="E58" i="3"/>
  <c r="N58" i="3"/>
  <c r="H58" i="3"/>
  <c r="AC58" i="3"/>
  <c r="AD58" i="3" s="1"/>
  <c r="AO58" i="3"/>
  <c r="Q58" i="3"/>
  <c r="AR58" i="3"/>
  <c r="F58" i="3"/>
  <c r="O58" i="3"/>
  <c r="C58" i="3"/>
  <c r="R58" i="3"/>
  <c r="D57" i="6"/>
  <c r="AO57" i="6"/>
  <c r="F57" i="6"/>
  <c r="A57" i="6"/>
  <c r="B58" i="6"/>
  <c r="AC57" i="6"/>
  <c r="AD57" i="6" s="1"/>
  <c r="E57" i="6"/>
  <c r="C57" i="6"/>
  <c r="H57" i="6" s="1"/>
  <c r="AP57" i="2"/>
  <c r="T58" i="2"/>
  <c r="BA58" i="2" s="1"/>
  <c r="AF57" i="2"/>
  <c r="AG57" i="2" s="1"/>
  <c r="U57" i="2"/>
  <c r="AJ57" i="3"/>
  <c r="BH57" i="3"/>
  <c r="AW57" i="3"/>
  <c r="AX57" i="3"/>
  <c r="BK57" i="3"/>
  <c r="BI57" i="3"/>
  <c r="AI57" i="3"/>
  <c r="AA57" i="3"/>
  <c r="BL57" i="3"/>
  <c r="AM57" i="3"/>
  <c r="AL57" i="3"/>
  <c r="BA57" i="5" l="1"/>
  <c r="H59" i="9"/>
  <c r="BA57" i="7"/>
  <c r="BA56" i="8"/>
  <c r="W34" i="6"/>
  <c r="A58" i="3"/>
  <c r="BL58" i="3" s="1"/>
  <c r="X58" i="3"/>
  <c r="P34" i="6"/>
  <c r="Q34" i="6" s="1"/>
  <c r="R34" i="6" s="1"/>
  <c r="BF34" i="6" s="1"/>
  <c r="AV33" i="6"/>
  <c r="AU34" i="6"/>
  <c r="L35" i="6"/>
  <c r="N35" i="6"/>
  <c r="BH31" i="5"/>
  <c r="BI31" i="5" s="1"/>
  <c r="AW32" i="6"/>
  <c r="AX32" i="6" s="1"/>
  <c r="L37" i="3"/>
  <c r="O37" i="3" s="1"/>
  <c r="K38" i="3" s="1"/>
  <c r="A58" i="4"/>
  <c r="AM58" i="4" s="1"/>
  <c r="BL30" i="5"/>
  <c r="BH32" i="6"/>
  <c r="BI32" i="6" s="1"/>
  <c r="BK30" i="5"/>
  <c r="O34" i="5"/>
  <c r="K35" i="5" s="1"/>
  <c r="N35" i="5" s="1"/>
  <c r="A57" i="7"/>
  <c r="AJ57" i="7" s="1"/>
  <c r="W34" i="5"/>
  <c r="X34" i="5" s="1"/>
  <c r="AU35" i="3"/>
  <c r="AW35" i="3" s="1"/>
  <c r="BF35" i="3"/>
  <c r="BH35" i="3" s="1"/>
  <c r="BI35" i="3" s="1"/>
  <c r="AX31" i="5"/>
  <c r="BL34" i="8"/>
  <c r="BD55" i="2"/>
  <c r="BH32" i="5"/>
  <c r="BI32" i="5" s="1"/>
  <c r="AW32" i="5"/>
  <c r="BK34" i="8"/>
  <c r="BK57" i="4"/>
  <c r="AW33" i="9"/>
  <c r="AX33" i="9" s="1"/>
  <c r="BL33" i="9" s="1"/>
  <c r="AA56" i="2"/>
  <c r="O37" i="2"/>
  <c r="K38" i="2" s="1"/>
  <c r="L38" i="2" s="1"/>
  <c r="BF37" i="2"/>
  <c r="AU37" i="2"/>
  <c r="BH36" i="2"/>
  <c r="BI36" i="2" s="1"/>
  <c r="W37" i="2"/>
  <c r="X37" i="2" s="1"/>
  <c r="BF34" i="5"/>
  <c r="AL56" i="2"/>
  <c r="AR56" i="2" s="1"/>
  <c r="AM56" i="2"/>
  <c r="BD56" i="2" s="1"/>
  <c r="AI56" i="2"/>
  <c r="A57" i="2"/>
  <c r="AF58" i="3"/>
  <c r="AG58" i="3" s="1"/>
  <c r="BD58" i="3"/>
  <c r="U58" i="3"/>
  <c r="AS58" i="3"/>
  <c r="AP58" i="3"/>
  <c r="BG58" i="3"/>
  <c r="Y58" i="3"/>
  <c r="W58" i="3"/>
  <c r="AV58" i="3"/>
  <c r="T59" i="3"/>
  <c r="BA59" i="3" s="1"/>
  <c r="H59" i="4"/>
  <c r="BC55" i="5"/>
  <c r="BD55" i="5"/>
  <c r="AV35" i="7"/>
  <c r="AW35" i="7" s="1"/>
  <c r="AX35" i="7" s="1"/>
  <c r="BG35" i="7"/>
  <c r="Y36" i="7"/>
  <c r="N37" i="7"/>
  <c r="L37" i="7"/>
  <c r="AM57" i="4"/>
  <c r="Q36" i="3"/>
  <c r="AI57" i="4"/>
  <c r="AJ57" i="4"/>
  <c r="BH57" i="4"/>
  <c r="AL57" i="4"/>
  <c r="BI57" i="4"/>
  <c r="AX57" i="4"/>
  <c r="AW57" i="4"/>
  <c r="AA57" i="4"/>
  <c r="Y33" i="5"/>
  <c r="M57" i="6"/>
  <c r="Y34" i="9"/>
  <c r="AV34" i="9" s="1"/>
  <c r="AS55" i="5"/>
  <c r="W36" i="9"/>
  <c r="X36" i="9" s="1"/>
  <c r="M56" i="2"/>
  <c r="L38" i="9"/>
  <c r="O38" i="9" s="1"/>
  <c r="K39" i="9" s="1"/>
  <c r="N39" i="9" s="1"/>
  <c r="BC54" i="9"/>
  <c r="BC55" i="9"/>
  <c r="BC59" i="9"/>
  <c r="BF59" i="9"/>
  <c r="AU59" i="9"/>
  <c r="BD58" i="4"/>
  <c r="BG58" i="4"/>
  <c r="AV58" i="4"/>
  <c r="BC54" i="7"/>
  <c r="AC57" i="8"/>
  <c r="AD57" i="8" s="1"/>
  <c r="F57" i="8"/>
  <c r="D57" i="8"/>
  <c r="AO57" i="8"/>
  <c r="E57" i="8"/>
  <c r="B58" i="8"/>
  <c r="C58" i="5"/>
  <c r="H58" i="5" s="1"/>
  <c r="BC55" i="6"/>
  <c r="AO57" i="2"/>
  <c r="F57" i="2"/>
  <c r="H57" i="2"/>
  <c r="C57" i="2"/>
  <c r="E57" i="2"/>
  <c r="AC57" i="2"/>
  <c r="AD57" i="2" s="1"/>
  <c r="B58" i="2"/>
  <c r="D57" i="2"/>
  <c r="BC59" i="3"/>
  <c r="BF59" i="3"/>
  <c r="AU59" i="3"/>
  <c r="BC59" i="4"/>
  <c r="BF59" i="4"/>
  <c r="AU59" i="4"/>
  <c r="AV36" i="8"/>
  <c r="BG36" i="8"/>
  <c r="BH39" i="4"/>
  <c r="BI39" i="4" s="1"/>
  <c r="BH35" i="8"/>
  <c r="BI35" i="8" s="1"/>
  <c r="AW35" i="8"/>
  <c r="AW39" i="4"/>
  <c r="AX39" i="4" s="1"/>
  <c r="W37" i="8"/>
  <c r="X37" i="8" s="1"/>
  <c r="P37" i="8"/>
  <c r="Q37" i="8" s="1"/>
  <c r="R37" i="8" s="1"/>
  <c r="O37" i="8"/>
  <c r="K38" i="8" s="1"/>
  <c r="AX37" i="4"/>
  <c r="BL37" i="4" s="1"/>
  <c r="BK37" i="4"/>
  <c r="A57" i="5"/>
  <c r="AJ57" i="5" s="1"/>
  <c r="BH38" i="4"/>
  <c r="BI38" i="4" s="1"/>
  <c r="AW38" i="4"/>
  <c r="Q37" i="9"/>
  <c r="M56" i="8"/>
  <c r="C57" i="8"/>
  <c r="H57" i="8" s="1"/>
  <c r="AS55" i="9"/>
  <c r="BD55" i="9" s="1"/>
  <c r="AP56" i="8"/>
  <c r="AF56" i="8"/>
  <c r="AG56" i="8" s="1"/>
  <c r="A56" i="8"/>
  <c r="U56" i="8"/>
  <c r="T57" i="8"/>
  <c r="AS54" i="8"/>
  <c r="BD54" i="8" s="1"/>
  <c r="AL56" i="9"/>
  <c r="AR56" i="9" s="1"/>
  <c r="AA56" i="9"/>
  <c r="AM56" i="9"/>
  <c r="AI56" i="9"/>
  <c r="AJ56" i="9"/>
  <c r="AP57" i="9"/>
  <c r="AF57" i="9"/>
  <c r="AG57" i="9" s="1"/>
  <c r="U57" i="9"/>
  <c r="T58" i="9"/>
  <c r="BA58" i="9" s="1"/>
  <c r="A57" i="9"/>
  <c r="AA55" i="8"/>
  <c r="AL55" i="8"/>
  <c r="AR55" i="8" s="1"/>
  <c r="BC55" i="8" s="1"/>
  <c r="AJ55" i="8"/>
  <c r="AI55" i="8"/>
  <c r="AM55" i="8"/>
  <c r="Y58" i="4"/>
  <c r="AP58" i="4"/>
  <c r="T59" i="4"/>
  <c r="BA59" i="4" s="1"/>
  <c r="AS58" i="4"/>
  <c r="U58" i="4"/>
  <c r="AF58" i="4"/>
  <c r="AG58" i="4" s="1"/>
  <c r="W58" i="4"/>
  <c r="X58" i="4"/>
  <c r="AO58" i="5"/>
  <c r="AC58" i="5"/>
  <c r="AD58" i="5" s="1"/>
  <c r="B59" i="5"/>
  <c r="E58" i="5"/>
  <c r="D58" i="5"/>
  <c r="F58" i="5"/>
  <c r="U57" i="5"/>
  <c r="AP57" i="5"/>
  <c r="T58" i="5"/>
  <c r="AF57" i="5"/>
  <c r="AG57" i="5" s="1"/>
  <c r="AL56" i="5"/>
  <c r="AI56" i="5"/>
  <c r="AM56" i="5"/>
  <c r="AA56" i="5"/>
  <c r="AJ56" i="5"/>
  <c r="M57" i="7"/>
  <c r="B59" i="6"/>
  <c r="AO58" i="6"/>
  <c r="AC58" i="6"/>
  <c r="AD58" i="6" s="1"/>
  <c r="F58" i="6"/>
  <c r="A58" i="6"/>
  <c r="E58" i="6"/>
  <c r="D58" i="6"/>
  <c r="C58" i="6"/>
  <c r="H58" i="6" s="1"/>
  <c r="AA57" i="6"/>
  <c r="AI57" i="6"/>
  <c r="AJ57" i="6"/>
  <c r="AL57" i="6"/>
  <c r="AM57" i="6"/>
  <c r="U58" i="2"/>
  <c r="T59" i="2"/>
  <c r="BA59" i="2" s="1"/>
  <c r="AF58" i="2"/>
  <c r="AG58" i="2" s="1"/>
  <c r="AP58" i="2"/>
  <c r="AA56" i="7"/>
  <c r="AJ56" i="7"/>
  <c r="AI56" i="7"/>
  <c r="AM56" i="7"/>
  <c r="AL56" i="7"/>
  <c r="AM58" i="3"/>
  <c r="AL58" i="3"/>
  <c r="AR55" i="7"/>
  <c r="AS55" i="7"/>
  <c r="BD55" i="7" s="1"/>
  <c r="AS56" i="6"/>
  <c r="BD56" i="6" s="1"/>
  <c r="AR56" i="6"/>
  <c r="K59" i="3"/>
  <c r="AO59" i="3"/>
  <c r="P59" i="3"/>
  <c r="AR59" i="3"/>
  <c r="D59" i="3"/>
  <c r="H59" i="3"/>
  <c r="R59" i="3"/>
  <c r="O59" i="3"/>
  <c r="B60" i="3"/>
  <c r="C59" i="3"/>
  <c r="N59" i="3"/>
  <c r="Q59" i="3"/>
  <c r="L59" i="3"/>
  <c r="M59" i="3"/>
  <c r="F59" i="3"/>
  <c r="E59" i="3"/>
  <c r="AC59" i="3"/>
  <c r="AD59" i="3" s="1"/>
  <c r="M59" i="4"/>
  <c r="F59" i="4"/>
  <c r="D59" i="4"/>
  <c r="N59" i="4"/>
  <c r="AC59" i="4"/>
  <c r="AD59" i="4" s="1"/>
  <c r="L59" i="4"/>
  <c r="AO59" i="4"/>
  <c r="K59" i="4"/>
  <c r="O59" i="4"/>
  <c r="B60" i="4"/>
  <c r="C59" i="4"/>
  <c r="P59" i="4"/>
  <c r="AR59" i="4"/>
  <c r="E59" i="4"/>
  <c r="Q59" i="4"/>
  <c r="R59" i="4"/>
  <c r="AF59" i="6"/>
  <c r="AG59" i="6" s="1"/>
  <c r="AP59" i="6"/>
  <c r="U59" i="6"/>
  <c r="T60" i="6"/>
  <c r="BA60" i="6" s="1"/>
  <c r="B59" i="7"/>
  <c r="E58" i="7"/>
  <c r="AO58" i="7"/>
  <c r="D58" i="7"/>
  <c r="AC58" i="7"/>
  <c r="AD58" i="7" s="1"/>
  <c r="F58" i="7"/>
  <c r="C58" i="7"/>
  <c r="H58" i="7" s="1"/>
  <c r="U57" i="7"/>
  <c r="AP57" i="7"/>
  <c r="AF57" i="7"/>
  <c r="AG57" i="7" s="1"/>
  <c r="T58" i="7"/>
  <c r="N59" i="9"/>
  <c r="O59" i="9"/>
  <c r="Q59" i="9"/>
  <c r="B60" i="9"/>
  <c r="P59" i="9"/>
  <c r="E59" i="9"/>
  <c r="AC59" i="9"/>
  <c r="AO59" i="9"/>
  <c r="R59" i="9"/>
  <c r="F59" i="9"/>
  <c r="C59" i="9"/>
  <c r="L59" i="9"/>
  <c r="M59" i="9"/>
  <c r="AD59" i="9"/>
  <c r="K59" i="9"/>
  <c r="D59" i="9"/>
  <c r="AR59" i="9"/>
  <c r="M57" i="5"/>
  <c r="BA57" i="8" l="1"/>
  <c r="BA58" i="7"/>
  <c r="BA58" i="5"/>
  <c r="H60" i="9"/>
  <c r="AI57" i="7"/>
  <c r="P38" i="9"/>
  <c r="Q38" i="9" s="1"/>
  <c r="R38" i="9" s="1"/>
  <c r="AL58" i="4"/>
  <c r="AA58" i="3"/>
  <c r="AI58" i="3"/>
  <c r="AX58" i="3"/>
  <c r="BI58" i="3"/>
  <c r="BK58" i="3"/>
  <c r="P37" i="3"/>
  <c r="Q37" i="3" s="1"/>
  <c r="R37" i="3" s="1"/>
  <c r="BF37" i="3" s="1"/>
  <c r="BH37" i="3" s="1"/>
  <c r="BI37" i="3" s="1"/>
  <c r="BH58" i="3"/>
  <c r="AW58" i="3"/>
  <c r="AJ58" i="3"/>
  <c r="A59" i="3"/>
  <c r="AX59" i="3" s="1"/>
  <c r="X59" i="3"/>
  <c r="X34" i="6"/>
  <c r="W35" i="6" s="1"/>
  <c r="X35" i="6" s="1"/>
  <c r="Y35" i="6" s="1"/>
  <c r="BH58" i="4"/>
  <c r="AA57" i="7"/>
  <c r="L35" i="5"/>
  <c r="P35" i="5" s="1"/>
  <c r="O35" i="6"/>
  <c r="K36" i="6" s="1"/>
  <c r="P35" i="6"/>
  <c r="Q35" i="6" s="1"/>
  <c r="R35" i="6" s="1"/>
  <c r="BF35" i="6" s="1"/>
  <c r="N38" i="3"/>
  <c r="L38" i="3"/>
  <c r="N38" i="2"/>
  <c r="BL31" i="5"/>
  <c r="BK31" i="5"/>
  <c r="AW58" i="4"/>
  <c r="AI58" i="4"/>
  <c r="BI58" i="4"/>
  <c r="AA58" i="4"/>
  <c r="AJ58" i="4"/>
  <c r="BL58" i="4"/>
  <c r="BK58" i="4"/>
  <c r="A59" i="4"/>
  <c r="AM59" i="4" s="1"/>
  <c r="AX58" i="4"/>
  <c r="BK32" i="6"/>
  <c r="BL32" i="6"/>
  <c r="BK33" i="9"/>
  <c r="AA57" i="2"/>
  <c r="AX35" i="3"/>
  <c r="BL35" i="3" s="1"/>
  <c r="BK35" i="3"/>
  <c r="AX32" i="5"/>
  <c r="BL32" i="5" s="1"/>
  <c r="BK32" i="5"/>
  <c r="AI57" i="2"/>
  <c r="AJ57" i="2"/>
  <c r="AL57" i="2"/>
  <c r="AR57" i="2" s="1"/>
  <c r="P38" i="2"/>
  <c r="Q38" i="2" s="1"/>
  <c r="R38" i="2" s="1"/>
  <c r="AU38" i="2" s="1"/>
  <c r="O38" i="2"/>
  <c r="K39" i="2" s="1"/>
  <c r="L39" i="2" s="1"/>
  <c r="C59" i="5"/>
  <c r="H59" i="5" s="1"/>
  <c r="AM57" i="2"/>
  <c r="W38" i="2"/>
  <c r="X38" i="2" s="1"/>
  <c r="R36" i="3"/>
  <c r="AU36" i="3" s="1"/>
  <c r="AW36" i="3" s="1"/>
  <c r="BC56" i="2"/>
  <c r="A58" i="2"/>
  <c r="AJ58" i="2" s="1"/>
  <c r="BD59" i="3"/>
  <c r="AS59" i="3"/>
  <c r="T60" i="3"/>
  <c r="AF59" i="3"/>
  <c r="AG59" i="3" s="1"/>
  <c r="W59" i="3"/>
  <c r="BG59" i="3"/>
  <c r="AP59" i="3"/>
  <c r="U59" i="3"/>
  <c r="AV59" i="3"/>
  <c r="Y59" i="3"/>
  <c r="H60" i="4"/>
  <c r="AW33" i="6"/>
  <c r="BH33" i="6"/>
  <c r="BI33" i="6" s="1"/>
  <c r="BH35" i="7"/>
  <c r="BK35" i="7" s="1"/>
  <c r="Y35" i="9"/>
  <c r="AV35" i="9" s="1"/>
  <c r="AA57" i="5"/>
  <c r="BG36" i="7"/>
  <c r="AV36" i="7"/>
  <c r="W37" i="7"/>
  <c r="X37" i="7" s="1"/>
  <c r="O37" i="7"/>
  <c r="K38" i="7" s="1"/>
  <c r="P37" i="7"/>
  <c r="Q37" i="7" s="1"/>
  <c r="R37" i="7" s="1"/>
  <c r="BG34" i="9"/>
  <c r="BG33" i="5"/>
  <c r="AV33" i="5"/>
  <c r="Y34" i="5"/>
  <c r="W35" i="5"/>
  <c r="X35" i="5" s="1"/>
  <c r="BF36" i="3"/>
  <c r="BH36" i="3" s="1"/>
  <c r="BI36" i="3" s="1"/>
  <c r="AU37" i="3"/>
  <c r="AW37" i="3" s="1"/>
  <c r="O35" i="5"/>
  <c r="K36" i="5" s="1"/>
  <c r="M58" i="6"/>
  <c r="AM57" i="7"/>
  <c r="AW34" i="9"/>
  <c r="M57" i="2"/>
  <c r="BC56" i="9"/>
  <c r="BC60" i="3"/>
  <c r="BF60" i="3"/>
  <c r="AU60" i="3"/>
  <c r="AL57" i="7"/>
  <c r="AR57" i="7" s="1"/>
  <c r="B59" i="8"/>
  <c r="AO58" i="8"/>
  <c r="F58" i="8"/>
  <c r="E58" i="8"/>
  <c r="D58" i="8"/>
  <c r="AC58" i="8"/>
  <c r="AD58" i="8" s="1"/>
  <c r="BD56" i="5"/>
  <c r="BC60" i="4"/>
  <c r="BF60" i="4"/>
  <c r="AU60" i="4"/>
  <c r="BC60" i="9"/>
  <c r="BF60" i="9"/>
  <c r="AU60" i="9"/>
  <c r="BC56" i="6"/>
  <c r="BC55" i="7"/>
  <c r="AU38" i="9"/>
  <c r="BF38" i="9"/>
  <c r="BC58" i="2"/>
  <c r="BF58" i="2"/>
  <c r="AU58" i="2"/>
  <c r="O58" i="2"/>
  <c r="K58" i="2"/>
  <c r="N58" i="2"/>
  <c r="AO58" i="2"/>
  <c r="E58" i="2"/>
  <c r="Q58" i="2"/>
  <c r="C58" i="2"/>
  <c r="L58" i="2"/>
  <c r="B59" i="2"/>
  <c r="AC58" i="2"/>
  <c r="AD58" i="2" s="1"/>
  <c r="F58" i="2"/>
  <c r="AR58" i="2"/>
  <c r="D58" i="2"/>
  <c r="P58" i="2"/>
  <c r="H58" i="2"/>
  <c r="M58" i="2"/>
  <c r="R58" i="2"/>
  <c r="BD59" i="4"/>
  <c r="BG59" i="4"/>
  <c r="AV59" i="4"/>
  <c r="BL39" i="4"/>
  <c r="BF37" i="8"/>
  <c r="AU37" i="8"/>
  <c r="AI57" i="5"/>
  <c r="BK35" i="8"/>
  <c r="AX35" i="8"/>
  <c r="BL35" i="8" s="1"/>
  <c r="BK39" i="4"/>
  <c r="Y37" i="8"/>
  <c r="L38" i="8"/>
  <c r="P38" i="8" s="1"/>
  <c r="Q38" i="8" s="1"/>
  <c r="R38" i="8" s="1"/>
  <c r="N38" i="8"/>
  <c r="L39" i="9"/>
  <c r="O39" i="9" s="1"/>
  <c r="K40" i="9" s="1"/>
  <c r="N40" i="9" s="1"/>
  <c r="AX38" i="4"/>
  <c r="BL38" i="4" s="1"/>
  <c r="BK38" i="4"/>
  <c r="R37" i="9"/>
  <c r="M57" i="8"/>
  <c r="C58" i="8"/>
  <c r="H58" i="8" s="1"/>
  <c r="AM56" i="8"/>
  <c r="AA56" i="8"/>
  <c r="AL56" i="8"/>
  <c r="AI56" i="8"/>
  <c r="AJ56" i="8"/>
  <c r="AS55" i="8"/>
  <c r="BD55" i="8" s="1"/>
  <c r="AM57" i="5"/>
  <c r="AP57" i="8"/>
  <c r="U57" i="8"/>
  <c r="T58" i="8"/>
  <c r="AF57" i="8"/>
  <c r="AG57" i="8" s="1"/>
  <c r="A57" i="8"/>
  <c r="U58" i="9"/>
  <c r="AF58" i="9"/>
  <c r="AG58" i="9" s="1"/>
  <c r="T59" i="9"/>
  <c r="BA59" i="9" s="1"/>
  <c r="AP58" i="9"/>
  <c r="A58" i="9"/>
  <c r="AI57" i="9"/>
  <c r="AM57" i="9"/>
  <c r="AL57" i="9"/>
  <c r="AR57" i="9" s="1"/>
  <c r="AJ57" i="9"/>
  <c r="AA57" i="9"/>
  <c r="AS56" i="9"/>
  <c r="BD56" i="9" s="1"/>
  <c r="AF59" i="4"/>
  <c r="AG59" i="4" s="1"/>
  <c r="U59" i="4"/>
  <c r="X59" i="4"/>
  <c r="W59" i="4"/>
  <c r="AP59" i="4"/>
  <c r="T60" i="4"/>
  <c r="BA60" i="4" s="1"/>
  <c r="AS59" i="4"/>
  <c r="Y59" i="4"/>
  <c r="AS56" i="5"/>
  <c r="AR56" i="5"/>
  <c r="BC56" i="5" s="1"/>
  <c r="AF58" i="5"/>
  <c r="AG58" i="5" s="1"/>
  <c r="U58" i="5"/>
  <c r="T59" i="5"/>
  <c r="AP58" i="5"/>
  <c r="A58" i="5"/>
  <c r="AL57" i="5"/>
  <c r="AC59" i="5"/>
  <c r="AD59" i="5" s="1"/>
  <c r="F59" i="5"/>
  <c r="E59" i="5"/>
  <c r="D59" i="5"/>
  <c r="B60" i="5"/>
  <c r="AO59" i="5"/>
  <c r="M58" i="7"/>
  <c r="AF58" i="7"/>
  <c r="AG58" i="7" s="1"/>
  <c r="U58" i="7"/>
  <c r="T59" i="7"/>
  <c r="AP58" i="7"/>
  <c r="AS57" i="6"/>
  <c r="BD57" i="6" s="1"/>
  <c r="A58" i="7"/>
  <c r="U59" i="2"/>
  <c r="AF59" i="2"/>
  <c r="AG59" i="2" s="1"/>
  <c r="T60" i="2"/>
  <c r="BA60" i="2" s="1"/>
  <c r="AP59" i="2"/>
  <c r="B60" i="6"/>
  <c r="F59" i="6"/>
  <c r="C59" i="6"/>
  <c r="H59" i="6" s="1"/>
  <c r="AC59" i="6"/>
  <c r="AD59" i="6" s="1"/>
  <c r="E59" i="6"/>
  <c r="D59" i="6"/>
  <c r="AO59" i="6"/>
  <c r="A59" i="6"/>
  <c r="K60" i="9"/>
  <c r="AR60" i="9"/>
  <c r="L60" i="9"/>
  <c r="P60" i="9"/>
  <c r="C60" i="9"/>
  <c r="R60" i="9"/>
  <c r="B61" i="9"/>
  <c r="O60" i="9"/>
  <c r="Q60" i="9"/>
  <c r="AC60" i="9"/>
  <c r="E60" i="9"/>
  <c r="D60" i="9"/>
  <c r="M60" i="9"/>
  <c r="AO60" i="9"/>
  <c r="F60" i="9"/>
  <c r="N60" i="9"/>
  <c r="AD60" i="9"/>
  <c r="B61" i="3"/>
  <c r="O60" i="3"/>
  <c r="C60" i="3"/>
  <c r="K60" i="3"/>
  <c r="M60" i="3"/>
  <c r="P60" i="3"/>
  <c r="D60" i="3"/>
  <c r="Q60" i="3"/>
  <c r="R60" i="3"/>
  <c r="H60" i="3"/>
  <c r="E60" i="3"/>
  <c r="AR60" i="3"/>
  <c r="AO60" i="3"/>
  <c r="F60" i="3"/>
  <c r="N60" i="3"/>
  <c r="L60" i="3"/>
  <c r="AC60" i="3"/>
  <c r="AD60" i="3" s="1"/>
  <c r="AA58" i="6"/>
  <c r="AI58" i="6"/>
  <c r="AJ58" i="6"/>
  <c r="AM58" i="6"/>
  <c r="AL58" i="6"/>
  <c r="AR57" i="6"/>
  <c r="AF60" i="6"/>
  <c r="AG60" i="6" s="1"/>
  <c r="AP60" i="6"/>
  <c r="T61" i="6"/>
  <c r="BA61" i="6" s="1"/>
  <c r="U60" i="6"/>
  <c r="M60" i="4"/>
  <c r="AC60" i="4"/>
  <c r="AD60" i="4" s="1"/>
  <c r="O60" i="4"/>
  <c r="L60" i="4"/>
  <c r="AO60" i="4"/>
  <c r="D60" i="4"/>
  <c r="R60" i="4"/>
  <c r="C60" i="4"/>
  <c r="P60" i="4"/>
  <c r="N60" i="4"/>
  <c r="E60" i="4"/>
  <c r="AR60" i="4"/>
  <c r="F60" i="4"/>
  <c r="Q60" i="4"/>
  <c r="B61" i="4"/>
  <c r="K60" i="4"/>
  <c r="AR56" i="7"/>
  <c r="AS56" i="7"/>
  <c r="M58" i="5"/>
  <c r="E59" i="7"/>
  <c r="C59" i="7"/>
  <c r="H59" i="7" s="1"/>
  <c r="B60" i="7"/>
  <c r="AC59" i="7"/>
  <c r="AD59" i="7" s="1"/>
  <c r="AO59" i="7"/>
  <c r="D59" i="7"/>
  <c r="F59" i="7"/>
  <c r="AA59" i="3"/>
  <c r="BK59" i="3"/>
  <c r="AJ59" i="3"/>
  <c r="BH59" i="3"/>
  <c r="AL59" i="3"/>
  <c r="BL59" i="3"/>
  <c r="BI59" i="3"/>
  <c r="X60" i="3" l="1"/>
  <c r="BA60" i="3"/>
  <c r="BA59" i="5"/>
  <c r="BA58" i="8"/>
  <c r="BA59" i="7"/>
  <c r="H61" i="9"/>
  <c r="P38" i="3"/>
  <c r="Q38" i="3" s="1"/>
  <c r="R38" i="3" s="1"/>
  <c r="BF38" i="3" s="1"/>
  <c r="BH38" i="3" s="1"/>
  <c r="BI38" i="3" s="1"/>
  <c r="AW59" i="3"/>
  <c r="AI59" i="3"/>
  <c r="Y34" i="6"/>
  <c r="O38" i="3"/>
  <c r="K39" i="3" s="1"/>
  <c r="L39" i="3" s="1"/>
  <c r="AM59" i="3"/>
  <c r="AV35" i="6"/>
  <c r="BG35" i="6"/>
  <c r="AU35" i="6"/>
  <c r="L36" i="6"/>
  <c r="N36" i="6"/>
  <c r="BI59" i="4"/>
  <c r="N39" i="2"/>
  <c r="O39" i="2" s="1"/>
  <c r="K40" i="2" s="1"/>
  <c r="AA58" i="2"/>
  <c r="BF38" i="2"/>
  <c r="AI58" i="2"/>
  <c r="BC57" i="2"/>
  <c r="BK59" i="4"/>
  <c r="AW59" i="4"/>
  <c r="AA59" i="4"/>
  <c r="AJ59" i="4"/>
  <c r="AX59" i="4"/>
  <c r="BH59" i="4"/>
  <c r="AI59" i="4"/>
  <c r="BL59" i="4"/>
  <c r="AL59" i="4"/>
  <c r="AL58" i="2"/>
  <c r="BD57" i="2"/>
  <c r="AM58" i="2"/>
  <c r="BD58" i="2" s="1"/>
  <c r="A59" i="2"/>
  <c r="AA59" i="2" s="1"/>
  <c r="BG35" i="9"/>
  <c r="Y37" i="2"/>
  <c r="BG37" i="2" s="1"/>
  <c r="W39" i="2"/>
  <c r="X39" i="2" s="1"/>
  <c r="P39" i="2"/>
  <c r="Q39" i="2" s="1"/>
  <c r="R39" i="2" s="1"/>
  <c r="AS57" i="7"/>
  <c r="BD57" i="7" s="1"/>
  <c r="AU38" i="3"/>
  <c r="AW38" i="3" s="1"/>
  <c r="AX38" i="3" s="1"/>
  <c r="AS60" i="3"/>
  <c r="U60" i="3"/>
  <c r="Y60" i="3"/>
  <c r="BD60" i="3"/>
  <c r="AF60" i="3"/>
  <c r="AG60" i="3" s="1"/>
  <c r="T61" i="3"/>
  <c r="BA61" i="3" s="1"/>
  <c r="BG60" i="3"/>
  <c r="AV60" i="3"/>
  <c r="AP60" i="3"/>
  <c r="W60" i="3"/>
  <c r="A60" i="3"/>
  <c r="AL60" i="3" s="1"/>
  <c r="H61" i="4"/>
  <c r="AX33" i="6"/>
  <c r="BL33" i="6" s="1"/>
  <c r="BK33" i="6"/>
  <c r="BI35" i="7"/>
  <c r="BL35" i="7" s="1"/>
  <c r="AW36" i="7"/>
  <c r="BH36" i="7"/>
  <c r="BI36" i="7" s="1"/>
  <c r="AU37" i="7"/>
  <c r="BF37" i="7"/>
  <c r="L38" i="7"/>
  <c r="P38" i="7" s="1"/>
  <c r="Q38" i="7" s="1"/>
  <c r="R38" i="7" s="1"/>
  <c r="N38" i="7"/>
  <c r="BH33" i="5"/>
  <c r="BI33" i="5" s="1"/>
  <c r="BH34" i="9"/>
  <c r="BI34" i="9" s="1"/>
  <c r="AW33" i="5"/>
  <c r="AX36" i="3"/>
  <c r="BL36" i="3" s="1"/>
  <c r="BK36" i="3"/>
  <c r="AX37" i="3"/>
  <c r="BL37" i="3" s="1"/>
  <c r="BK37" i="3"/>
  <c r="N39" i="3"/>
  <c r="Q35" i="5"/>
  <c r="AV34" i="5"/>
  <c r="BG34" i="5"/>
  <c r="N36" i="5"/>
  <c r="L36" i="5"/>
  <c r="AX34" i="9"/>
  <c r="Y36" i="9"/>
  <c r="W37" i="9"/>
  <c r="X37" i="9" s="1"/>
  <c r="BC57" i="9"/>
  <c r="BC61" i="3"/>
  <c r="BF61" i="3"/>
  <c r="AU61" i="3"/>
  <c r="F59" i="8"/>
  <c r="E59" i="8"/>
  <c r="D59" i="8"/>
  <c r="B60" i="8"/>
  <c r="AO59" i="8"/>
  <c r="AC59" i="8"/>
  <c r="AD59" i="8" s="1"/>
  <c r="BC61" i="4"/>
  <c r="BF61" i="4"/>
  <c r="AU61" i="4"/>
  <c r="BC59" i="2"/>
  <c r="BF59" i="2"/>
  <c r="AU59" i="2"/>
  <c r="N59" i="2"/>
  <c r="AC59" i="2"/>
  <c r="AD59" i="2" s="1"/>
  <c r="O59" i="2"/>
  <c r="AR59" i="2"/>
  <c r="C59" i="2"/>
  <c r="L59" i="2"/>
  <c r="P59" i="2"/>
  <c r="H59" i="2"/>
  <c r="K59" i="2"/>
  <c r="E59" i="2"/>
  <c r="D59" i="2"/>
  <c r="M59" i="2"/>
  <c r="R59" i="2"/>
  <c r="F59" i="2"/>
  <c r="Q59" i="2"/>
  <c r="AO59" i="2"/>
  <c r="B60" i="2"/>
  <c r="BC56" i="7"/>
  <c r="C60" i="5"/>
  <c r="H60" i="5" s="1"/>
  <c r="A60" i="4"/>
  <c r="AA60" i="4" s="1"/>
  <c r="BD60" i="4"/>
  <c r="AV60" i="4"/>
  <c r="BG60" i="4"/>
  <c r="AU37" i="9"/>
  <c r="BF37" i="9"/>
  <c r="BD57" i="5"/>
  <c r="BC57" i="6"/>
  <c r="BC57" i="7"/>
  <c r="BD56" i="7"/>
  <c r="BC61" i="9"/>
  <c r="AU61" i="9"/>
  <c r="BF61" i="9"/>
  <c r="AU38" i="8"/>
  <c r="BF38" i="8"/>
  <c r="AV37" i="8"/>
  <c r="BG37" i="8"/>
  <c r="L40" i="9"/>
  <c r="P39" i="9"/>
  <c r="Q39" i="9" s="1"/>
  <c r="R39" i="9" s="1"/>
  <c r="AW36" i="8"/>
  <c r="W38" i="8"/>
  <c r="X38" i="8" s="1"/>
  <c r="BH36" i="8"/>
  <c r="BI36" i="8" s="1"/>
  <c r="O38" i="8"/>
  <c r="K39" i="8" s="1"/>
  <c r="M58" i="8"/>
  <c r="C59" i="8"/>
  <c r="H59" i="8" s="1"/>
  <c r="A59" i="7"/>
  <c r="AJ59" i="7" s="1"/>
  <c r="AI57" i="8"/>
  <c r="AM57" i="8"/>
  <c r="AL57" i="8"/>
  <c r="AR57" i="8" s="1"/>
  <c r="BC57" i="8" s="1"/>
  <c r="AJ57" i="8"/>
  <c r="AA57" i="8"/>
  <c r="AR56" i="8"/>
  <c r="BC56" i="8" s="1"/>
  <c r="AS56" i="8"/>
  <c r="BD56" i="8" s="1"/>
  <c r="AS57" i="9"/>
  <c r="BD57" i="9" s="1"/>
  <c r="U59" i="9"/>
  <c r="T60" i="9"/>
  <c r="BA60" i="9" s="1"/>
  <c r="AF59" i="9"/>
  <c r="AG59" i="9" s="1"/>
  <c r="AP59" i="9"/>
  <c r="A59" i="9"/>
  <c r="AP58" i="8"/>
  <c r="T59" i="8"/>
  <c r="U58" i="8"/>
  <c r="AF58" i="8"/>
  <c r="AG58" i="8" s="1"/>
  <c r="A58" i="8"/>
  <c r="AI58" i="9"/>
  <c r="AM58" i="9"/>
  <c r="AJ58" i="9"/>
  <c r="AA58" i="9"/>
  <c r="AL58" i="9"/>
  <c r="Y60" i="4"/>
  <c r="U60" i="4"/>
  <c r="T61" i="4"/>
  <c r="BA61" i="4" s="1"/>
  <c r="W60" i="4"/>
  <c r="AF60" i="4"/>
  <c r="AG60" i="4" s="1"/>
  <c r="AP60" i="4"/>
  <c r="X60" i="4"/>
  <c r="AS60" i="4"/>
  <c r="E60" i="5"/>
  <c r="AC60" i="5"/>
  <c r="AD60" i="5" s="1"/>
  <c r="B61" i="5"/>
  <c r="F60" i="5"/>
  <c r="D60" i="5"/>
  <c r="AO60" i="5"/>
  <c r="AI58" i="5"/>
  <c r="AM58" i="5"/>
  <c r="BD58" i="5" s="1"/>
  <c r="AJ58" i="5"/>
  <c r="AL58" i="5"/>
  <c r="AA58" i="5"/>
  <c r="U59" i="5"/>
  <c r="AP59" i="5"/>
  <c r="T60" i="5"/>
  <c r="AF59" i="5"/>
  <c r="AG59" i="5" s="1"/>
  <c r="A59" i="5"/>
  <c r="AS57" i="5"/>
  <c r="AR57" i="5"/>
  <c r="BC57" i="5" s="1"/>
  <c r="M59" i="6"/>
  <c r="M59" i="7"/>
  <c r="M59" i="5"/>
  <c r="AO60" i="7"/>
  <c r="F60" i="7"/>
  <c r="D60" i="7"/>
  <c r="B61" i="7"/>
  <c r="C60" i="7"/>
  <c r="H60" i="7" s="1"/>
  <c r="AC60" i="7"/>
  <c r="AD60" i="7" s="1"/>
  <c r="E60" i="7"/>
  <c r="AC60" i="6"/>
  <c r="AD60" i="6" s="1"/>
  <c r="E60" i="6"/>
  <c r="D60" i="6"/>
  <c r="C60" i="6"/>
  <c r="H60" i="6" s="1"/>
  <c r="AO60" i="6"/>
  <c r="B61" i="6"/>
  <c r="F60" i="6"/>
  <c r="A60" i="6"/>
  <c r="AA58" i="7"/>
  <c r="AJ58" i="7"/>
  <c r="AI58" i="7"/>
  <c r="AM58" i="7"/>
  <c r="AL58" i="7"/>
  <c r="P61" i="9"/>
  <c r="O61" i="9"/>
  <c r="N61" i="9"/>
  <c r="AR61" i="9"/>
  <c r="E61" i="9"/>
  <c r="AD61" i="9"/>
  <c r="C61" i="9"/>
  <c r="AC61" i="9"/>
  <c r="R61" i="9"/>
  <c r="M61" i="9"/>
  <c r="Q61" i="9"/>
  <c r="F61" i="9"/>
  <c r="B62" i="9"/>
  <c r="D61" i="9"/>
  <c r="L61" i="9"/>
  <c r="AO61" i="9"/>
  <c r="K61" i="9"/>
  <c r="AP59" i="7"/>
  <c r="T60" i="7"/>
  <c r="U59" i="7"/>
  <c r="AF59" i="7"/>
  <c r="AG59" i="7" s="1"/>
  <c r="AS58" i="6"/>
  <c r="BD58" i="6" s="1"/>
  <c r="AR58" i="6"/>
  <c r="U60" i="2"/>
  <c r="AP60" i="2"/>
  <c r="T61" i="2"/>
  <c r="BA61" i="2" s="1"/>
  <c r="AF60" i="2"/>
  <c r="AG60" i="2" s="1"/>
  <c r="M61" i="4"/>
  <c r="F61" i="4"/>
  <c r="B62" i="4"/>
  <c r="N61" i="4"/>
  <c r="O61" i="4"/>
  <c r="P61" i="4"/>
  <c r="L61" i="4"/>
  <c r="AO61" i="4"/>
  <c r="Q61" i="4"/>
  <c r="K61" i="4"/>
  <c r="E61" i="4"/>
  <c r="C61" i="4"/>
  <c r="R61" i="4"/>
  <c r="AC61" i="4"/>
  <c r="AD61" i="4" s="1"/>
  <c r="AR61" i="4"/>
  <c r="D61" i="4"/>
  <c r="AP61" i="6"/>
  <c r="AF61" i="6"/>
  <c r="AG61" i="6" s="1"/>
  <c r="U61" i="6"/>
  <c r="T62" i="6"/>
  <c r="BA62" i="6" s="1"/>
  <c r="AA59" i="6"/>
  <c r="AJ59" i="6"/>
  <c r="AI59" i="6"/>
  <c r="AL59" i="6"/>
  <c r="AM59" i="6"/>
  <c r="AO61" i="3"/>
  <c r="K61" i="3"/>
  <c r="R61" i="3"/>
  <c r="M61" i="3"/>
  <c r="F61" i="3"/>
  <c r="D61" i="3"/>
  <c r="Q61" i="3"/>
  <c r="P61" i="3"/>
  <c r="H61" i="3"/>
  <c r="E61" i="3"/>
  <c r="C61" i="3"/>
  <c r="B62" i="3"/>
  <c r="N61" i="3"/>
  <c r="AR61" i="3"/>
  <c r="O61" i="3"/>
  <c r="L61" i="3"/>
  <c r="AC61" i="3"/>
  <c r="AD61" i="3" s="1"/>
  <c r="BL38" i="3" l="1"/>
  <c r="BA59" i="8"/>
  <c r="H62" i="9"/>
  <c r="BA60" i="5"/>
  <c r="BA60" i="7"/>
  <c r="P39" i="3"/>
  <c r="A61" i="3"/>
  <c r="BH61" i="3" s="1"/>
  <c r="X61" i="3"/>
  <c r="AV34" i="6"/>
  <c r="AW34" i="6" s="1"/>
  <c r="AX34" i="6" s="1"/>
  <c r="BG34" i="6"/>
  <c r="BH34" i="6" s="1"/>
  <c r="BI34" i="6" s="1"/>
  <c r="W36" i="6"/>
  <c r="X36" i="6" s="1"/>
  <c r="P36" i="6"/>
  <c r="Q36" i="6" s="1"/>
  <c r="R36" i="6" s="1"/>
  <c r="O36" i="6"/>
  <c r="K37" i="6" s="1"/>
  <c r="AL59" i="2"/>
  <c r="AJ59" i="2"/>
  <c r="AI59" i="2"/>
  <c r="AM59" i="2"/>
  <c r="BD59" i="2" s="1"/>
  <c r="BH60" i="3"/>
  <c r="BI60" i="3"/>
  <c r="AM60" i="3"/>
  <c r="BK60" i="3"/>
  <c r="BL60" i="3"/>
  <c r="AI60" i="3"/>
  <c r="AW60" i="3"/>
  <c r="AJ60" i="3"/>
  <c r="AA60" i="3"/>
  <c r="AX60" i="3"/>
  <c r="AI60" i="4"/>
  <c r="AJ60" i="4"/>
  <c r="BH60" i="4"/>
  <c r="AL60" i="4"/>
  <c r="BK60" i="4"/>
  <c r="BI60" i="4"/>
  <c r="AM60" i="4"/>
  <c r="AX60" i="4"/>
  <c r="AW60" i="4"/>
  <c r="BL60" i="4"/>
  <c r="AW35" i="6"/>
  <c r="AX35" i="6" s="1"/>
  <c r="BH37" i="2"/>
  <c r="BI37" i="2" s="1"/>
  <c r="BH35" i="9"/>
  <c r="BI35" i="9" s="1"/>
  <c r="BK33" i="5"/>
  <c r="BL34" i="9"/>
  <c r="Y38" i="2"/>
  <c r="BG38" i="2" s="1"/>
  <c r="N40" i="2"/>
  <c r="L40" i="2"/>
  <c r="P40" i="2" s="1"/>
  <c r="Q40" i="2" s="1"/>
  <c r="R40" i="2" s="1"/>
  <c r="BF39" i="2"/>
  <c r="AU39" i="2"/>
  <c r="BK38" i="3"/>
  <c r="AW35" i="9"/>
  <c r="O36" i="5"/>
  <c r="K37" i="5" s="1"/>
  <c r="L37" i="5" s="1"/>
  <c r="O39" i="3"/>
  <c r="K40" i="3" s="1"/>
  <c r="N40" i="3" s="1"/>
  <c r="AF61" i="3"/>
  <c r="AG61" i="3" s="1"/>
  <c r="BD61" i="3"/>
  <c r="BG61" i="3"/>
  <c r="AS61" i="3"/>
  <c r="AP61" i="3"/>
  <c r="AV61" i="3"/>
  <c r="Y61" i="3"/>
  <c r="U61" i="3"/>
  <c r="T62" i="3"/>
  <c r="W61" i="3"/>
  <c r="H62" i="4"/>
  <c r="O38" i="7"/>
  <c r="K39" i="7" s="1"/>
  <c r="N39" i="7" s="1"/>
  <c r="AA59" i="7"/>
  <c r="BK34" i="9"/>
  <c r="AX33" i="5"/>
  <c r="BL33" i="5" s="1"/>
  <c r="P36" i="5"/>
  <c r="Q36" i="5" s="1"/>
  <c r="Y37" i="7"/>
  <c r="W38" i="7"/>
  <c r="X38" i="7" s="1"/>
  <c r="AU38" i="7"/>
  <c r="BF38" i="7"/>
  <c r="BK36" i="7"/>
  <c r="AX36" i="7"/>
  <c r="BL36" i="7" s="1"/>
  <c r="W36" i="5"/>
  <c r="X36" i="5" s="1"/>
  <c r="BH34" i="5"/>
  <c r="BI34" i="5" s="1"/>
  <c r="AW34" i="5"/>
  <c r="R35" i="5"/>
  <c r="Q39" i="3"/>
  <c r="R39" i="3" s="1"/>
  <c r="Y35" i="5"/>
  <c r="W38" i="9"/>
  <c r="X38" i="9" s="1"/>
  <c r="AV36" i="9"/>
  <c r="BG36" i="9"/>
  <c r="P40" i="9"/>
  <c r="Q40" i="9" s="1"/>
  <c r="R40" i="9" s="1"/>
  <c r="BF40" i="9" s="1"/>
  <c r="AS58" i="9"/>
  <c r="E60" i="8"/>
  <c r="AC60" i="8"/>
  <c r="AD60" i="8" s="1"/>
  <c r="B61" i="8"/>
  <c r="D60" i="8"/>
  <c r="AO60" i="8"/>
  <c r="F60" i="8"/>
  <c r="AI59" i="7"/>
  <c r="BC62" i="4"/>
  <c r="BF62" i="4"/>
  <c r="AU62" i="4"/>
  <c r="C61" i="5"/>
  <c r="H61" i="5" s="1"/>
  <c r="BC60" i="2"/>
  <c r="BF60" i="2"/>
  <c r="AU60" i="2"/>
  <c r="AO60" i="2"/>
  <c r="C60" i="2"/>
  <c r="B61" i="2"/>
  <c r="R60" i="2"/>
  <c r="L60" i="2"/>
  <c r="D60" i="2"/>
  <c r="E60" i="2"/>
  <c r="AR60" i="2"/>
  <c r="Q60" i="2"/>
  <c r="AC60" i="2"/>
  <c r="AD60" i="2" s="1"/>
  <c r="K60" i="2"/>
  <c r="M60" i="2"/>
  <c r="O60" i="2"/>
  <c r="F60" i="2"/>
  <c r="N60" i="2"/>
  <c r="H60" i="2"/>
  <c r="P60" i="2"/>
  <c r="A60" i="2"/>
  <c r="AA60" i="2" s="1"/>
  <c r="BC62" i="9"/>
  <c r="BF62" i="9"/>
  <c r="AU62" i="9"/>
  <c r="BD61" i="4"/>
  <c r="BG61" i="4"/>
  <c r="AV61" i="4"/>
  <c r="AU39" i="9"/>
  <c r="BF39" i="9"/>
  <c r="BC62" i="3"/>
  <c r="BF62" i="3"/>
  <c r="AU62" i="3"/>
  <c r="A61" i="4"/>
  <c r="AJ61" i="4" s="1"/>
  <c r="O40" i="9"/>
  <c r="K41" i="9" s="1"/>
  <c r="N41" i="9" s="1"/>
  <c r="BC58" i="6"/>
  <c r="AL59" i="7"/>
  <c r="AR59" i="7" s="1"/>
  <c r="AW37" i="8"/>
  <c r="BH37" i="8"/>
  <c r="BI37" i="8" s="1"/>
  <c r="AS57" i="8"/>
  <c r="BD57" i="8" s="1"/>
  <c r="N39" i="8"/>
  <c r="L39" i="8"/>
  <c r="P39" i="8" s="1"/>
  <c r="Q39" i="8" s="1"/>
  <c r="BK36" i="8"/>
  <c r="AX36" i="8"/>
  <c r="BL36" i="8" s="1"/>
  <c r="Y38" i="8"/>
  <c r="AM59" i="7"/>
  <c r="M59" i="8"/>
  <c r="C60" i="8"/>
  <c r="H60" i="8" s="1"/>
  <c r="AF59" i="8"/>
  <c r="AG59" i="8" s="1"/>
  <c r="U59" i="8"/>
  <c r="T60" i="8"/>
  <c r="AP59" i="8"/>
  <c r="A59" i="8"/>
  <c r="T61" i="9"/>
  <c r="BA61" i="9" s="1"/>
  <c r="AF60" i="9"/>
  <c r="AG60" i="9" s="1"/>
  <c r="U60" i="9"/>
  <c r="AP60" i="9"/>
  <c r="A60" i="9"/>
  <c r="AI59" i="9"/>
  <c r="AJ59" i="9"/>
  <c r="AA59" i="9"/>
  <c r="AL59" i="9"/>
  <c r="AS59" i="9" s="1"/>
  <c r="AM59" i="9"/>
  <c r="A60" i="5"/>
  <c r="AI60" i="5" s="1"/>
  <c r="AJ58" i="8"/>
  <c r="AI58" i="8"/>
  <c r="AL58" i="8"/>
  <c r="AR58" i="8" s="1"/>
  <c r="BC58" i="8" s="1"/>
  <c r="AM58" i="8"/>
  <c r="AA58" i="8"/>
  <c r="W61" i="4"/>
  <c r="U61" i="4"/>
  <c r="T62" i="4"/>
  <c r="BA62" i="4" s="1"/>
  <c r="AP61" i="4"/>
  <c r="X61" i="4"/>
  <c r="Y61" i="4"/>
  <c r="AF61" i="4"/>
  <c r="AG61" i="4" s="1"/>
  <c r="AS61" i="4"/>
  <c r="AM59" i="5"/>
  <c r="AA59" i="5"/>
  <c r="AL59" i="5"/>
  <c r="AI59" i="5"/>
  <c r="AJ59" i="5"/>
  <c r="AS58" i="5"/>
  <c r="AR58" i="5"/>
  <c r="BC58" i="5" s="1"/>
  <c r="T61" i="5"/>
  <c r="U60" i="5"/>
  <c r="AF60" i="5"/>
  <c r="AG60" i="5" s="1"/>
  <c r="AP60" i="5"/>
  <c r="AO61" i="5"/>
  <c r="AC61" i="5"/>
  <c r="AD61" i="5" s="1"/>
  <c r="E61" i="5"/>
  <c r="F61" i="5"/>
  <c r="D61" i="5"/>
  <c r="B62" i="5"/>
  <c r="M60" i="6"/>
  <c r="M60" i="7"/>
  <c r="E62" i="3"/>
  <c r="N62" i="3"/>
  <c r="D62" i="3"/>
  <c r="AO62" i="3"/>
  <c r="AR62" i="3"/>
  <c r="H62" i="3"/>
  <c r="R62" i="3"/>
  <c r="C62" i="3"/>
  <c r="B63" i="3"/>
  <c r="M62" i="3"/>
  <c r="AC62" i="3"/>
  <c r="AD62" i="3" s="1"/>
  <c r="P62" i="3"/>
  <c r="K62" i="3"/>
  <c r="L62" i="3"/>
  <c r="Q62" i="3"/>
  <c r="F62" i="3"/>
  <c r="O62" i="3"/>
  <c r="U61" i="2"/>
  <c r="T62" i="2"/>
  <c r="AF61" i="2"/>
  <c r="AG61" i="2" s="1"/>
  <c r="AP61" i="2"/>
  <c r="AA60" i="6"/>
  <c r="AI60" i="6"/>
  <c r="AJ60" i="6"/>
  <c r="AL60" i="6"/>
  <c r="AM60" i="6"/>
  <c r="AS59" i="6"/>
  <c r="BD59" i="6" s="1"/>
  <c r="AF60" i="7"/>
  <c r="AG60" i="7" s="1"/>
  <c r="AP60" i="7"/>
  <c r="T61" i="7"/>
  <c r="U60" i="7"/>
  <c r="F61" i="6"/>
  <c r="C61" i="6"/>
  <c r="H61" i="6" s="1"/>
  <c r="AO61" i="6"/>
  <c r="AC61" i="6"/>
  <c r="AD61" i="6" s="1"/>
  <c r="A61" i="6"/>
  <c r="D61" i="6"/>
  <c r="E61" i="6"/>
  <c r="B62" i="6"/>
  <c r="B62" i="7"/>
  <c r="F61" i="7"/>
  <c r="AO61" i="7"/>
  <c r="D61" i="7"/>
  <c r="C61" i="7"/>
  <c r="H61" i="7" s="1"/>
  <c r="AC61" i="7"/>
  <c r="AD61" i="7" s="1"/>
  <c r="E61" i="7"/>
  <c r="M60" i="5"/>
  <c r="U62" i="6"/>
  <c r="AP62" i="6"/>
  <c r="T63" i="6"/>
  <c r="BA63" i="6" s="1"/>
  <c r="AF62" i="6"/>
  <c r="AG62" i="6" s="1"/>
  <c r="B63" i="4"/>
  <c r="Q62" i="4"/>
  <c r="AO62" i="4"/>
  <c r="AC62" i="4"/>
  <c r="AD62" i="4" s="1"/>
  <c r="N62" i="4"/>
  <c r="O62" i="4"/>
  <c r="L62" i="4"/>
  <c r="P62" i="4"/>
  <c r="F62" i="4"/>
  <c r="D62" i="4"/>
  <c r="C62" i="4"/>
  <c r="E62" i="4"/>
  <c r="K62" i="4"/>
  <c r="AR62" i="4"/>
  <c r="R62" i="4"/>
  <c r="M62" i="4"/>
  <c r="A60" i="7"/>
  <c r="AR58" i="7"/>
  <c r="AS58" i="7"/>
  <c r="BD58" i="7" s="1"/>
  <c r="AR62" i="9"/>
  <c r="M62" i="9"/>
  <c r="N62" i="9"/>
  <c r="C62" i="9"/>
  <c r="F62" i="9"/>
  <c r="AC62" i="9"/>
  <c r="O62" i="9"/>
  <c r="K62" i="9"/>
  <c r="L62" i="9"/>
  <c r="E62" i="9"/>
  <c r="AO62" i="9"/>
  <c r="AD62" i="9"/>
  <c r="Q62" i="9"/>
  <c r="P62" i="9"/>
  <c r="R62" i="9"/>
  <c r="D62" i="9"/>
  <c r="B63" i="9"/>
  <c r="AR59" i="6"/>
  <c r="H63" i="9" l="1"/>
  <c r="BA61" i="7"/>
  <c r="X62" i="3"/>
  <c r="BA62" i="3"/>
  <c r="BA61" i="5"/>
  <c r="X62" i="2"/>
  <c r="BA62" i="2"/>
  <c r="BA60" i="8"/>
  <c r="BI61" i="3"/>
  <c r="AA61" i="3"/>
  <c r="AL61" i="3"/>
  <c r="AI61" i="3"/>
  <c r="AJ61" i="3"/>
  <c r="BK61" i="3"/>
  <c r="BL61" i="3"/>
  <c r="AM61" i="3"/>
  <c r="AW61" i="3"/>
  <c r="AX61" i="3"/>
  <c r="X61" i="9"/>
  <c r="N37" i="6"/>
  <c r="L37" i="6"/>
  <c r="AU36" i="6"/>
  <c r="BF36" i="6"/>
  <c r="BH35" i="6"/>
  <c r="BI35" i="6" s="1"/>
  <c r="BL35" i="6" s="1"/>
  <c r="BH38" i="2"/>
  <c r="BI38" i="2" s="1"/>
  <c r="L40" i="3"/>
  <c r="P40" i="3" s="1"/>
  <c r="Q40" i="3" s="1"/>
  <c r="R40" i="3" s="1"/>
  <c r="BF40" i="3" s="1"/>
  <c r="BH40" i="3" s="1"/>
  <c r="BI40" i="3" s="1"/>
  <c r="A62" i="4"/>
  <c r="BH62" i="4" s="1"/>
  <c r="BK34" i="6"/>
  <c r="BL34" i="6"/>
  <c r="BK35" i="9"/>
  <c r="AX35" i="9"/>
  <c r="BL35" i="9" s="1"/>
  <c r="O40" i="2"/>
  <c r="K41" i="2" s="1"/>
  <c r="N41" i="2" s="1"/>
  <c r="N37" i="5"/>
  <c r="O37" i="5" s="1"/>
  <c r="K38" i="5" s="1"/>
  <c r="W40" i="2"/>
  <c r="Y39" i="2"/>
  <c r="BG39" i="2" s="1"/>
  <c r="BF40" i="2"/>
  <c r="AU40" i="2"/>
  <c r="BH61" i="4"/>
  <c r="BL61" i="4"/>
  <c r="BD62" i="3"/>
  <c r="AF62" i="3"/>
  <c r="AG62" i="3" s="1"/>
  <c r="AS62" i="3"/>
  <c r="U62" i="3"/>
  <c r="BG62" i="3"/>
  <c r="W62" i="3"/>
  <c r="AV62" i="3"/>
  <c r="AP62" i="3"/>
  <c r="T63" i="3"/>
  <c r="Y62" i="3"/>
  <c r="A62" i="3"/>
  <c r="AL62" i="3" s="1"/>
  <c r="AL61" i="4"/>
  <c r="H63" i="4"/>
  <c r="BK61" i="4"/>
  <c r="AI61" i="4"/>
  <c r="AW61" i="4"/>
  <c r="BI61" i="4"/>
  <c r="AM61" i="4"/>
  <c r="AX61" i="4"/>
  <c r="AA61" i="4"/>
  <c r="L39" i="7"/>
  <c r="P39" i="7" s="1"/>
  <c r="Q39" i="7" s="1"/>
  <c r="R39" i="7" s="1"/>
  <c r="BF39" i="7" s="1"/>
  <c r="R36" i="5"/>
  <c r="BF36" i="5" s="1"/>
  <c r="AV37" i="7"/>
  <c r="BG37" i="7"/>
  <c r="L41" i="9"/>
  <c r="P41" i="9" s="1"/>
  <c r="Q41" i="9" s="1"/>
  <c r="R41" i="9" s="1"/>
  <c r="AW36" i="9"/>
  <c r="AX36" i="9" s="1"/>
  <c r="R39" i="8"/>
  <c r="AU39" i="8" s="1"/>
  <c r="BG35" i="5"/>
  <c r="AV35" i="5"/>
  <c r="P37" i="5"/>
  <c r="Q37" i="5" s="1"/>
  <c r="R37" i="5" s="1"/>
  <c r="AX34" i="5"/>
  <c r="BL34" i="5" s="1"/>
  <c r="BK34" i="5"/>
  <c r="W37" i="5"/>
  <c r="X37" i="5" s="1"/>
  <c r="AU39" i="3"/>
  <c r="AW39" i="3" s="1"/>
  <c r="BF39" i="3"/>
  <c r="BH39" i="3" s="1"/>
  <c r="BI39" i="3" s="1"/>
  <c r="AU35" i="5"/>
  <c r="BF35" i="5"/>
  <c r="AU40" i="9"/>
  <c r="Y37" i="9"/>
  <c r="AV37" i="9" s="1"/>
  <c r="M61" i="6"/>
  <c r="BH36" i="9"/>
  <c r="BI36" i="9" s="1"/>
  <c r="AL60" i="2"/>
  <c r="C62" i="5"/>
  <c r="H62" i="5" s="1"/>
  <c r="BD59" i="9"/>
  <c r="BD58" i="9"/>
  <c r="BD62" i="4"/>
  <c r="BG62" i="4"/>
  <c r="AV62" i="4"/>
  <c r="BC59" i="7"/>
  <c r="BC61" i="2"/>
  <c r="BF61" i="2"/>
  <c r="AU61" i="2"/>
  <c r="K61" i="2"/>
  <c r="N61" i="2"/>
  <c r="B62" i="2"/>
  <c r="AO61" i="2"/>
  <c r="R61" i="2"/>
  <c r="P61" i="2"/>
  <c r="AR61" i="2"/>
  <c r="M61" i="2"/>
  <c r="Q61" i="2"/>
  <c r="H61" i="2"/>
  <c r="O61" i="2"/>
  <c r="E61" i="2"/>
  <c r="F61" i="2"/>
  <c r="AC61" i="2"/>
  <c r="AD61" i="2" s="1"/>
  <c r="L61" i="2"/>
  <c r="D61" i="2"/>
  <c r="C61" i="2"/>
  <c r="AM60" i="2"/>
  <c r="BC63" i="4"/>
  <c r="BF63" i="4"/>
  <c r="AU63" i="4"/>
  <c r="AA60" i="5"/>
  <c r="BC59" i="6"/>
  <c r="AJ60" i="2"/>
  <c r="BC63" i="3"/>
  <c r="BF63" i="3"/>
  <c r="AU63" i="3"/>
  <c r="AI60" i="2"/>
  <c r="BD62" i="2"/>
  <c r="AV62" i="2"/>
  <c r="BD59" i="5"/>
  <c r="AJ60" i="5"/>
  <c r="AC61" i="8"/>
  <c r="AD61" i="8" s="1"/>
  <c r="F61" i="8"/>
  <c r="D61" i="8"/>
  <c r="AO61" i="8"/>
  <c r="E61" i="8"/>
  <c r="B62" i="8"/>
  <c r="BC58" i="7"/>
  <c r="BC63" i="9"/>
  <c r="BF63" i="9"/>
  <c r="AU63" i="9"/>
  <c r="A61" i="2"/>
  <c r="AI61" i="2" s="1"/>
  <c r="BD61" i="9"/>
  <c r="AV61" i="9"/>
  <c r="BG61" i="9"/>
  <c r="Y61" i="9"/>
  <c r="AS59" i="7"/>
  <c r="BD59" i="7" s="1"/>
  <c r="AV38" i="8"/>
  <c r="BG38" i="8"/>
  <c r="W39" i="8"/>
  <c r="X39" i="8" s="1"/>
  <c r="O39" i="8"/>
  <c r="K40" i="8" s="1"/>
  <c r="BK37" i="8"/>
  <c r="AX37" i="8"/>
  <c r="BL37" i="8" s="1"/>
  <c r="M60" i="8"/>
  <c r="C61" i="8"/>
  <c r="H61" i="8" s="1"/>
  <c r="AL59" i="8"/>
  <c r="AR59" i="8" s="1"/>
  <c r="BC59" i="8" s="1"/>
  <c r="AA59" i="8"/>
  <c r="AJ59" i="8"/>
  <c r="AI59" i="8"/>
  <c r="AM59" i="8"/>
  <c r="AS58" i="8"/>
  <c r="BD58" i="8" s="1"/>
  <c r="AL60" i="9"/>
  <c r="AS60" i="9" s="1"/>
  <c r="AJ60" i="9"/>
  <c r="AA60" i="9"/>
  <c r="AM60" i="9"/>
  <c r="AI60" i="9"/>
  <c r="AF60" i="8"/>
  <c r="AG60" i="8" s="1"/>
  <c r="A60" i="8"/>
  <c r="U60" i="8"/>
  <c r="AP60" i="8"/>
  <c r="T61" i="8"/>
  <c r="AF61" i="9"/>
  <c r="AP61" i="9"/>
  <c r="AS61" i="9"/>
  <c r="W61" i="9"/>
  <c r="AG61" i="9"/>
  <c r="U61" i="9"/>
  <c r="T62" i="9"/>
  <c r="BA62" i="9" s="1"/>
  <c r="A61" i="9"/>
  <c r="W62" i="4"/>
  <c r="Y62" i="4"/>
  <c r="AS62" i="4"/>
  <c r="T63" i="4"/>
  <c r="BA63" i="4" s="1"/>
  <c r="X62" i="4"/>
  <c r="U62" i="4"/>
  <c r="AF62" i="4"/>
  <c r="AG62" i="4" s="1"/>
  <c r="AP62" i="4"/>
  <c r="T62" i="5"/>
  <c r="AF61" i="5"/>
  <c r="AG61" i="5" s="1"/>
  <c r="U61" i="5"/>
  <c r="AP61" i="5"/>
  <c r="A61" i="5"/>
  <c r="AM60" i="5"/>
  <c r="BD60" i="5" s="1"/>
  <c r="AR59" i="5"/>
  <c r="BC59" i="5" s="1"/>
  <c r="AS59" i="5"/>
  <c r="AL60" i="5"/>
  <c r="AR60" i="5" s="1"/>
  <c r="AO62" i="5"/>
  <c r="F62" i="5"/>
  <c r="AC62" i="5"/>
  <c r="AD62" i="5" s="1"/>
  <c r="B63" i="5"/>
  <c r="D62" i="5"/>
  <c r="E62" i="5"/>
  <c r="A61" i="7"/>
  <c r="AI61" i="7" s="1"/>
  <c r="M61" i="7"/>
  <c r="AL62" i="4"/>
  <c r="M61" i="5"/>
  <c r="K63" i="4"/>
  <c r="F63" i="4"/>
  <c r="P63" i="4"/>
  <c r="M63" i="4"/>
  <c r="D63" i="4"/>
  <c r="E63" i="4"/>
  <c r="L63" i="4"/>
  <c r="AC63" i="4"/>
  <c r="AD63" i="4" s="1"/>
  <c r="N63" i="4"/>
  <c r="AR63" i="4"/>
  <c r="Q63" i="4"/>
  <c r="AO63" i="4"/>
  <c r="B64" i="4"/>
  <c r="O63" i="4"/>
  <c r="R63" i="4"/>
  <c r="C63" i="4"/>
  <c r="AP62" i="2"/>
  <c r="T63" i="2"/>
  <c r="AF62" i="2"/>
  <c r="AG62" i="2" s="1"/>
  <c r="U62" i="2"/>
  <c r="L63" i="3"/>
  <c r="Q63" i="3"/>
  <c r="B64" i="3"/>
  <c r="A63" i="3"/>
  <c r="AC63" i="3"/>
  <c r="AD63" i="3" s="1"/>
  <c r="N63" i="3"/>
  <c r="O63" i="3"/>
  <c r="F63" i="3"/>
  <c r="P63" i="3"/>
  <c r="AO63" i="3"/>
  <c r="D63" i="3"/>
  <c r="E63" i="3"/>
  <c r="C63" i="3"/>
  <c r="K63" i="3"/>
  <c r="AR63" i="3"/>
  <c r="R63" i="3"/>
  <c r="M63" i="3"/>
  <c r="H63" i="3"/>
  <c r="AA60" i="7"/>
  <c r="AJ60" i="7"/>
  <c r="AI60" i="7"/>
  <c r="AL60" i="7"/>
  <c r="AM60" i="7"/>
  <c r="AO62" i="7"/>
  <c r="E62" i="7"/>
  <c r="C62" i="7"/>
  <c r="H62" i="7" s="1"/>
  <c r="D62" i="7"/>
  <c r="AC62" i="7"/>
  <c r="AD62" i="7" s="1"/>
  <c r="F62" i="7"/>
  <c r="B63" i="7"/>
  <c r="C62" i="6"/>
  <c r="H62" i="6" s="1"/>
  <c r="D62" i="6"/>
  <c r="A62" i="6"/>
  <c r="F62" i="6"/>
  <c r="B63" i="6"/>
  <c r="AO62" i="6"/>
  <c r="AC62" i="6"/>
  <c r="AD62" i="6" s="1"/>
  <c r="E62" i="6"/>
  <c r="AA61" i="6"/>
  <c r="AJ61" i="6"/>
  <c r="AI61" i="6"/>
  <c r="AM61" i="6"/>
  <c r="AL61" i="6"/>
  <c r="AS60" i="6"/>
  <c r="BD60" i="6" s="1"/>
  <c r="AR60" i="6"/>
  <c r="T62" i="7"/>
  <c r="AF61" i="7"/>
  <c r="AG61" i="7" s="1"/>
  <c r="U61" i="7"/>
  <c r="AP61" i="7"/>
  <c r="AR63" i="9"/>
  <c r="F63" i="9"/>
  <c r="K63" i="9"/>
  <c r="Q63" i="9"/>
  <c r="B64" i="9"/>
  <c r="M63" i="9"/>
  <c r="L63" i="9"/>
  <c r="AO63" i="9"/>
  <c r="R63" i="9"/>
  <c r="AC63" i="9"/>
  <c r="P63" i="9"/>
  <c r="E63" i="9"/>
  <c r="AD63" i="9"/>
  <c r="N63" i="9"/>
  <c r="C63" i="9"/>
  <c r="O63" i="9"/>
  <c r="D63" i="9"/>
  <c r="AF63" i="6"/>
  <c r="AG63" i="6" s="1"/>
  <c r="T64" i="6"/>
  <c r="BA64" i="6" s="1"/>
  <c r="AP63" i="6"/>
  <c r="U63" i="6"/>
  <c r="BA61" i="8" l="1"/>
  <c r="BA62" i="5"/>
  <c r="H64" i="9"/>
  <c r="BA62" i="7"/>
  <c r="X63" i="2"/>
  <c r="BA63" i="2"/>
  <c r="X63" i="3"/>
  <c r="BA63" i="3"/>
  <c r="BL62" i="4"/>
  <c r="BK62" i="4"/>
  <c r="X62" i="9"/>
  <c r="O41" i="9"/>
  <c r="K42" i="9" s="1"/>
  <c r="L42" i="9" s="1"/>
  <c r="P42" i="9" s="1"/>
  <c r="Q42" i="9" s="1"/>
  <c r="R42" i="9" s="1"/>
  <c r="W37" i="6"/>
  <c r="X37" i="6" s="1"/>
  <c r="Y36" i="6"/>
  <c r="BK35" i="6"/>
  <c r="O37" i="6"/>
  <c r="K38" i="6" s="1"/>
  <c r="P37" i="6"/>
  <c r="Q37" i="6" s="1"/>
  <c r="R37" i="6" s="1"/>
  <c r="O40" i="3"/>
  <c r="K41" i="3" s="1"/>
  <c r="N41" i="3" s="1"/>
  <c r="X40" i="2"/>
  <c r="Y40" i="2" s="1"/>
  <c r="BG40" i="2" s="1"/>
  <c r="BH39" i="2"/>
  <c r="BI39" i="2" s="1"/>
  <c r="L41" i="2"/>
  <c r="P41" i="2" s="1"/>
  <c r="AX62" i="3"/>
  <c r="AW62" i="3"/>
  <c r="AJ62" i="3"/>
  <c r="AI62" i="3"/>
  <c r="BH62" i="3"/>
  <c r="BI62" i="4"/>
  <c r="AM62" i="4"/>
  <c r="A63" i="4"/>
  <c r="BL63" i="4" s="1"/>
  <c r="AW62" i="4"/>
  <c r="AX62" i="4"/>
  <c r="AA62" i="4"/>
  <c r="AJ62" i="4"/>
  <c r="AI62" i="4"/>
  <c r="O39" i="7"/>
  <c r="K40" i="7" s="1"/>
  <c r="N40" i="7" s="1"/>
  <c r="AA61" i="2"/>
  <c r="AM62" i="3"/>
  <c r="AA62" i="3"/>
  <c r="BI62" i="3"/>
  <c r="BL62" i="3"/>
  <c r="BK62" i="3"/>
  <c r="AJ61" i="2"/>
  <c r="BF39" i="8"/>
  <c r="A62" i="2"/>
  <c r="AM62" i="2" s="1"/>
  <c r="BG62" i="2" s="1"/>
  <c r="AU39" i="7"/>
  <c r="AU36" i="5"/>
  <c r="AU40" i="3"/>
  <c r="AW40" i="3" s="1"/>
  <c r="AX40" i="3" s="1"/>
  <c r="BL40" i="3" s="1"/>
  <c r="AS63" i="3"/>
  <c r="AF63" i="3"/>
  <c r="AG63" i="3" s="1"/>
  <c r="AV63" i="3"/>
  <c r="Y63" i="3"/>
  <c r="U63" i="3"/>
  <c r="W63" i="3"/>
  <c r="BD63" i="3"/>
  <c r="BG63" i="3"/>
  <c r="T64" i="3"/>
  <c r="AP63" i="3"/>
  <c r="H64" i="4"/>
  <c r="AA61" i="7"/>
  <c r="AW37" i="7"/>
  <c r="AX37" i="7" s="1"/>
  <c r="Y36" i="5"/>
  <c r="AV36" i="5" s="1"/>
  <c r="Y38" i="7"/>
  <c r="W39" i="7"/>
  <c r="X39" i="7" s="1"/>
  <c r="BH37" i="7"/>
  <c r="BI37" i="7" s="1"/>
  <c r="BH35" i="5"/>
  <c r="BI35" i="5" s="1"/>
  <c r="BF37" i="5"/>
  <c r="AU37" i="5"/>
  <c r="L38" i="5"/>
  <c r="N38" i="5"/>
  <c r="BK39" i="3"/>
  <c r="AX39" i="3"/>
  <c r="BL39" i="3" s="1"/>
  <c r="AW35" i="5"/>
  <c r="AJ61" i="7"/>
  <c r="M62" i="7"/>
  <c r="BG37" i="9"/>
  <c r="BL36" i="9"/>
  <c r="BK36" i="9"/>
  <c r="AL61" i="2"/>
  <c r="AM61" i="2"/>
  <c r="AW37" i="9"/>
  <c r="Y38" i="9"/>
  <c r="W39" i="9"/>
  <c r="X39" i="9" s="1"/>
  <c r="BD60" i="9"/>
  <c r="C63" i="5"/>
  <c r="H63" i="5" s="1"/>
  <c r="BC60" i="5"/>
  <c r="BD60" i="2"/>
  <c r="BC62" i="2"/>
  <c r="BF62" i="2"/>
  <c r="AU62" i="2"/>
  <c r="L62" i="2"/>
  <c r="AO62" i="2"/>
  <c r="K62" i="2"/>
  <c r="N62" i="2"/>
  <c r="O62" i="2"/>
  <c r="AC62" i="2"/>
  <c r="AD62" i="2" s="1"/>
  <c r="R62" i="2"/>
  <c r="H62" i="2"/>
  <c r="C62" i="2"/>
  <c r="AR62" i="2"/>
  <c r="E62" i="2"/>
  <c r="B63" i="2"/>
  <c r="Q62" i="2"/>
  <c r="P62" i="2"/>
  <c r="M62" i="2"/>
  <c r="D62" i="2"/>
  <c r="F62" i="2"/>
  <c r="E62" i="8"/>
  <c r="B63" i="8"/>
  <c r="AC62" i="8"/>
  <c r="AD62" i="8" s="1"/>
  <c r="F62" i="8"/>
  <c r="AO62" i="8"/>
  <c r="D62" i="8"/>
  <c r="BC60" i="6"/>
  <c r="BC64" i="3"/>
  <c r="BF64" i="3"/>
  <c r="AU64" i="3"/>
  <c r="BD63" i="2"/>
  <c r="AV63" i="2"/>
  <c r="BC64" i="4"/>
  <c r="BF64" i="4"/>
  <c r="AU64" i="4"/>
  <c r="BC64" i="9"/>
  <c r="AU64" i="9"/>
  <c r="BF64" i="9"/>
  <c r="BD63" i="4"/>
  <c r="BG63" i="4"/>
  <c r="AV63" i="4"/>
  <c r="BD62" i="9"/>
  <c r="BG62" i="9"/>
  <c r="AV62" i="9"/>
  <c r="Y62" i="9"/>
  <c r="AU41" i="9"/>
  <c r="BF41" i="9"/>
  <c r="N40" i="8"/>
  <c r="L40" i="8"/>
  <c r="P40" i="8" s="1"/>
  <c r="Y39" i="8"/>
  <c r="AS59" i="8"/>
  <c r="BD59" i="8" s="1"/>
  <c r="M61" i="8"/>
  <c r="C62" i="8"/>
  <c r="H62" i="8" s="1"/>
  <c r="U61" i="8"/>
  <c r="A61" i="8"/>
  <c r="AP61" i="8"/>
  <c r="T62" i="8"/>
  <c r="AF61" i="8"/>
  <c r="AG61" i="8" s="1"/>
  <c r="AS62" i="9"/>
  <c r="T63" i="9"/>
  <c r="BA63" i="9" s="1"/>
  <c r="AG62" i="9"/>
  <c r="W62" i="9"/>
  <c r="AF62" i="9"/>
  <c r="U62" i="9"/>
  <c r="AP62" i="9"/>
  <c r="A62" i="9"/>
  <c r="AJ61" i="9"/>
  <c r="AW61" i="9"/>
  <c r="BK61" i="9"/>
  <c r="AI61" i="9"/>
  <c r="BL61" i="9"/>
  <c r="AX61" i="9"/>
  <c r="BH61" i="9"/>
  <c r="AL61" i="9"/>
  <c r="BI61" i="9"/>
  <c r="AA61" i="9"/>
  <c r="AM61" i="9"/>
  <c r="AA60" i="8"/>
  <c r="AI60" i="8"/>
  <c r="AJ60" i="8"/>
  <c r="AM60" i="8"/>
  <c r="AL60" i="8"/>
  <c r="AS60" i="8" s="1"/>
  <c r="BD60" i="8" s="1"/>
  <c r="AS63" i="4"/>
  <c r="W63" i="4"/>
  <c r="AF63" i="4"/>
  <c r="AG63" i="4" s="1"/>
  <c r="Y63" i="4"/>
  <c r="T64" i="4"/>
  <c r="BA64" i="4" s="1"/>
  <c r="AP63" i="4"/>
  <c r="U63" i="4"/>
  <c r="X63" i="4"/>
  <c r="AP62" i="5"/>
  <c r="AF62" i="5"/>
  <c r="AG62" i="5" s="1"/>
  <c r="T63" i="5"/>
  <c r="U62" i="5"/>
  <c r="B64" i="5"/>
  <c r="D63" i="5"/>
  <c r="F63" i="5"/>
  <c r="E63" i="5"/>
  <c r="AO63" i="5"/>
  <c r="AC63" i="5"/>
  <c r="AD63" i="5" s="1"/>
  <c r="AS60" i="5"/>
  <c r="AA61" i="5"/>
  <c r="AI61" i="5"/>
  <c r="AM61" i="5"/>
  <c r="BD61" i="5" s="1"/>
  <c r="AJ61" i="5"/>
  <c r="AL61" i="5"/>
  <c r="A62" i="5"/>
  <c r="M62" i="6"/>
  <c r="AS61" i="6"/>
  <c r="BD61" i="6" s="1"/>
  <c r="AA62" i="6"/>
  <c r="AJ62" i="6"/>
  <c r="AI62" i="6"/>
  <c r="AL62" i="6"/>
  <c r="AM62" i="6"/>
  <c r="AO64" i="3"/>
  <c r="AR64" i="3"/>
  <c r="R64" i="3"/>
  <c r="F64" i="3"/>
  <c r="K64" i="3"/>
  <c r="B65" i="3"/>
  <c r="L64" i="3"/>
  <c r="Q64" i="3"/>
  <c r="O64" i="3"/>
  <c r="E64" i="3"/>
  <c r="AC64" i="3"/>
  <c r="AD64" i="3" s="1"/>
  <c r="D64" i="3"/>
  <c r="H64" i="3"/>
  <c r="M64" i="3"/>
  <c r="N64" i="3"/>
  <c r="P64" i="3"/>
  <c r="C64" i="3"/>
  <c r="AR61" i="6"/>
  <c r="AR60" i="7"/>
  <c r="AS60" i="7"/>
  <c r="BD60" i="7" s="1"/>
  <c r="AF63" i="2"/>
  <c r="AG63" i="2" s="1"/>
  <c r="AP63" i="2"/>
  <c r="U63" i="2"/>
  <c r="T64" i="2"/>
  <c r="AL61" i="7"/>
  <c r="T63" i="7"/>
  <c r="AF62" i="7"/>
  <c r="AG62" i="7" s="1"/>
  <c r="AP62" i="7"/>
  <c r="U62" i="7"/>
  <c r="E64" i="9"/>
  <c r="AR64" i="9"/>
  <c r="AD64" i="9"/>
  <c r="N64" i="9"/>
  <c r="F64" i="9"/>
  <c r="Q64" i="9"/>
  <c r="AO64" i="9"/>
  <c r="K64" i="9"/>
  <c r="AC64" i="9"/>
  <c r="M64" i="9"/>
  <c r="B65" i="9"/>
  <c r="P64" i="9"/>
  <c r="O64" i="9"/>
  <c r="L64" i="9"/>
  <c r="C64" i="9"/>
  <c r="R64" i="9"/>
  <c r="D64" i="9"/>
  <c r="A62" i="7"/>
  <c r="AM61" i="7"/>
  <c r="A63" i="6"/>
  <c r="AO63" i="6"/>
  <c r="B64" i="6"/>
  <c r="F63" i="6"/>
  <c r="AC63" i="6"/>
  <c r="AD63" i="6" s="1"/>
  <c r="E63" i="6"/>
  <c r="D63" i="6"/>
  <c r="C63" i="6"/>
  <c r="H63" i="6" s="1"/>
  <c r="B64" i="7"/>
  <c r="E63" i="7"/>
  <c r="C63" i="7"/>
  <c r="H63" i="7" s="1"/>
  <c r="D63" i="7"/>
  <c r="AO63" i="7"/>
  <c r="F63" i="7"/>
  <c r="AC63" i="7"/>
  <c r="AD63" i="7" s="1"/>
  <c r="M62" i="5"/>
  <c r="AP64" i="6"/>
  <c r="U64" i="6"/>
  <c r="AF64" i="6"/>
  <c r="AG64" i="6" s="1"/>
  <c r="T65" i="6"/>
  <c r="BA65" i="6" s="1"/>
  <c r="AM63" i="3"/>
  <c r="AL63" i="3"/>
  <c r="AJ63" i="3"/>
  <c r="AI63" i="3"/>
  <c r="AX63" i="3"/>
  <c r="BH63" i="3"/>
  <c r="AA63" i="3"/>
  <c r="BL63" i="3"/>
  <c r="BI63" i="3"/>
  <c r="BK63" i="3"/>
  <c r="AW63" i="3"/>
  <c r="F64" i="4"/>
  <c r="E64" i="4"/>
  <c r="B65" i="4"/>
  <c r="AC64" i="4"/>
  <c r="AD64" i="4" s="1"/>
  <c r="P64" i="4"/>
  <c r="N64" i="4"/>
  <c r="D64" i="4"/>
  <c r="L64" i="4"/>
  <c r="C64" i="4"/>
  <c r="R64" i="4"/>
  <c r="K64" i="4"/>
  <c r="AR64" i="4"/>
  <c r="O64" i="4"/>
  <c r="Q64" i="4"/>
  <c r="AO64" i="4"/>
  <c r="M64" i="4"/>
  <c r="BA63" i="5" l="1"/>
  <c r="BA63" i="7"/>
  <c r="AL63" i="4"/>
  <c r="N42" i="9"/>
  <c r="X64" i="2"/>
  <c r="BA64" i="2"/>
  <c r="BA62" i="8"/>
  <c r="X64" i="3"/>
  <c r="BA64" i="3"/>
  <c r="H65" i="9"/>
  <c r="AI63" i="4"/>
  <c r="AX63" i="4"/>
  <c r="AA63" i="4"/>
  <c r="AJ63" i="4"/>
  <c r="BK63" i="4"/>
  <c r="AM63" i="4"/>
  <c r="L40" i="7"/>
  <c r="P40" i="7" s="1"/>
  <c r="Q40" i="7" s="1"/>
  <c r="R40" i="7" s="1"/>
  <c r="AU40" i="7" s="1"/>
  <c r="AW63" i="4"/>
  <c r="BI63" i="4"/>
  <c r="X63" i="9"/>
  <c r="O41" i="2"/>
  <c r="K42" i="2" s="1"/>
  <c r="L42" i="2" s="1"/>
  <c r="BF37" i="6"/>
  <c r="AU37" i="6"/>
  <c r="N38" i="6"/>
  <c r="L38" i="6"/>
  <c r="W38" i="6" s="1"/>
  <c r="X38" i="6" s="1"/>
  <c r="BG36" i="6"/>
  <c r="BH36" i="6" s="1"/>
  <c r="BI36" i="6" s="1"/>
  <c r="AV36" i="6"/>
  <c r="AW36" i="6" s="1"/>
  <c r="BH63" i="4"/>
  <c r="L41" i="3"/>
  <c r="P41" i="3" s="1"/>
  <c r="Q41" i="3" s="1"/>
  <c r="R41" i="3" s="1"/>
  <c r="AJ62" i="2"/>
  <c r="AA62" i="2"/>
  <c r="W41" i="2"/>
  <c r="X41" i="2" s="1"/>
  <c r="AL62" i="2"/>
  <c r="AI62" i="2"/>
  <c r="BK40" i="3"/>
  <c r="A64" i="4"/>
  <c r="BK64" i="4" s="1"/>
  <c r="BG36" i="5"/>
  <c r="BH40" i="2"/>
  <c r="BI40" i="2" s="1"/>
  <c r="Q41" i="2"/>
  <c r="R41" i="2" s="1"/>
  <c r="BD61" i="2"/>
  <c r="A63" i="2"/>
  <c r="AL63" i="2" s="1"/>
  <c r="AV64" i="3"/>
  <c r="Y64" i="3"/>
  <c r="BG64" i="3"/>
  <c r="AF64" i="3"/>
  <c r="AG64" i="3" s="1"/>
  <c r="AS64" i="3"/>
  <c r="T65" i="3"/>
  <c r="U64" i="3"/>
  <c r="BD64" i="3"/>
  <c r="W64" i="3"/>
  <c r="AP64" i="3"/>
  <c r="A64" i="3"/>
  <c r="BI64" i="3" s="1"/>
  <c r="H65" i="4"/>
  <c r="W38" i="5"/>
  <c r="X38" i="5" s="1"/>
  <c r="AV38" i="7"/>
  <c r="AW38" i="7" s="1"/>
  <c r="BG38" i="7"/>
  <c r="BK37" i="7"/>
  <c r="BL37" i="7"/>
  <c r="BH37" i="9"/>
  <c r="BI37" i="9" s="1"/>
  <c r="Y37" i="5"/>
  <c r="AX35" i="5"/>
  <c r="BL35" i="5" s="1"/>
  <c r="BK35" i="5"/>
  <c r="AW36" i="5"/>
  <c r="O38" i="5"/>
  <c r="K39" i="5" s="1"/>
  <c r="P38" i="5"/>
  <c r="M63" i="7"/>
  <c r="C64" i="5"/>
  <c r="H64" i="5" s="1"/>
  <c r="W40" i="9"/>
  <c r="X40" i="9" s="1"/>
  <c r="AV38" i="9"/>
  <c r="BG38" i="9"/>
  <c r="AX37" i="9"/>
  <c r="BC61" i="6"/>
  <c r="D63" i="8"/>
  <c r="AC63" i="8"/>
  <c r="AD63" i="8" s="1"/>
  <c r="B64" i="8"/>
  <c r="F63" i="8"/>
  <c r="E63" i="8"/>
  <c r="AO63" i="8"/>
  <c r="AU42" i="9"/>
  <c r="BF42" i="9"/>
  <c r="BC63" i="2"/>
  <c r="BF63" i="2"/>
  <c r="AU63" i="2"/>
  <c r="O63" i="2"/>
  <c r="E63" i="2"/>
  <c r="M63" i="2"/>
  <c r="F63" i="2"/>
  <c r="AR63" i="2"/>
  <c r="N63" i="2"/>
  <c r="P63" i="2"/>
  <c r="Q63" i="2"/>
  <c r="AC63" i="2"/>
  <c r="AD63" i="2" s="1"/>
  <c r="D63" i="2"/>
  <c r="C63" i="2"/>
  <c r="H63" i="2"/>
  <c r="L63" i="2"/>
  <c r="B64" i="2"/>
  <c r="R63" i="2"/>
  <c r="K63" i="2"/>
  <c r="AO63" i="2"/>
  <c r="BC65" i="9"/>
  <c r="BF65" i="9"/>
  <c r="AU65" i="9"/>
  <c r="BD64" i="2"/>
  <c r="AV64" i="2"/>
  <c r="BC65" i="4"/>
  <c r="BF65" i="4"/>
  <c r="AU65" i="4"/>
  <c r="A63" i="7"/>
  <c r="AI63" i="7" s="1"/>
  <c r="BC65" i="3"/>
  <c r="BF65" i="3"/>
  <c r="AU65" i="3"/>
  <c r="BD63" i="9"/>
  <c r="BG63" i="9"/>
  <c r="AV63" i="9"/>
  <c r="Y63" i="9"/>
  <c r="BC60" i="7"/>
  <c r="BD64" i="4"/>
  <c r="BG64" i="4"/>
  <c r="AV64" i="4"/>
  <c r="AV39" i="8"/>
  <c r="BG39" i="8"/>
  <c r="A63" i="5"/>
  <c r="AI63" i="5" s="1"/>
  <c r="O40" i="8"/>
  <c r="K41" i="8" s="1"/>
  <c r="N41" i="8" s="1"/>
  <c r="AW38" i="8"/>
  <c r="AX38" i="8" s="1"/>
  <c r="W40" i="8"/>
  <c r="X40" i="8" s="1"/>
  <c r="Q40" i="8"/>
  <c r="R40" i="8" s="1"/>
  <c r="BH38" i="8"/>
  <c r="BI38" i="8" s="1"/>
  <c r="O42" i="9"/>
  <c r="K43" i="9" s="1"/>
  <c r="M62" i="8"/>
  <c r="C63" i="8"/>
  <c r="H63" i="8" s="1"/>
  <c r="AM61" i="8"/>
  <c r="AI61" i="8"/>
  <c r="AL61" i="8"/>
  <c r="AR61" i="8" s="1"/>
  <c r="BC61" i="8" s="1"/>
  <c r="AJ61" i="8"/>
  <c r="AA61" i="8"/>
  <c r="AF63" i="9"/>
  <c r="AS63" i="9"/>
  <c r="AP63" i="9"/>
  <c r="AG63" i="9"/>
  <c r="U63" i="9"/>
  <c r="W63" i="9"/>
  <c r="T64" i="9"/>
  <c r="BA64" i="9" s="1"/>
  <c r="A63" i="9"/>
  <c r="AW62" i="9"/>
  <c r="AJ62" i="9"/>
  <c r="BL62" i="9"/>
  <c r="AL62" i="9"/>
  <c r="AI62" i="9"/>
  <c r="BH62" i="9"/>
  <c r="BI62" i="9"/>
  <c r="AA62" i="9"/>
  <c r="BK62" i="9"/>
  <c r="AM62" i="9"/>
  <c r="AX62" i="9"/>
  <c r="AR60" i="8"/>
  <c r="BC60" i="8" s="1"/>
  <c r="AP62" i="8"/>
  <c r="AF62" i="8"/>
  <c r="AG62" i="8" s="1"/>
  <c r="U62" i="8"/>
  <c r="A62" i="8"/>
  <c r="T63" i="8"/>
  <c r="U64" i="4"/>
  <c r="AP64" i="4"/>
  <c r="AF64" i="4"/>
  <c r="AG64" i="4" s="1"/>
  <c r="Y64" i="4"/>
  <c r="T65" i="4"/>
  <c r="X64" i="4"/>
  <c r="W64" i="4"/>
  <c r="AS64" i="4"/>
  <c r="AL62" i="5"/>
  <c r="AM62" i="5"/>
  <c r="AI62" i="5"/>
  <c r="AJ62" i="5"/>
  <c r="AA62" i="5"/>
  <c r="AR61" i="5"/>
  <c r="BC61" i="5" s="1"/>
  <c r="AS61" i="5"/>
  <c r="E64" i="5"/>
  <c r="F64" i="5"/>
  <c r="AC64" i="5"/>
  <c r="AD64" i="5" s="1"/>
  <c r="B65" i="5"/>
  <c r="D64" i="5"/>
  <c r="AO64" i="5"/>
  <c r="T64" i="5"/>
  <c r="AF63" i="5"/>
  <c r="AG63" i="5" s="1"/>
  <c r="U63" i="5"/>
  <c r="AP63" i="5"/>
  <c r="M63" i="6"/>
  <c r="AR61" i="7"/>
  <c r="AS61" i="7"/>
  <c r="BD61" i="7" s="1"/>
  <c r="N65" i="3"/>
  <c r="B66" i="3"/>
  <c r="A65" i="3"/>
  <c r="F65" i="3"/>
  <c r="P65" i="3"/>
  <c r="E65" i="3"/>
  <c r="D65" i="3"/>
  <c r="R65" i="3"/>
  <c r="K65" i="3"/>
  <c r="O65" i="3"/>
  <c r="AR65" i="3"/>
  <c r="C65" i="3"/>
  <c r="Q65" i="3"/>
  <c r="M65" i="3"/>
  <c r="H65" i="3"/>
  <c r="AC65" i="3"/>
  <c r="AD65" i="3" s="1"/>
  <c r="AO65" i="3"/>
  <c r="L65" i="3"/>
  <c r="AF64" i="2"/>
  <c r="AG64" i="2" s="1"/>
  <c r="AP64" i="2"/>
  <c r="U64" i="2"/>
  <c r="T65" i="2"/>
  <c r="AS62" i="6"/>
  <c r="BD62" i="6" s="1"/>
  <c r="AR62" i="6"/>
  <c r="M63" i="5"/>
  <c r="AC64" i="7"/>
  <c r="AD64" i="7" s="1"/>
  <c r="AO64" i="7"/>
  <c r="B65" i="7"/>
  <c r="C64" i="7"/>
  <c r="H64" i="7" s="1"/>
  <c r="D64" i="7"/>
  <c r="F64" i="7"/>
  <c r="E64" i="7"/>
  <c r="A64" i="6"/>
  <c r="AO64" i="6"/>
  <c r="B65" i="6"/>
  <c r="F64" i="6"/>
  <c r="E64" i="6"/>
  <c r="D64" i="6"/>
  <c r="C64" i="6"/>
  <c r="H64" i="6" s="1"/>
  <c r="AC64" i="6"/>
  <c r="AD64" i="6" s="1"/>
  <c r="AR65" i="4"/>
  <c r="C65" i="4"/>
  <c r="E65" i="4"/>
  <c r="D65" i="4"/>
  <c r="F65" i="4"/>
  <c r="K65" i="4"/>
  <c r="L65" i="4"/>
  <c r="B66" i="4"/>
  <c r="M65" i="4"/>
  <c r="AO65" i="4"/>
  <c r="O65" i="4"/>
  <c r="R65" i="4"/>
  <c r="N65" i="4"/>
  <c r="P65" i="4"/>
  <c r="Q65" i="4"/>
  <c r="AC65" i="4"/>
  <c r="AD65" i="4" s="1"/>
  <c r="AP63" i="7"/>
  <c r="T64" i="7"/>
  <c r="AF63" i="7"/>
  <c r="AG63" i="7" s="1"/>
  <c r="U63" i="7"/>
  <c r="AF65" i="6"/>
  <c r="AG65" i="6" s="1"/>
  <c r="T66" i="6"/>
  <c r="BA66" i="6" s="1"/>
  <c r="U65" i="6"/>
  <c r="AP65" i="6"/>
  <c r="AS62" i="2"/>
  <c r="AA63" i="6"/>
  <c r="AI63" i="6"/>
  <c r="AJ63" i="6"/>
  <c r="AM63" i="6"/>
  <c r="AL63" i="6"/>
  <c r="AA62" i="7"/>
  <c r="AI62" i="7"/>
  <c r="AJ62" i="7"/>
  <c r="AL62" i="7"/>
  <c r="AM62" i="7"/>
  <c r="AD65" i="9"/>
  <c r="E65" i="9"/>
  <c r="N65" i="9"/>
  <c r="O65" i="9"/>
  <c r="P65" i="9"/>
  <c r="C65" i="9"/>
  <c r="L65" i="9"/>
  <c r="R65" i="9"/>
  <c r="AC65" i="9"/>
  <c r="K65" i="9"/>
  <c r="Q65" i="9"/>
  <c r="B66" i="9"/>
  <c r="F65" i="9"/>
  <c r="AR65" i="9"/>
  <c r="D65" i="9"/>
  <c r="M65" i="9"/>
  <c r="AO65" i="9"/>
  <c r="X65" i="2" l="1"/>
  <c r="BA65" i="2"/>
  <c r="BA63" i="8"/>
  <c r="BA64" i="5"/>
  <c r="X65" i="3"/>
  <c r="BA65" i="3"/>
  <c r="H66" i="9"/>
  <c r="BA64" i="7"/>
  <c r="A65" i="4"/>
  <c r="BA65" i="4"/>
  <c r="BL64" i="4"/>
  <c r="N42" i="2"/>
  <c r="O42" i="2" s="1"/>
  <c r="K43" i="2" s="1"/>
  <c r="O40" i="7"/>
  <c r="K41" i="7" s="1"/>
  <c r="N41" i="7" s="1"/>
  <c r="AW64" i="3"/>
  <c r="BF40" i="7"/>
  <c r="AL64" i="3"/>
  <c r="AA64" i="3"/>
  <c r="Y41" i="2"/>
  <c r="BG41" i="2" s="1"/>
  <c r="X64" i="9"/>
  <c r="AX36" i="6"/>
  <c r="BL36" i="6" s="1"/>
  <c r="BK36" i="6"/>
  <c r="O38" i="6"/>
  <c r="K39" i="6" s="1"/>
  <c r="P38" i="6"/>
  <c r="Q38" i="6" s="1"/>
  <c r="R38" i="6" s="1"/>
  <c r="Y37" i="6"/>
  <c r="AL64" i="4"/>
  <c r="AI64" i="4"/>
  <c r="AW64" i="4"/>
  <c r="BI64" i="4"/>
  <c r="AA64" i="4"/>
  <c r="AX64" i="4"/>
  <c r="BH64" i="4"/>
  <c r="AM64" i="4"/>
  <c r="AJ64" i="4"/>
  <c r="O41" i="3"/>
  <c r="K42" i="3" s="1"/>
  <c r="N42" i="3" s="1"/>
  <c r="AI64" i="3"/>
  <c r="BL64" i="3"/>
  <c r="BH38" i="7"/>
  <c r="BI38" i="7" s="1"/>
  <c r="AM63" i="2"/>
  <c r="AI63" i="2"/>
  <c r="BH36" i="5"/>
  <c r="BI36" i="5" s="1"/>
  <c r="AJ63" i="2"/>
  <c r="AA63" i="2"/>
  <c r="BF41" i="2"/>
  <c r="AU41" i="2"/>
  <c r="P42" i="2"/>
  <c r="Q42" i="2" s="1"/>
  <c r="R42" i="2" s="1"/>
  <c r="W42" i="2"/>
  <c r="X42" i="2" s="1"/>
  <c r="AM64" i="3"/>
  <c r="BK64" i="3"/>
  <c r="AJ64" i="3"/>
  <c r="BH64" i="3"/>
  <c r="AX64" i="3"/>
  <c r="A64" i="2"/>
  <c r="AA64" i="2" s="1"/>
  <c r="Y65" i="3"/>
  <c r="T66" i="3"/>
  <c r="BA66" i="3" s="1"/>
  <c r="AF65" i="3"/>
  <c r="AG65" i="3" s="1"/>
  <c r="W65" i="3"/>
  <c r="AP65" i="3"/>
  <c r="AS65" i="3"/>
  <c r="AV65" i="3"/>
  <c r="BD65" i="3"/>
  <c r="U65" i="3"/>
  <c r="BG65" i="3"/>
  <c r="H66" i="4"/>
  <c r="BL37" i="9"/>
  <c r="BK37" i="9"/>
  <c r="AX38" i="7"/>
  <c r="Y39" i="7"/>
  <c r="W40" i="7"/>
  <c r="X40" i="7" s="1"/>
  <c r="Y39" i="9"/>
  <c r="AV39" i="9" s="1"/>
  <c r="AW38" i="9"/>
  <c r="AX38" i="9" s="1"/>
  <c r="BH38" i="9"/>
  <c r="BI38" i="9" s="1"/>
  <c r="N39" i="5"/>
  <c r="L39" i="5"/>
  <c r="W39" i="5" s="1"/>
  <c r="X39" i="5" s="1"/>
  <c r="AX36" i="5"/>
  <c r="AV37" i="5"/>
  <c r="BG37" i="5"/>
  <c r="AU41" i="3"/>
  <c r="AW41" i="3" s="1"/>
  <c r="BF41" i="3"/>
  <c r="BH41" i="3" s="1"/>
  <c r="BI41" i="3" s="1"/>
  <c r="Q38" i="5"/>
  <c r="Y38" i="5"/>
  <c r="M64" i="6"/>
  <c r="L41" i="8"/>
  <c r="O41" i="8" s="1"/>
  <c r="K42" i="8" s="1"/>
  <c r="L42" i="8" s="1"/>
  <c r="BC66" i="3"/>
  <c r="BF66" i="3"/>
  <c r="AU66" i="3"/>
  <c r="BD62" i="5"/>
  <c r="AJ63" i="7"/>
  <c r="BC62" i="6"/>
  <c r="AJ63" i="5"/>
  <c r="BD65" i="4"/>
  <c r="BG65" i="4"/>
  <c r="AV65" i="4"/>
  <c r="D64" i="8"/>
  <c r="E64" i="8"/>
  <c r="AC64" i="8"/>
  <c r="AD64" i="8" s="1"/>
  <c r="AO64" i="8"/>
  <c r="B65" i="8"/>
  <c r="F64" i="8"/>
  <c r="BC66" i="4"/>
  <c r="BF66" i="4"/>
  <c r="AU66" i="4"/>
  <c r="C65" i="5"/>
  <c r="H65" i="5" s="1"/>
  <c r="AA63" i="5"/>
  <c r="BC64" i="2"/>
  <c r="BF64" i="2"/>
  <c r="AU64" i="2"/>
  <c r="B65" i="2"/>
  <c r="L64" i="2"/>
  <c r="M64" i="2"/>
  <c r="F64" i="2"/>
  <c r="P64" i="2"/>
  <c r="D64" i="2"/>
  <c r="O64" i="2"/>
  <c r="R64" i="2"/>
  <c r="H64" i="2"/>
  <c r="E64" i="2"/>
  <c r="Q64" i="2"/>
  <c r="AO64" i="2"/>
  <c r="K64" i="2"/>
  <c r="C64" i="2"/>
  <c r="AC64" i="2"/>
  <c r="AD64" i="2" s="1"/>
  <c r="AR64" i="2"/>
  <c r="N64" i="2"/>
  <c r="BC66" i="9"/>
  <c r="BF66" i="9"/>
  <c r="AU66" i="9"/>
  <c r="BC61" i="7"/>
  <c r="AA63" i="7"/>
  <c r="A64" i="7"/>
  <c r="BD65" i="2"/>
  <c r="AV65" i="2"/>
  <c r="BD64" i="9"/>
  <c r="BG64" i="9"/>
  <c r="AV64" i="9"/>
  <c r="Y64" i="9"/>
  <c r="AU40" i="8"/>
  <c r="BF40" i="8"/>
  <c r="Y40" i="8"/>
  <c r="BL38" i="8"/>
  <c r="BK38" i="8"/>
  <c r="BG63" i="2"/>
  <c r="AL63" i="5"/>
  <c r="AR63" i="5" s="1"/>
  <c r="AM63" i="7"/>
  <c r="AM63" i="5"/>
  <c r="M63" i="8"/>
  <c r="C64" i="8"/>
  <c r="H64" i="8" s="1"/>
  <c r="L43" i="9"/>
  <c r="P43" i="9" s="1"/>
  <c r="Q43" i="9" s="1"/>
  <c r="R43" i="9" s="1"/>
  <c r="N43" i="9"/>
  <c r="AS61" i="8"/>
  <c r="BD61" i="8" s="1"/>
  <c r="AP63" i="8"/>
  <c r="U63" i="8"/>
  <c r="T64" i="8"/>
  <c r="A63" i="8"/>
  <c r="AF63" i="8"/>
  <c r="AG63" i="8" s="1"/>
  <c r="AA62" i="8"/>
  <c r="AI62" i="8"/>
  <c r="AJ62" i="8"/>
  <c r="AL62" i="8"/>
  <c r="AM62" i="8"/>
  <c r="AM63" i="9"/>
  <c r="BK63" i="9"/>
  <c r="BL63" i="9"/>
  <c r="AI63" i="9"/>
  <c r="BH63" i="9"/>
  <c r="AL63" i="9"/>
  <c r="BI63" i="9"/>
  <c r="AW63" i="9"/>
  <c r="AX63" i="9"/>
  <c r="AA63" i="9"/>
  <c r="AJ63" i="9"/>
  <c r="AG64" i="9"/>
  <c r="AS64" i="9"/>
  <c r="W64" i="9"/>
  <c r="AP64" i="9"/>
  <c r="T65" i="9"/>
  <c r="BA65" i="9" s="1"/>
  <c r="U64" i="9"/>
  <c r="AF64" i="9"/>
  <c r="A64" i="9"/>
  <c r="W65" i="4"/>
  <c r="T66" i="4"/>
  <c r="BA66" i="4" s="1"/>
  <c r="U65" i="4"/>
  <c r="Y65" i="4"/>
  <c r="X65" i="4"/>
  <c r="AP65" i="4"/>
  <c r="AS65" i="4"/>
  <c r="AF65" i="4"/>
  <c r="AG65" i="4" s="1"/>
  <c r="AP64" i="5"/>
  <c r="U64" i="5"/>
  <c r="T65" i="5"/>
  <c r="AF64" i="5"/>
  <c r="AG64" i="5" s="1"/>
  <c r="A64" i="5"/>
  <c r="B66" i="5"/>
  <c r="E65" i="5"/>
  <c r="F65" i="5"/>
  <c r="D65" i="5"/>
  <c r="AO65" i="5"/>
  <c r="AC65" i="5"/>
  <c r="AD65" i="5" s="1"/>
  <c r="AR62" i="5"/>
  <c r="BC62" i="5" s="1"/>
  <c r="AS62" i="5"/>
  <c r="M64" i="7"/>
  <c r="P66" i="9"/>
  <c r="F66" i="9"/>
  <c r="AC66" i="9"/>
  <c r="D66" i="9"/>
  <c r="O66" i="9"/>
  <c r="L66" i="9"/>
  <c r="AO66" i="9"/>
  <c r="AD66" i="9"/>
  <c r="B67" i="9"/>
  <c r="Q66" i="9"/>
  <c r="R66" i="9"/>
  <c r="E66" i="9"/>
  <c r="C66" i="9"/>
  <c r="AR66" i="9"/>
  <c r="M66" i="9"/>
  <c r="N66" i="9"/>
  <c r="K66" i="9"/>
  <c r="AR62" i="7"/>
  <c r="AS62" i="7"/>
  <c r="BD62" i="7" s="1"/>
  <c r="AR66" i="4"/>
  <c r="D66" i="4"/>
  <c r="O66" i="4"/>
  <c r="R66" i="4"/>
  <c r="C66" i="4"/>
  <c r="P66" i="4"/>
  <c r="F66" i="4"/>
  <c r="AO66" i="4"/>
  <c r="K66" i="4"/>
  <c r="Q66" i="4"/>
  <c r="M66" i="4"/>
  <c r="B67" i="4"/>
  <c r="N66" i="4"/>
  <c r="AC66" i="4"/>
  <c r="AD66" i="4" s="1"/>
  <c r="E66" i="4"/>
  <c r="L66" i="4"/>
  <c r="AL63" i="7"/>
  <c r="AR63" i="7" s="1"/>
  <c r="F65" i="6"/>
  <c r="A65" i="6"/>
  <c r="C65" i="6"/>
  <c r="H65" i="6" s="1"/>
  <c r="D65" i="6"/>
  <c r="AC65" i="6"/>
  <c r="AD65" i="6" s="1"/>
  <c r="E65" i="6"/>
  <c r="AO65" i="6"/>
  <c r="B66" i="6"/>
  <c r="D65" i="7"/>
  <c r="AC65" i="7"/>
  <c r="AD65" i="7" s="1"/>
  <c r="AO65" i="7"/>
  <c r="F65" i="7"/>
  <c r="B66" i="7"/>
  <c r="E65" i="7"/>
  <c r="C65" i="7"/>
  <c r="H65" i="7" s="1"/>
  <c r="M64" i="5"/>
  <c r="AS63" i="2"/>
  <c r="AA64" i="6"/>
  <c r="AJ64" i="6"/>
  <c r="AI64" i="6"/>
  <c r="AL64" i="6"/>
  <c r="AR64" i="6" s="1"/>
  <c r="AM64" i="6"/>
  <c r="AP64" i="7"/>
  <c r="AF64" i="7"/>
  <c r="AG64" i="7" s="1"/>
  <c r="T65" i="7"/>
  <c r="U64" i="7"/>
  <c r="AP65" i="2"/>
  <c r="U65" i="2"/>
  <c r="AF65" i="2"/>
  <c r="AG65" i="2" s="1"/>
  <c r="T66" i="2"/>
  <c r="BL65" i="3"/>
  <c r="AX65" i="3"/>
  <c r="AL65" i="3"/>
  <c r="BI65" i="3"/>
  <c r="BK65" i="3"/>
  <c r="AM65" i="3"/>
  <c r="BH65" i="3"/>
  <c r="AJ65" i="3"/>
  <c r="AA65" i="3"/>
  <c r="AI65" i="3"/>
  <c r="AW65" i="3"/>
  <c r="AS63" i="6"/>
  <c r="BD63" i="6" s="1"/>
  <c r="AR63" i="6"/>
  <c r="AP66" i="6"/>
  <c r="T67" i="6"/>
  <c r="BA67" i="6" s="1"/>
  <c r="U66" i="6"/>
  <c r="AF66" i="6"/>
  <c r="AG66" i="6" s="1"/>
  <c r="AA65" i="4"/>
  <c r="BK65" i="4"/>
  <c r="BH65" i="4"/>
  <c r="AM65" i="4"/>
  <c r="AX65" i="4"/>
  <c r="AI65" i="4"/>
  <c r="BL65" i="4"/>
  <c r="AJ65" i="4"/>
  <c r="BI65" i="4"/>
  <c r="AW65" i="4"/>
  <c r="AL65" i="4"/>
  <c r="B67" i="3"/>
  <c r="AC66" i="3"/>
  <c r="AD66" i="3" s="1"/>
  <c r="AO66" i="3"/>
  <c r="H66" i="3"/>
  <c r="R66" i="3"/>
  <c r="F66" i="3"/>
  <c r="C66" i="3"/>
  <c r="M66" i="3"/>
  <c r="L66" i="3"/>
  <c r="O66" i="3"/>
  <c r="AR66" i="3"/>
  <c r="Q66" i="3"/>
  <c r="D66" i="3"/>
  <c r="K66" i="3"/>
  <c r="E66" i="3"/>
  <c r="P66" i="3"/>
  <c r="N66" i="3"/>
  <c r="BA64" i="8" l="1"/>
  <c r="H67" i="9"/>
  <c r="X66" i="2"/>
  <c r="BA66" i="2"/>
  <c r="BA65" i="7"/>
  <c r="BA65" i="5"/>
  <c r="BC63" i="5"/>
  <c r="L41" i="7"/>
  <c r="P41" i="7" s="1"/>
  <c r="Q41" i="7" s="1"/>
  <c r="R41" i="7" s="1"/>
  <c r="BF41" i="7" s="1"/>
  <c r="X65" i="9"/>
  <c r="A66" i="3"/>
  <c r="AW66" i="3" s="1"/>
  <c r="X66" i="3"/>
  <c r="N39" i="6"/>
  <c r="L39" i="6"/>
  <c r="P39" i="6" s="1"/>
  <c r="Q39" i="6" s="1"/>
  <c r="R39" i="6" s="1"/>
  <c r="AV37" i="6"/>
  <c r="AW37" i="6" s="1"/>
  <c r="BG37" i="6"/>
  <c r="BH37" i="6" s="1"/>
  <c r="BI37" i="6" s="1"/>
  <c r="AU38" i="6"/>
  <c r="BF38" i="6"/>
  <c r="Y38" i="6"/>
  <c r="BK38" i="7"/>
  <c r="L42" i="3"/>
  <c r="BL38" i="7"/>
  <c r="AL64" i="2"/>
  <c r="AM64" i="2"/>
  <c r="AJ64" i="2"/>
  <c r="AI64" i="2"/>
  <c r="BL36" i="5"/>
  <c r="BK36" i="5"/>
  <c r="A65" i="2"/>
  <c r="AI65" i="2" s="1"/>
  <c r="Y42" i="2"/>
  <c r="BG42" i="2" s="1"/>
  <c r="N43" i="2"/>
  <c r="L43" i="2"/>
  <c r="P43" i="2" s="1"/>
  <c r="Q43" i="2" s="1"/>
  <c r="R43" i="2" s="1"/>
  <c r="BF42" i="2"/>
  <c r="AU42" i="2"/>
  <c r="BG39" i="9"/>
  <c r="BH41" i="2"/>
  <c r="BI41" i="2" s="1"/>
  <c r="AW37" i="5"/>
  <c r="AX37" i="5" s="1"/>
  <c r="O41" i="7"/>
  <c r="K42" i="7" s="1"/>
  <c r="L42" i="7" s="1"/>
  <c r="P39" i="5"/>
  <c r="Q39" i="5" s="1"/>
  <c r="R39" i="5" s="1"/>
  <c r="BF39" i="5" s="1"/>
  <c r="AP66" i="3"/>
  <c r="BG66" i="3"/>
  <c r="Y66" i="3"/>
  <c r="AS66" i="3"/>
  <c r="AV66" i="3"/>
  <c r="AF66" i="3"/>
  <c r="AG66" i="3" s="1"/>
  <c r="W66" i="3"/>
  <c r="BD66" i="3"/>
  <c r="T67" i="3"/>
  <c r="BA67" i="3" s="1"/>
  <c r="U66" i="3"/>
  <c r="H67" i="4"/>
  <c r="R38" i="5"/>
  <c r="AU38" i="5" s="1"/>
  <c r="BH37" i="5"/>
  <c r="BI37" i="5" s="1"/>
  <c r="O39" i="5"/>
  <c r="K40" i="5" s="1"/>
  <c r="L40" i="5" s="1"/>
  <c r="AV39" i="7"/>
  <c r="BG39" i="7"/>
  <c r="W41" i="7"/>
  <c r="X41" i="7" s="1"/>
  <c r="AU41" i="7"/>
  <c r="BL38" i="9"/>
  <c r="BK38" i="9"/>
  <c r="O42" i="3"/>
  <c r="K43" i="3" s="1"/>
  <c r="AV38" i="5"/>
  <c r="BG38" i="5"/>
  <c r="AX41" i="3"/>
  <c r="BL41" i="3" s="1"/>
  <c r="BK41" i="3"/>
  <c r="Y39" i="5"/>
  <c r="P42" i="3"/>
  <c r="Q42" i="3" s="1"/>
  <c r="R42" i="3" s="1"/>
  <c r="AA64" i="7"/>
  <c r="M64" i="8"/>
  <c r="AW39" i="9"/>
  <c r="Y40" i="9"/>
  <c r="W41" i="9"/>
  <c r="X41" i="9" s="1"/>
  <c r="AJ64" i="7"/>
  <c r="AM64" i="7"/>
  <c r="AI64" i="7"/>
  <c r="AR62" i="8"/>
  <c r="BC62" i="8" s="1"/>
  <c r="AS62" i="8"/>
  <c r="P41" i="8"/>
  <c r="Q41" i="8" s="1"/>
  <c r="P42" i="8" s="1"/>
  <c r="BC63" i="6"/>
  <c r="BC67" i="4"/>
  <c r="BF67" i="4"/>
  <c r="AU67" i="4"/>
  <c r="BC62" i="7"/>
  <c r="BC67" i="3"/>
  <c r="AU67" i="3"/>
  <c r="BF67" i="3"/>
  <c r="BC63" i="7"/>
  <c r="BD66" i="4"/>
  <c r="BG66" i="4"/>
  <c r="AV66" i="4"/>
  <c r="E65" i="8"/>
  <c r="F65" i="8"/>
  <c r="AO65" i="8"/>
  <c r="D65" i="8"/>
  <c r="B66" i="8"/>
  <c r="C65" i="8"/>
  <c r="H65" i="8" s="1"/>
  <c r="AC65" i="8"/>
  <c r="AD65" i="8" s="1"/>
  <c r="BD66" i="2"/>
  <c r="AV66" i="2"/>
  <c r="BC67" i="9"/>
  <c r="BF67" i="9"/>
  <c r="AU67" i="9"/>
  <c r="C66" i="5"/>
  <c r="H66" i="5" s="1"/>
  <c r="BD65" i="9"/>
  <c r="BG65" i="9"/>
  <c r="Y65" i="9"/>
  <c r="AV65" i="9"/>
  <c r="AS63" i="5"/>
  <c r="BC65" i="2"/>
  <c r="BF65" i="2"/>
  <c r="AU65" i="2"/>
  <c r="AR65" i="2"/>
  <c r="R65" i="2"/>
  <c r="O65" i="2"/>
  <c r="E65" i="2"/>
  <c r="AC65" i="2"/>
  <c r="AD65" i="2" s="1"/>
  <c r="M65" i="2"/>
  <c r="D65" i="2"/>
  <c r="AO65" i="2"/>
  <c r="Q65" i="2"/>
  <c r="F65" i="2"/>
  <c r="C65" i="2"/>
  <c r="B66" i="2"/>
  <c r="L65" i="2"/>
  <c r="N65" i="2"/>
  <c r="P65" i="2"/>
  <c r="K65" i="2"/>
  <c r="H65" i="2"/>
  <c r="BC64" i="6"/>
  <c r="AU43" i="9"/>
  <c r="BF43" i="9"/>
  <c r="BD63" i="5"/>
  <c r="AV40" i="8"/>
  <c r="BG40" i="8"/>
  <c r="N42" i="8"/>
  <c r="O42" i="8" s="1"/>
  <c r="K43" i="8" s="1"/>
  <c r="BH39" i="8"/>
  <c r="BI39" i="8" s="1"/>
  <c r="AW39" i="8"/>
  <c r="W41" i="8"/>
  <c r="X41" i="8" s="1"/>
  <c r="BG64" i="2"/>
  <c r="O43" i="9"/>
  <c r="K44" i="9" s="1"/>
  <c r="L44" i="9" s="1"/>
  <c r="P44" i="9" s="1"/>
  <c r="Q44" i="9" s="1"/>
  <c r="R44" i="9" s="1"/>
  <c r="AF64" i="8"/>
  <c r="AG64" i="8" s="1"/>
  <c r="U64" i="8"/>
  <c r="A64" i="8"/>
  <c r="AP64" i="8"/>
  <c r="T65" i="8"/>
  <c r="AM64" i="9"/>
  <c r="BH64" i="9"/>
  <c r="AJ64" i="9"/>
  <c r="AI64" i="9"/>
  <c r="BI64" i="9"/>
  <c r="AW64" i="9"/>
  <c r="AX64" i="9"/>
  <c r="BK64" i="9"/>
  <c r="BL64" i="9"/>
  <c r="AA64" i="9"/>
  <c r="AL64" i="9"/>
  <c r="AJ63" i="8"/>
  <c r="AI63" i="8"/>
  <c r="AL63" i="8"/>
  <c r="AR63" i="8" s="1"/>
  <c r="BC63" i="8" s="1"/>
  <c r="AM63" i="8"/>
  <c r="AA63" i="8"/>
  <c r="AS65" i="9"/>
  <c r="AG65" i="9"/>
  <c r="U65" i="9"/>
  <c r="T66" i="9"/>
  <c r="BA66" i="9" s="1"/>
  <c r="W65" i="9"/>
  <c r="AP65" i="9"/>
  <c r="AF65" i="9"/>
  <c r="A65" i="9"/>
  <c r="U66" i="4"/>
  <c r="AF66" i="4"/>
  <c r="AG66" i="4" s="1"/>
  <c r="W66" i="4"/>
  <c r="AS66" i="4"/>
  <c r="T67" i="4"/>
  <c r="BA67" i="4" s="1"/>
  <c r="AP66" i="4"/>
  <c r="Y66" i="4"/>
  <c r="X66" i="4"/>
  <c r="A66" i="4"/>
  <c r="AW66" i="4" s="1"/>
  <c r="T66" i="5"/>
  <c r="AP65" i="5"/>
  <c r="U65" i="5"/>
  <c r="AF65" i="5"/>
  <c r="AG65" i="5" s="1"/>
  <c r="AL64" i="5"/>
  <c r="AR64" i="5" s="1"/>
  <c r="AI64" i="5"/>
  <c r="AM64" i="5"/>
  <c r="AA64" i="5"/>
  <c r="AJ64" i="5"/>
  <c r="A65" i="5"/>
  <c r="D66" i="5"/>
  <c r="F66" i="5"/>
  <c r="AO66" i="5"/>
  <c r="AC66" i="5"/>
  <c r="AD66" i="5" s="1"/>
  <c r="B67" i="5"/>
  <c r="E66" i="5"/>
  <c r="M65" i="7"/>
  <c r="K67" i="3"/>
  <c r="H67" i="3"/>
  <c r="AR67" i="3"/>
  <c r="N67" i="3"/>
  <c r="R67" i="3"/>
  <c r="O67" i="3"/>
  <c r="B68" i="3"/>
  <c r="F67" i="3"/>
  <c r="D67" i="3"/>
  <c r="AO67" i="3"/>
  <c r="AC67" i="3"/>
  <c r="AD67" i="3" s="1"/>
  <c r="M67" i="3"/>
  <c r="Q67" i="3"/>
  <c r="E67" i="3"/>
  <c r="L67" i="3"/>
  <c r="P67" i="3"/>
  <c r="C67" i="3"/>
  <c r="T68" i="6"/>
  <c r="BA68" i="6" s="1"/>
  <c r="AP67" i="6"/>
  <c r="AF67" i="6"/>
  <c r="AG67" i="6" s="1"/>
  <c r="U67" i="6"/>
  <c r="C66" i="7"/>
  <c r="H66" i="7" s="1"/>
  <c r="E66" i="7"/>
  <c r="B67" i="7"/>
  <c r="AO66" i="7"/>
  <c r="F66" i="7"/>
  <c r="D66" i="7"/>
  <c r="AC66" i="7"/>
  <c r="AD66" i="7" s="1"/>
  <c r="F67" i="9"/>
  <c r="AO67" i="9"/>
  <c r="M67" i="9"/>
  <c r="O67" i="9"/>
  <c r="AD67" i="9"/>
  <c r="P67" i="9"/>
  <c r="AC67" i="9"/>
  <c r="D67" i="9"/>
  <c r="E67" i="9"/>
  <c r="N67" i="9"/>
  <c r="R67" i="9"/>
  <c r="B68" i="9"/>
  <c r="Q67" i="9"/>
  <c r="AR67" i="9"/>
  <c r="L67" i="9"/>
  <c r="K67" i="9"/>
  <c r="C67" i="9"/>
  <c r="AP66" i="2"/>
  <c r="T67" i="2"/>
  <c r="AF66" i="2"/>
  <c r="AG66" i="2" s="1"/>
  <c r="U66" i="2"/>
  <c r="E66" i="6"/>
  <c r="AC66" i="6"/>
  <c r="AD66" i="6" s="1"/>
  <c r="D66" i="6"/>
  <c r="A66" i="6"/>
  <c r="F66" i="6"/>
  <c r="AO66" i="6"/>
  <c r="C66" i="6"/>
  <c r="H66" i="6" s="1"/>
  <c r="B67" i="6"/>
  <c r="M65" i="6"/>
  <c r="AS64" i="2"/>
  <c r="AS63" i="7"/>
  <c r="BD63" i="7" s="1"/>
  <c r="U65" i="7"/>
  <c r="AF65" i="7"/>
  <c r="AG65" i="7" s="1"/>
  <c r="T66" i="7"/>
  <c r="AP65" i="7"/>
  <c r="AS64" i="6"/>
  <c r="BD64" i="6" s="1"/>
  <c r="M65" i="5"/>
  <c r="A65" i="7"/>
  <c r="M67" i="4"/>
  <c r="O67" i="4"/>
  <c r="C67" i="4"/>
  <c r="AO67" i="4"/>
  <c r="D67" i="4"/>
  <c r="L67" i="4"/>
  <c r="Q67" i="4"/>
  <c r="AC67" i="4"/>
  <c r="AD67" i="4" s="1"/>
  <c r="K67" i="4"/>
  <c r="F67" i="4"/>
  <c r="R67" i="4"/>
  <c r="E67" i="4"/>
  <c r="P67" i="4"/>
  <c r="B68" i="4"/>
  <c r="N67" i="4"/>
  <c r="AR67" i="4"/>
  <c r="AA65" i="6"/>
  <c r="AI65" i="6"/>
  <c r="AJ65" i="6"/>
  <c r="AL65" i="6"/>
  <c r="AM65" i="6"/>
  <c r="AL64" i="7"/>
  <c r="H68" i="9" l="1"/>
  <c r="BA66" i="5"/>
  <c r="BA66" i="7"/>
  <c r="X67" i="2"/>
  <c r="BA67" i="2"/>
  <c r="X65" i="8"/>
  <c r="BA65" i="8"/>
  <c r="AJ66" i="3"/>
  <c r="AL66" i="3"/>
  <c r="AA66" i="3"/>
  <c r="BH66" i="3"/>
  <c r="BL66" i="3"/>
  <c r="BI66" i="3"/>
  <c r="AI66" i="3"/>
  <c r="A67" i="3"/>
  <c r="X67" i="3"/>
  <c r="BK66" i="3"/>
  <c r="AM66" i="3"/>
  <c r="AX66" i="3"/>
  <c r="X66" i="9"/>
  <c r="N42" i="7"/>
  <c r="O42" i="7" s="1"/>
  <c r="K43" i="7" s="1"/>
  <c r="W39" i="6"/>
  <c r="X39" i="6" s="1"/>
  <c r="AX37" i="6"/>
  <c r="BL37" i="6" s="1"/>
  <c r="BK37" i="6"/>
  <c r="O39" i="6"/>
  <c r="K40" i="6" s="1"/>
  <c r="BG38" i="6"/>
  <c r="BH38" i="6" s="1"/>
  <c r="BI38" i="6" s="1"/>
  <c r="AV38" i="6"/>
  <c r="AW38" i="6" s="1"/>
  <c r="BF39" i="6"/>
  <c r="AU39" i="6"/>
  <c r="BF38" i="5"/>
  <c r="BH38" i="5" s="1"/>
  <c r="BI38" i="5" s="1"/>
  <c r="AA65" i="2"/>
  <c r="AL65" i="2"/>
  <c r="AM65" i="2"/>
  <c r="AJ65" i="2"/>
  <c r="BH39" i="9"/>
  <c r="BI39" i="9" s="1"/>
  <c r="BK37" i="5"/>
  <c r="N40" i="5"/>
  <c r="O40" i="5" s="1"/>
  <c r="K41" i="5" s="1"/>
  <c r="BF43" i="2"/>
  <c r="AU43" i="2"/>
  <c r="BH42" i="2"/>
  <c r="BI42" i="2" s="1"/>
  <c r="O43" i="2"/>
  <c r="K44" i="2" s="1"/>
  <c r="AW39" i="7"/>
  <c r="AX39" i="7" s="1"/>
  <c r="W43" i="2"/>
  <c r="X43" i="2" s="1"/>
  <c r="BL37" i="5"/>
  <c r="AU39" i="5"/>
  <c r="Y40" i="7"/>
  <c r="AV40" i="7" s="1"/>
  <c r="A66" i="2"/>
  <c r="AL66" i="2" s="1"/>
  <c r="AP67" i="3"/>
  <c r="T68" i="3"/>
  <c r="BA68" i="3" s="1"/>
  <c r="Y67" i="3"/>
  <c r="W67" i="3"/>
  <c r="AS67" i="3"/>
  <c r="AF67" i="3"/>
  <c r="AG67" i="3" s="1"/>
  <c r="BD67" i="3"/>
  <c r="BG67" i="3"/>
  <c r="U67" i="3"/>
  <c r="AV67" i="3"/>
  <c r="AA66" i="4"/>
  <c r="AX66" i="4"/>
  <c r="A67" i="4"/>
  <c r="AW67" i="4" s="1"/>
  <c r="H68" i="4"/>
  <c r="BH39" i="7"/>
  <c r="BI39" i="7" s="1"/>
  <c r="P42" i="7"/>
  <c r="Q42" i="7" s="1"/>
  <c r="R42" i="7" s="1"/>
  <c r="AW38" i="5"/>
  <c r="AX38" i="5" s="1"/>
  <c r="BG39" i="5"/>
  <c r="AV39" i="5"/>
  <c r="P40" i="5"/>
  <c r="AU42" i="3"/>
  <c r="AW42" i="3" s="1"/>
  <c r="BF42" i="3"/>
  <c r="BH42" i="3" s="1"/>
  <c r="BI42" i="3" s="1"/>
  <c r="W40" i="5"/>
  <c r="X40" i="5" s="1"/>
  <c r="L43" i="3"/>
  <c r="P43" i="3" s="1"/>
  <c r="Q43" i="3" s="1"/>
  <c r="R43" i="3" s="1"/>
  <c r="N43" i="3"/>
  <c r="M66" i="6"/>
  <c r="AX39" i="9"/>
  <c r="W42" i="9"/>
  <c r="X42" i="9" s="1"/>
  <c r="AV40" i="9"/>
  <c r="BG40" i="9"/>
  <c r="M65" i="8"/>
  <c r="BD62" i="8"/>
  <c r="AS63" i="8"/>
  <c r="BC68" i="3"/>
  <c r="BF68" i="3"/>
  <c r="AU68" i="3"/>
  <c r="BC68" i="4"/>
  <c r="BF68" i="4"/>
  <c r="AU68" i="4"/>
  <c r="BD67" i="4"/>
  <c r="BG67" i="4"/>
  <c r="AV67" i="4"/>
  <c r="BC66" i="2"/>
  <c r="BF66" i="2"/>
  <c r="AU66" i="2"/>
  <c r="M66" i="2"/>
  <c r="B67" i="2"/>
  <c r="AR66" i="2"/>
  <c r="AO66" i="2"/>
  <c r="R66" i="2"/>
  <c r="Q66" i="2"/>
  <c r="N66" i="2"/>
  <c r="L66" i="2"/>
  <c r="AC66" i="2"/>
  <c r="AD66" i="2" s="1"/>
  <c r="C66" i="2"/>
  <c r="D66" i="2"/>
  <c r="E66" i="2"/>
  <c r="O66" i="2"/>
  <c r="P66" i="2"/>
  <c r="K66" i="2"/>
  <c r="F66" i="2"/>
  <c r="H66" i="2"/>
  <c r="BD67" i="2"/>
  <c r="AV67" i="2"/>
  <c r="BD65" i="8"/>
  <c r="AU44" i="9"/>
  <c r="BF44" i="9"/>
  <c r="BC68" i="9"/>
  <c r="BF68" i="9"/>
  <c r="AU68" i="9"/>
  <c r="BD64" i="5"/>
  <c r="BC64" i="5"/>
  <c r="AO66" i="8"/>
  <c r="E66" i="8"/>
  <c r="D66" i="8"/>
  <c r="F66" i="8"/>
  <c r="C66" i="8"/>
  <c r="H66" i="8" s="1"/>
  <c r="AC66" i="8"/>
  <c r="AD66" i="8" s="1"/>
  <c r="B67" i="8"/>
  <c r="BD66" i="9"/>
  <c r="BG66" i="9"/>
  <c r="AV66" i="9"/>
  <c r="Y66" i="9"/>
  <c r="BH66" i="4"/>
  <c r="AI66" i="4"/>
  <c r="AL66" i="4"/>
  <c r="BL66" i="4"/>
  <c r="AJ66" i="4"/>
  <c r="BK66" i="4"/>
  <c r="AM66" i="4"/>
  <c r="BI66" i="4"/>
  <c r="BG65" i="8"/>
  <c r="AV65" i="8"/>
  <c r="BK39" i="8"/>
  <c r="L43" i="8"/>
  <c r="N43" i="8"/>
  <c r="Y65" i="8"/>
  <c r="AX39" i="8"/>
  <c r="BL39" i="8" s="1"/>
  <c r="R41" i="8"/>
  <c r="Q42" i="8"/>
  <c r="R42" i="8" s="1"/>
  <c r="W42" i="8"/>
  <c r="X42" i="8" s="1"/>
  <c r="BG65" i="2"/>
  <c r="N44" i="9"/>
  <c r="O44" i="9" s="1"/>
  <c r="K45" i="9" s="1"/>
  <c r="AA64" i="8"/>
  <c r="AI64" i="8"/>
  <c r="AJ64" i="8"/>
  <c r="AL64" i="8"/>
  <c r="AM64" i="8"/>
  <c r="AS65" i="8"/>
  <c r="T66" i="8"/>
  <c r="U65" i="8"/>
  <c r="AF65" i="8"/>
  <c r="AP65" i="8"/>
  <c r="AG65" i="8"/>
  <c r="W65" i="8"/>
  <c r="A65" i="8"/>
  <c r="AG66" i="9"/>
  <c r="W66" i="9"/>
  <c r="AF66" i="9"/>
  <c r="AP66" i="9"/>
  <c r="U66" i="9"/>
  <c r="T67" i="9"/>
  <c r="BA67" i="9" s="1"/>
  <c r="AS66" i="9"/>
  <c r="A66" i="9"/>
  <c r="BL65" i="9"/>
  <c r="AI65" i="9"/>
  <c r="AM65" i="9"/>
  <c r="BI65" i="9"/>
  <c r="AJ65" i="9"/>
  <c r="AL65" i="9"/>
  <c r="AA65" i="9"/>
  <c r="BH65" i="9"/>
  <c r="BK65" i="9"/>
  <c r="AW65" i="9"/>
  <c r="AX65" i="9"/>
  <c r="U67" i="4"/>
  <c r="X67" i="4"/>
  <c r="Y67" i="4"/>
  <c r="W67" i="4"/>
  <c r="AS67" i="4"/>
  <c r="AP67" i="4"/>
  <c r="AF67" i="4"/>
  <c r="AG67" i="4" s="1"/>
  <c r="T68" i="4"/>
  <c r="BA68" i="4" s="1"/>
  <c r="AI65" i="5"/>
  <c r="AJ65" i="5"/>
  <c r="AM65" i="5"/>
  <c r="AL65" i="5"/>
  <c r="AA65" i="5"/>
  <c r="AF66" i="5"/>
  <c r="AG66" i="5" s="1"/>
  <c r="T67" i="5"/>
  <c r="AP66" i="5"/>
  <c r="U66" i="5"/>
  <c r="E67" i="5"/>
  <c r="D67" i="5"/>
  <c r="AC67" i="5"/>
  <c r="AD67" i="5" s="1"/>
  <c r="B68" i="5"/>
  <c r="AO67" i="5"/>
  <c r="F67" i="5"/>
  <c r="C67" i="5"/>
  <c r="H67" i="5" s="1"/>
  <c r="A66" i="5"/>
  <c r="AS64" i="5"/>
  <c r="M66" i="7"/>
  <c r="M68" i="4"/>
  <c r="F68" i="4"/>
  <c r="Q68" i="4"/>
  <c r="B69" i="4"/>
  <c r="AR68" i="4"/>
  <c r="N68" i="4"/>
  <c r="R68" i="4"/>
  <c r="O68" i="4"/>
  <c r="AC68" i="4"/>
  <c r="AD68" i="4" s="1"/>
  <c r="C68" i="4"/>
  <c r="AO68" i="4"/>
  <c r="D68" i="4"/>
  <c r="E68" i="4"/>
  <c r="K68" i="4"/>
  <c r="L68" i="4"/>
  <c r="P68" i="4"/>
  <c r="M66" i="5"/>
  <c r="AC68" i="9"/>
  <c r="L68" i="9"/>
  <c r="Q68" i="9"/>
  <c r="P68" i="9"/>
  <c r="D68" i="9"/>
  <c r="E68" i="9"/>
  <c r="AO68" i="9"/>
  <c r="R68" i="9"/>
  <c r="N68" i="9"/>
  <c r="F68" i="9"/>
  <c r="AR68" i="9"/>
  <c r="C68" i="9"/>
  <c r="AD68" i="9"/>
  <c r="O68" i="9"/>
  <c r="B69" i="9"/>
  <c r="M68" i="9"/>
  <c r="K68" i="9"/>
  <c r="AO67" i="7"/>
  <c r="E67" i="7"/>
  <c r="F67" i="7"/>
  <c r="C67" i="7"/>
  <c r="H67" i="7" s="1"/>
  <c r="AC67" i="7"/>
  <c r="AD67" i="7" s="1"/>
  <c r="B68" i="7"/>
  <c r="D67" i="7"/>
  <c r="AP66" i="7"/>
  <c r="AF66" i="7"/>
  <c r="AG66" i="7" s="1"/>
  <c r="T67" i="7"/>
  <c r="U66" i="7"/>
  <c r="AR64" i="7"/>
  <c r="AA66" i="6"/>
  <c r="AJ66" i="6"/>
  <c r="AI66" i="6"/>
  <c r="AL66" i="6"/>
  <c r="AR66" i="6" s="1"/>
  <c r="AM66" i="6"/>
  <c r="U67" i="2"/>
  <c r="AP67" i="2"/>
  <c r="T68" i="2"/>
  <c r="AF67" i="2"/>
  <c r="AG67" i="2" s="1"/>
  <c r="A66" i="7"/>
  <c r="U68" i="6"/>
  <c r="T69" i="6"/>
  <c r="BA69" i="6" s="1"/>
  <c r="AF68" i="6"/>
  <c r="AG68" i="6" s="1"/>
  <c r="AP68" i="6"/>
  <c r="BI67" i="3"/>
  <c r="AA67" i="3"/>
  <c r="BL67" i="3"/>
  <c r="AM67" i="3"/>
  <c r="AJ67" i="3"/>
  <c r="AL67" i="3"/>
  <c r="AI67" i="3"/>
  <c r="AW67" i="3"/>
  <c r="BK67" i="3"/>
  <c r="BH67" i="3"/>
  <c r="AX67" i="3"/>
  <c r="AS65" i="2"/>
  <c r="D67" i="6"/>
  <c r="F67" i="6"/>
  <c r="B68" i="6"/>
  <c r="C67" i="6"/>
  <c r="H67" i="6" s="1"/>
  <c r="AO67" i="6"/>
  <c r="A67" i="6"/>
  <c r="AC67" i="6"/>
  <c r="AD67" i="6" s="1"/>
  <c r="E67" i="6"/>
  <c r="Q68" i="3"/>
  <c r="E68" i="3"/>
  <c r="D68" i="3"/>
  <c r="B69" i="3"/>
  <c r="F68" i="3"/>
  <c r="AO68" i="3"/>
  <c r="AR68" i="3"/>
  <c r="M68" i="3"/>
  <c r="K68" i="3"/>
  <c r="R68" i="3"/>
  <c r="C68" i="3"/>
  <c r="H68" i="3"/>
  <c r="L68" i="3"/>
  <c r="AC68" i="3"/>
  <c r="AD68" i="3" s="1"/>
  <c r="O68" i="3"/>
  <c r="N68" i="3"/>
  <c r="P68" i="3"/>
  <c r="AS64" i="7"/>
  <c r="AA65" i="7"/>
  <c r="AI65" i="7"/>
  <c r="AJ65" i="7"/>
  <c r="AM65" i="7"/>
  <c r="AL65" i="7"/>
  <c r="AR65" i="6"/>
  <c r="AS65" i="6"/>
  <c r="BD65" i="6" s="1"/>
  <c r="BA67" i="7" l="1"/>
  <c r="H69" i="9"/>
  <c r="X66" i="8"/>
  <c r="BA66" i="8"/>
  <c r="X68" i="2"/>
  <c r="BA68" i="2"/>
  <c r="BA67" i="5"/>
  <c r="X67" i="9"/>
  <c r="A68" i="3"/>
  <c r="AX68" i="3" s="1"/>
  <c r="X68" i="3"/>
  <c r="AX38" i="6"/>
  <c r="BL38" i="6" s="1"/>
  <c r="BK38" i="6"/>
  <c r="L40" i="6"/>
  <c r="P40" i="6" s="1"/>
  <c r="Q40" i="6" s="1"/>
  <c r="R40" i="6" s="1"/>
  <c r="N40" i="6"/>
  <c r="AI66" i="2"/>
  <c r="AA66" i="2"/>
  <c r="BH67" i="4"/>
  <c r="AJ67" i="4"/>
  <c r="BL67" i="4"/>
  <c r="BK67" i="4"/>
  <c r="AX67" i="4"/>
  <c r="BK39" i="9"/>
  <c r="BL39" i="9"/>
  <c r="AI67" i="4"/>
  <c r="AA67" i="4"/>
  <c r="AJ66" i="2"/>
  <c r="AM67" i="4"/>
  <c r="BI67" i="4"/>
  <c r="AL67" i="4"/>
  <c r="AM66" i="2"/>
  <c r="BG66" i="2" s="1"/>
  <c r="N44" i="2"/>
  <c r="L44" i="2"/>
  <c r="P44" i="2" s="1"/>
  <c r="Q44" i="2" s="1"/>
  <c r="R44" i="2" s="1"/>
  <c r="BG40" i="7"/>
  <c r="BK38" i="5"/>
  <c r="A67" i="2"/>
  <c r="AJ67" i="2" s="1"/>
  <c r="BL38" i="5"/>
  <c r="O43" i="3"/>
  <c r="K44" i="3" s="1"/>
  <c r="N44" i="3" s="1"/>
  <c r="BD68" i="3"/>
  <c r="AF68" i="3"/>
  <c r="AG68" i="3" s="1"/>
  <c r="AS68" i="3"/>
  <c r="U68" i="3"/>
  <c r="BG68" i="3"/>
  <c r="AP68" i="3"/>
  <c r="AV68" i="3"/>
  <c r="T69" i="3"/>
  <c r="BA69" i="3" s="1"/>
  <c r="Y68" i="3"/>
  <c r="W68" i="3"/>
  <c r="H69" i="4"/>
  <c r="BK39" i="7"/>
  <c r="BL39" i="7"/>
  <c r="AW40" i="7"/>
  <c r="Y41" i="7"/>
  <c r="W42" i="7"/>
  <c r="X42" i="7" s="1"/>
  <c r="L43" i="7"/>
  <c r="N43" i="7"/>
  <c r="AU42" i="7"/>
  <c r="BF42" i="7"/>
  <c r="AX42" i="3"/>
  <c r="BL42" i="3" s="1"/>
  <c r="BK42" i="3"/>
  <c r="BF43" i="3"/>
  <c r="BH43" i="3" s="1"/>
  <c r="BI43" i="3" s="1"/>
  <c r="AU43" i="3"/>
  <c r="AW43" i="3" s="1"/>
  <c r="BH39" i="5"/>
  <c r="BI39" i="5" s="1"/>
  <c r="AW39" i="5"/>
  <c r="Q40" i="5"/>
  <c r="R40" i="5" s="1"/>
  <c r="L41" i="5"/>
  <c r="N41" i="5"/>
  <c r="Y41" i="9"/>
  <c r="BG41" i="9" s="1"/>
  <c r="AW40" i="9"/>
  <c r="BH40" i="9"/>
  <c r="BI40" i="9" s="1"/>
  <c r="M66" i="8"/>
  <c r="BD63" i="8"/>
  <c r="AR64" i="8"/>
  <c r="BC64" i="8" s="1"/>
  <c r="AS64" i="8"/>
  <c r="A68" i="4"/>
  <c r="AJ68" i="4" s="1"/>
  <c r="BD68" i="4"/>
  <c r="AV68" i="4"/>
  <c r="BG68" i="4"/>
  <c r="BC66" i="6"/>
  <c r="BC69" i="4"/>
  <c r="BF69" i="4"/>
  <c r="AU69" i="4"/>
  <c r="BC64" i="7"/>
  <c r="BC69" i="9"/>
  <c r="AU69" i="9"/>
  <c r="BF69" i="9"/>
  <c r="BD67" i="9"/>
  <c r="BG67" i="9"/>
  <c r="AV67" i="9"/>
  <c r="Y67" i="9"/>
  <c r="BD66" i="8"/>
  <c r="BC67" i="2"/>
  <c r="BF67" i="2"/>
  <c r="AU67" i="2"/>
  <c r="D67" i="2"/>
  <c r="K67" i="2"/>
  <c r="AR67" i="2"/>
  <c r="Q67" i="2"/>
  <c r="P67" i="2"/>
  <c r="H67" i="2"/>
  <c r="AO67" i="2"/>
  <c r="C67" i="2"/>
  <c r="N67" i="2"/>
  <c r="M67" i="2"/>
  <c r="O67" i="2"/>
  <c r="E67" i="2"/>
  <c r="F67" i="2"/>
  <c r="B68" i="2"/>
  <c r="L67" i="2"/>
  <c r="R67" i="2"/>
  <c r="AC67" i="2"/>
  <c r="AD67" i="2" s="1"/>
  <c r="BD65" i="5"/>
  <c r="BC65" i="6"/>
  <c r="BD64" i="7"/>
  <c r="BC69" i="3"/>
  <c r="BF69" i="3"/>
  <c r="AU69" i="3"/>
  <c r="BD68" i="2"/>
  <c r="AV68" i="2"/>
  <c r="AC67" i="8"/>
  <c r="AD67" i="8" s="1"/>
  <c r="B68" i="8"/>
  <c r="E67" i="8"/>
  <c r="F67" i="8"/>
  <c r="C67" i="8"/>
  <c r="H67" i="8" s="1"/>
  <c r="AO67" i="8"/>
  <c r="D67" i="8"/>
  <c r="P43" i="8"/>
  <c r="Q43" i="8" s="1"/>
  <c r="AU41" i="8"/>
  <c r="BF41" i="8"/>
  <c r="O43" i="8"/>
  <c r="K44" i="8" s="1"/>
  <c r="BG66" i="8"/>
  <c r="AV66" i="8"/>
  <c r="AU42" i="8"/>
  <c r="BF42" i="8"/>
  <c r="Y41" i="8"/>
  <c r="BG41" i="8" s="1"/>
  <c r="Y66" i="8"/>
  <c r="BH40" i="8"/>
  <c r="BI40" i="8" s="1"/>
  <c r="AW40" i="8"/>
  <c r="W43" i="8"/>
  <c r="X43" i="8" s="1"/>
  <c r="N45" i="9"/>
  <c r="L45" i="9"/>
  <c r="P45" i="9" s="1"/>
  <c r="Q45" i="9" s="1"/>
  <c r="R45" i="9" s="1"/>
  <c r="AJ66" i="9"/>
  <c r="BI66" i="9"/>
  <c r="BL66" i="9"/>
  <c r="AW66" i="9"/>
  <c r="AI66" i="9"/>
  <c r="AX66" i="9"/>
  <c r="AL66" i="9"/>
  <c r="AA66" i="9"/>
  <c r="AM66" i="9"/>
  <c r="BK66" i="9"/>
  <c r="BH66" i="9"/>
  <c r="U67" i="9"/>
  <c r="W67" i="9"/>
  <c r="AG67" i="9"/>
  <c r="AF67" i="9"/>
  <c r="AP67" i="9"/>
  <c r="AS67" i="9"/>
  <c r="T68" i="9"/>
  <c r="BA68" i="9" s="1"/>
  <c r="A67" i="9"/>
  <c r="AJ65" i="8"/>
  <c r="AL65" i="8"/>
  <c r="AR65" i="8" s="1"/>
  <c r="AI65" i="8"/>
  <c r="AA65" i="8"/>
  <c r="AM65" i="8"/>
  <c r="U66" i="8"/>
  <c r="T67" i="8"/>
  <c r="AF66" i="8"/>
  <c r="AS66" i="8"/>
  <c r="AG66" i="8"/>
  <c r="A66" i="8"/>
  <c r="AP66" i="8"/>
  <c r="W66" i="8"/>
  <c r="X68" i="4"/>
  <c r="U68" i="4"/>
  <c r="W68" i="4"/>
  <c r="AS68" i="4"/>
  <c r="Y68" i="4"/>
  <c r="T69" i="4"/>
  <c r="BA69" i="4" s="1"/>
  <c r="AP68" i="4"/>
  <c r="AF68" i="4"/>
  <c r="AG68" i="4" s="1"/>
  <c r="D68" i="5"/>
  <c r="AO68" i="5"/>
  <c r="E68" i="5"/>
  <c r="AC68" i="5"/>
  <c r="AD68" i="5" s="1"/>
  <c r="F68" i="5"/>
  <c r="B69" i="5"/>
  <c r="AS65" i="5"/>
  <c r="AR65" i="5"/>
  <c r="BC65" i="5" s="1"/>
  <c r="AI66" i="5"/>
  <c r="AA66" i="5"/>
  <c r="AJ66" i="5"/>
  <c r="AL66" i="5"/>
  <c r="AR66" i="5" s="1"/>
  <c r="AM66" i="5"/>
  <c r="BC66" i="5" s="1"/>
  <c r="C68" i="5"/>
  <c r="H68" i="5" s="1"/>
  <c r="A67" i="5"/>
  <c r="AF67" i="5"/>
  <c r="AG67" i="5" s="1"/>
  <c r="AP67" i="5"/>
  <c r="T68" i="5"/>
  <c r="U67" i="5"/>
  <c r="M67" i="7"/>
  <c r="M67" i="6"/>
  <c r="AR65" i="7"/>
  <c r="AS65" i="7"/>
  <c r="BD65" i="7" s="1"/>
  <c r="E68" i="6"/>
  <c r="D68" i="6"/>
  <c r="F68" i="6"/>
  <c r="C68" i="6"/>
  <c r="H68" i="6" s="1"/>
  <c r="AO68" i="6"/>
  <c r="AC68" i="6"/>
  <c r="AD68" i="6" s="1"/>
  <c r="B69" i="6"/>
  <c r="A68" i="6"/>
  <c r="C69" i="9"/>
  <c r="M69" i="9"/>
  <c r="AC69" i="9"/>
  <c r="O69" i="9"/>
  <c r="AD69" i="9"/>
  <c r="L69" i="9"/>
  <c r="B70" i="9"/>
  <c r="K69" i="9"/>
  <c r="Q69" i="9"/>
  <c r="P69" i="9"/>
  <c r="D69" i="9"/>
  <c r="E69" i="9"/>
  <c r="AO69" i="9"/>
  <c r="F69" i="9"/>
  <c r="R69" i="9"/>
  <c r="AR69" i="9"/>
  <c r="N69" i="9"/>
  <c r="AP68" i="2"/>
  <c r="AF68" i="2"/>
  <c r="AG68" i="2" s="1"/>
  <c r="T69" i="2"/>
  <c r="U68" i="2"/>
  <c r="AF69" i="6"/>
  <c r="AG69" i="6" s="1"/>
  <c r="T70" i="6"/>
  <c r="BA70" i="6" s="1"/>
  <c r="U69" i="6"/>
  <c r="AP69" i="6"/>
  <c r="AF67" i="7"/>
  <c r="AG67" i="7" s="1"/>
  <c r="AP67" i="7"/>
  <c r="U67" i="7"/>
  <c r="T68" i="7"/>
  <c r="AS66" i="2"/>
  <c r="M67" i="5"/>
  <c r="AA67" i="6"/>
  <c r="AJ67" i="6"/>
  <c r="AI67" i="6"/>
  <c r="AL67" i="6"/>
  <c r="AM67" i="6"/>
  <c r="C68" i="7"/>
  <c r="H68" i="7" s="1"/>
  <c r="D68" i="7"/>
  <c r="AC68" i="7"/>
  <c r="AD68" i="7" s="1"/>
  <c r="E68" i="7"/>
  <c r="AO68" i="7"/>
  <c r="B69" i="7"/>
  <c r="F68" i="7"/>
  <c r="AA66" i="7"/>
  <c r="AI66" i="7"/>
  <c r="AJ66" i="7"/>
  <c r="AL66" i="7"/>
  <c r="AM66" i="7"/>
  <c r="A67" i="7"/>
  <c r="BL68" i="3"/>
  <c r="BI68" i="3"/>
  <c r="AS66" i="6"/>
  <c r="BD66" i="6" s="1"/>
  <c r="AR69" i="3"/>
  <c r="D69" i="3"/>
  <c r="AC69" i="3"/>
  <c r="AD69" i="3" s="1"/>
  <c r="L69" i="3"/>
  <c r="P69" i="3"/>
  <c r="M69" i="3"/>
  <c r="N69" i="3"/>
  <c r="Q69" i="3"/>
  <c r="AO69" i="3"/>
  <c r="B70" i="3"/>
  <c r="E69" i="3"/>
  <c r="R69" i="3"/>
  <c r="H69" i="3"/>
  <c r="O69" i="3"/>
  <c r="K69" i="3"/>
  <c r="F69" i="3"/>
  <c r="C69" i="3"/>
  <c r="C69" i="4"/>
  <c r="P69" i="4"/>
  <c r="AO69" i="4"/>
  <c r="E69" i="4"/>
  <c r="R69" i="4"/>
  <c r="B70" i="4"/>
  <c r="L69" i="4"/>
  <c r="K69" i="4"/>
  <c r="Q69" i="4"/>
  <c r="F69" i="4"/>
  <c r="D69" i="4"/>
  <c r="AC69" i="4"/>
  <c r="AD69" i="4" s="1"/>
  <c r="M69" i="4"/>
  <c r="N69" i="4"/>
  <c r="AR69" i="4"/>
  <c r="O69" i="4"/>
  <c r="BK68" i="3" l="1"/>
  <c r="H70" i="9"/>
  <c r="AL68" i="3"/>
  <c r="AW68" i="3"/>
  <c r="BH68" i="3"/>
  <c r="AA68" i="3"/>
  <c r="BA68" i="7"/>
  <c r="H68" i="8"/>
  <c r="AM68" i="3"/>
  <c r="X69" i="2"/>
  <c r="BA69" i="2"/>
  <c r="AJ68" i="3"/>
  <c r="AI68" i="3"/>
  <c r="BA68" i="5"/>
  <c r="X67" i="8"/>
  <c r="BA67" i="8"/>
  <c r="BL68" i="4"/>
  <c r="W40" i="6"/>
  <c r="X40" i="6" s="1"/>
  <c r="O40" i="6"/>
  <c r="K41" i="6" s="1"/>
  <c r="L41" i="6" s="1"/>
  <c r="P41" i="6" s="1"/>
  <c r="Q41" i="6" s="1"/>
  <c r="R41" i="6" s="1"/>
  <c r="X68" i="9"/>
  <c r="A69" i="3"/>
  <c r="AA69" i="3" s="1"/>
  <c r="X69" i="3"/>
  <c r="Y39" i="6"/>
  <c r="AV39" i="6" s="1"/>
  <c r="AW39" i="6" s="1"/>
  <c r="AX39" i="6" s="1"/>
  <c r="AU40" i="6"/>
  <c r="BF40" i="6"/>
  <c r="A68" i="2"/>
  <c r="AI68" i="2" s="1"/>
  <c r="BH40" i="7"/>
  <c r="BI40" i="7" s="1"/>
  <c r="AA67" i="2"/>
  <c r="O44" i="2"/>
  <c r="K45" i="2" s="1"/>
  <c r="BF44" i="2"/>
  <c r="AU44" i="2"/>
  <c r="AM67" i="2"/>
  <c r="BG67" i="2" s="1"/>
  <c r="W44" i="2"/>
  <c r="X44" i="2" s="1"/>
  <c r="AL67" i="2"/>
  <c r="AI67" i="2"/>
  <c r="Y43" i="2"/>
  <c r="BG43" i="2" s="1"/>
  <c r="L44" i="3"/>
  <c r="P44" i="3" s="1"/>
  <c r="Q44" i="3" s="1"/>
  <c r="R44" i="3" s="1"/>
  <c r="AU44" i="3" s="1"/>
  <c r="AW44" i="3" s="1"/>
  <c r="O41" i="5"/>
  <c r="K42" i="5" s="1"/>
  <c r="L42" i="5" s="1"/>
  <c r="AS69" i="3"/>
  <c r="AV69" i="3"/>
  <c r="AF69" i="3"/>
  <c r="AG69" i="3" s="1"/>
  <c r="BD69" i="3"/>
  <c r="AP69" i="3"/>
  <c r="Y69" i="3"/>
  <c r="W69" i="3"/>
  <c r="BG69" i="3"/>
  <c r="U69" i="3"/>
  <c r="T70" i="3"/>
  <c r="BA70" i="3" s="1"/>
  <c r="AI68" i="4"/>
  <c r="AW68" i="4"/>
  <c r="AL68" i="4"/>
  <c r="H70" i="4"/>
  <c r="W41" i="5"/>
  <c r="Y40" i="5"/>
  <c r="BG40" i="5" s="1"/>
  <c r="BG41" i="7"/>
  <c r="AV41" i="7"/>
  <c r="AX40" i="7"/>
  <c r="O43" i="7"/>
  <c r="K44" i="7" s="1"/>
  <c r="P43" i="7"/>
  <c r="Q43" i="7" s="1"/>
  <c r="R43" i="7" s="1"/>
  <c r="AV41" i="9"/>
  <c r="BK39" i="5"/>
  <c r="AX39" i="5"/>
  <c r="BL39" i="5" s="1"/>
  <c r="AX43" i="3"/>
  <c r="BL43" i="3" s="1"/>
  <c r="BK43" i="3"/>
  <c r="BF40" i="5"/>
  <c r="AU40" i="5"/>
  <c r="P41" i="5"/>
  <c r="Q41" i="5" s="1"/>
  <c r="R41" i="5" s="1"/>
  <c r="M68" i="6"/>
  <c r="BD66" i="5"/>
  <c r="BK40" i="9"/>
  <c r="AX40" i="9"/>
  <c r="BL40" i="9" s="1"/>
  <c r="Y42" i="9"/>
  <c r="W43" i="9"/>
  <c r="X43" i="9" s="1"/>
  <c r="BH41" i="9"/>
  <c r="BI41" i="9" s="1"/>
  <c r="BD64" i="8"/>
  <c r="M67" i="8"/>
  <c r="BC65" i="8"/>
  <c r="BD69" i="2"/>
  <c r="BG69" i="2"/>
  <c r="AV69" i="2"/>
  <c r="BI68" i="4"/>
  <c r="BC70" i="9"/>
  <c r="BF70" i="9"/>
  <c r="AU70" i="9"/>
  <c r="BC68" i="2"/>
  <c r="BF68" i="2"/>
  <c r="AU68" i="2"/>
  <c r="D68" i="2"/>
  <c r="E68" i="2"/>
  <c r="K68" i="2"/>
  <c r="F68" i="2"/>
  <c r="B69" i="2"/>
  <c r="C68" i="2"/>
  <c r="P68" i="2"/>
  <c r="AO68" i="2"/>
  <c r="Q68" i="2"/>
  <c r="AC68" i="2"/>
  <c r="AD68" i="2" s="1"/>
  <c r="L68" i="2"/>
  <c r="M68" i="2"/>
  <c r="H68" i="2"/>
  <c r="AR68" i="2"/>
  <c r="O68" i="2"/>
  <c r="N68" i="2"/>
  <c r="R68" i="2"/>
  <c r="BD69" i="4"/>
  <c r="BG69" i="4"/>
  <c r="AV69" i="4"/>
  <c r="BH68" i="4"/>
  <c r="BD68" i="9"/>
  <c r="BG68" i="9"/>
  <c r="AV68" i="9"/>
  <c r="Y68" i="9"/>
  <c r="A69" i="4"/>
  <c r="AM69" i="4" s="1"/>
  <c r="BC70" i="4"/>
  <c r="BF70" i="4"/>
  <c r="AU70" i="4"/>
  <c r="BC65" i="7"/>
  <c r="AX68" i="4"/>
  <c r="AU45" i="9"/>
  <c r="BF45" i="9"/>
  <c r="BC70" i="3"/>
  <c r="BF70" i="3"/>
  <c r="AU70" i="3"/>
  <c r="BK68" i="4"/>
  <c r="AA68" i="4"/>
  <c r="C69" i="5"/>
  <c r="H69" i="5" s="1"/>
  <c r="BC68" i="8"/>
  <c r="AU68" i="8"/>
  <c r="R68" i="8"/>
  <c r="Q68" i="8"/>
  <c r="AR68" i="8"/>
  <c r="O68" i="8"/>
  <c r="E68" i="8"/>
  <c r="F68" i="8"/>
  <c r="B69" i="8"/>
  <c r="N68" i="8"/>
  <c r="AO68" i="8"/>
  <c r="M68" i="8"/>
  <c r="P68" i="8"/>
  <c r="AC68" i="8"/>
  <c r="AD68" i="8"/>
  <c r="K68" i="8"/>
  <c r="L68" i="8"/>
  <c r="C68" i="8"/>
  <c r="BF68" i="8"/>
  <c r="D68" i="8"/>
  <c r="AM68" i="4"/>
  <c r="BD67" i="8"/>
  <c r="AV41" i="8"/>
  <c r="AW41" i="8" s="1"/>
  <c r="N44" i="8"/>
  <c r="L44" i="8"/>
  <c r="BG67" i="8"/>
  <c r="AV67" i="8"/>
  <c r="Y67" i="8"/>
  <c r="Y42" i="8"/>
  <c r="R43" i="8"/>
  <c r="AX40" i="8"/>
  <c r="BL40" i="8" s="1"/>
  <c r="BK40" i="8"/>
  <c r="BH41" i="8"/>
  <c r="BI41" i="8" s="1"/>
  <c r="O45" i="9"/>
  <c r="K46" i="9" s="1"/>
  <c r="L46" i="9" s="1"/>
  <c r="A68" i="7"/>
  <c r="AA66" i="8"/>
  <c r="AI66" i="8"/>
  <c r="AM66" i="8"/>
  <c r="AJ66" i="8"/>
  <c r="AL66" i="8"/>
  <c r="AR66" i="8" s="1"/>
  <c r="AI67" i="9"/>
  <c r="BI67" i="9"/>
  <c r="AA67" i="9"/>
  <c r="BK67" i="9"/>
  <c r="AL67" i="9"/>
  <c r="AX67" i="9"/>
  <c r="AW67" i="9"/>
  <c r="BL67" i="9"/>
  <c r="AM67" i="9"/>
  <c r="AJ67" i="9"/>
  <c r="BH67" i="9"/>
  <c r="AS68" i="9"/>
  <c r="AP68" i="9"/>
  <c r="AG68" i="9"/>
  <c r="U68" i="9"/>
  <c r="T69" i="9"/>
  <c r="BA69" i="9" s="1"/>
  <c r="AF68" i="9"/>
  <c r="W68" i="9"/>
  <c r="A68" i="9"/>
  <c r="U67" i="8"/>
  <c r="A67" i="8"/>
  <c r="AP67" i="8"/>
  <c r="W67" i="8"/>
  <c r="AS67" i="8"/>
  <c r="AG67" i="8"/>
  <c r="AF67" i="8"/>
  <c r="T68" i="8"/>
  <c r="AS69" i="4"/>
  <c r="X69" i="4"/>
  <c r="AF69" i="4"/>
  <c r="AG69" i="4" s="1"/>
  <c r="T70" i="4"/>
  <c r="BA70" i="4" s="1"/>
  <c r="W69" i="4"/>
  <c r="AP69" i="4"/>
  <c r="Y69" i="4"/>
  <c r="U69" i="4"/>
  <c r="E69" i="5"/>
  <c r="AO69" i="5"/>
  <c r="D69" i="5"/>
  <c r="F69" i="5"/>
  <c r="B70" i="5"/>
  <c r="AC69" i="5"/>
  <c r="AD69" i="5" s="1"/>
  <c r="T69" i="5"/>
  <c r="AP68" i="5"/>
  <c r="U68" i="5"/>
  <c r="AF68" i="5"/>
  <c r="AG68" i="5" s="1"/>
  <c r="AS66" i="5"/>
  <c r="AA67" i="5"/>
  <c r="AJ67" i="5"/>
  <c r="AI67" i="5"/>
  <c r="AM67" i="5"/>
  <c r="AL67" i="5"/>
  <c r="A68" i="5"/>
  <c r="M68" i="7"/>
  <c r="AA67" i="7"/>
  <c r="AI67" i="7"/>
  <c r="AJ67" i="7"/>
  <c r="AM67" i="7"/>
  <c r="AL67" i="7"/>
  <c r="AF68" i="7"/>
  <c r="AG68" i="7" s="1"/>
  <c r="U68" i="7"/>
  <c r="T69" i="7"/>
  <c r="AP68" i="7"/>
  <c r="AR66" i="7"/>
  <c r="AS66" i="7"/>
  <c r="BD66" i="7" s="1"/>
  <c r="B70" i="7"/>
  <c r="D69" i="7"/>
  <c r="F69" i="7"/>
  <c r="AO69" i="7"/>
  <c r="AC69" i="7"/>
  <c r="AD69" i="7" s="1"/>
  <c r="E69" i="7"/>
  <c r="C69" i="7"/>
  <c r="H69" i="7" s="1"/>
  <c r="E70" i="9"/>
  <c r="D70" i="9"/>
  <c r="R70" i="9"/>
  <c r="K70" i="9"/>
  <c r="O70" i="9"/>
  <c r="C70" i="9"/>
  <c r="AR70" i="9"/>
  <c r="AC70" i="9"/>
  <c r="B71" i="9"/>
  <c r="M70" i="9"/>
  <c r="AD70" i="9"/>
  <c r="AO70" i="9"/>
  <c r="N70" i="9"/>
  <c r="L70" i="9"/>
  <c r="Q70" i="9"/>
  <c r="P70" i="9"/>
  <c r="F70" i="9"/>
  <c r="AA68" i="6"/>
  <c r="AJ68" i="6"/>
  <c r="AI68" i="6"/>
  <c r="AM68" i="6"/>
  <c r="AL68" i="6"/>
  <c r="N70" i="4"/>
  <c r="R70" i="4"/>
  <c r="O70" i="4"/>
  <c r="AC70" i="4"/>
  <c r="AD70" i="4" s="1"/>
  <c r="C70" i="4"/>
  <c r="AO70" i="4"/>
  <c r="D70" i="4"/>
  <c r="P70" i="4"/>
  <c r="K70" i="4"/>
  <c r="L70" i="4"/>
  <c r="E70" i="4"/>
  <c r="M70" i="4"/>
  <c r="F70" i="4"/>
  <c r="B71" i="4"/>
  <c r="Q70" i="4"/>
  <c r="AR70" i="4"/>
  <c r="F69" i="6"/>
  <c r="C69" i="6"/>
  <c r="H69" i="6" s="1"/>
  <c r="AC69" i="6"/>
  <c r="AD69" i="6" s="1"/>
  <c r="E69" i="6"/>
  <c r="A69" i="6"/>
  <c r="D69" i="6"/>
  <c r="B70" i="6"/>
  <c r="AO69" i="6"/>
  <c r="AS67" i="2"/>
  <c r="B71" i="3"/>
  <c r="F70" i="3"/>
  <c r="N70" i="3"/>
  <c r="AO70" i="3"/>
  <c r="AR70" i="3"/>
  <c r="M70" i="3"/>
  <c r="K70" i="3"/>
  <c r="R70" i="3"/>
  <c r="C70" i="3"/>
  <c r="H70" i="3"/>
  <c r="D70" i="3"/>
  <c r="O70" i="3"/>
  <c r="P70" i="3"/>
  <c r="L70" i="3"/>
  <c r="Q70" i="3"/>
  <c r="E70" i="3"/>
  <c r="AC70" i="3"/>
  <c r="AD70" i="3" s="1"/>
  <c r="AS67" i="6"/>
  <c r="BD67" i="6" s="1"/>
  <c r="AR67" i="6"/>
  <c r="AA68" i="2"/>
  <c r="AM68" i="2"/>
  <c r="BG68" i="2" s="1"/>
  <c r="AP69" i="2"/>
  <c r="AS69" i="2"/>
  <c r="U69" i="2"/>
  <c r="AF69" i="2"/>
  <c r="AG69" i="2" s="1"/>
  <c r="T70" i="2"/>
  <c r="W69" i="2"/>
  <c r="Y69" i="2"/>
  <c r="T71" i="6"/>
  <c r="BA71" i="6" s="1"/>
  <c r="AF70" i="6"/>
  <c r="AG70" i="6" s="1"/>
  <c r="AP70" i="6"/>
  <c r="U70" i="6"/>
  <c r="M68" i="5"/>
  <c r="BA69" i="7" l="1"/>
  <c r="X68" i="8"/>
  <c r="BA68" i="8"/>
  <c r="BA69" i="5"/>
  <c r="H69" i="8"/>
  <c r="N41" i="6"/>
  <c r="X70" i="2"/>
  <c r="BA70" i="2"/>
  <c r="H71" i="9"/>
  <c r="BL69" i="3"/>
  <c r="BI69" i="3"/>
  <c r="AM69" i="3"/>
  <c r="AL69" i="3"/>
  <c r="AI69" i="3"/>
  <c r="AJ69" i="3"/>
  <c r="BH69" i="3"/>
  <c r="AW69" i="3"/>
  <c r="AX69" i="3"/>
  <c r="BK69" i="3"/>
  <c r="X69" i="9"/>
  <c r="A70" i="3"/>
  <c r="X70" i="3"/>
  <c r="BG39" i="6"/>
  <c r="BH39" i="6" s="1"/>
  <c r="X41" i="5"/>
  <c r="Y41" i="5" s="1"/>
  <c r="O41" i="6"/>
  <c r="K42" i="6" s="1"/>
  <c r="AU41" i="6"/>
  <c r="BF41" i="6"/>
  <c r="Y40" i="6"/>
  <c r="W41" i="6"/>
  <c r="X41" i="6" s="1"/>
  <c r="BF44" i="3"/>
  <c r="BH44" i="3" s="1"/>
  <c r="BI44" i="3" s="1"/>
  <c r="AL68" i="2"/>
  <c r="AJ68" i="2"/>
  <c r="AV40" i="5"/>
  <c r="AW40" i="5" s="1"/>
  <c r="AW41" i="7"/>
  <c r="AX41" i="7" s="1"/>
  <c r="BK40" i="7"/>
  <c r="BL40" i="7"/>
  <c r="N42" i="5"/>
  <c r="O42" i="5" s="1"/>
  <c r="K43" i="5" s="1"/>
  <c r="L43" i="5" s="1"/>
  <c r="BL69" i="4"/>
  <c r="AW41" i="9"/>
  <c r="AX41" i="9" s="1"/>
  <c r="BL41" i="9" s="1"/>
  <c r="O44" i="3"/>
  <c r="K45" i="3" s="1"/>
  <c r="Y44" i="2"/>
  <c r="BG44" i="2" s="1"/>
  <c r="BH43" i="2"/>
  <c r="BI43" i="2" s="1"/>
  <c r="L45" i="2"/>
  <c r="P45" i="2" s="1"/>
  <c r="Q45" i="2" s="1"/>
  <c r="R45" i="2" s="1"/>
  <c r="N45" i="2"/>
  <c r="AX69" i="4"/>
  <c r="AW69" i="4"/>
  <c r="AA69" i="4"/>
  <c r="AI69" i="4"/>
  <c r="BH69" i="4"/>
  <c r="AJ69" i="4"/>
  <c r="BI69" i="4"/>
  <c r="BK69" i="4"/>
  <c r="AL69" i="4"/>
  <c r="A69" i="2"/>
  <c r="BK69" i="2" s="1"/>
  <c r="T71" i="3"/>
  <c r="BA71" i="3" s="1"/>
  <c r="AV70" i="3"/>
  <c r="AP70" i="3"/>
  <c r="Y70" i="3"/>
  <c r="AF70" i="3"/>
  <c r="AG70" i="3" s="1"/>
  <c r="AS70" i="3"/>
  <c r="W70" i="3"/>
  <c r="U70" i="3"/>
  <c r="BG70" i="3"/>
  <c r="BD70" i="3"/>
  <c r="A70" i="4"/>
  <c r="BK70" i="4" s="1"/>
  <c r="H71" i="4"/>
  <c r="P42" i="5"/>
  <c r="Q42" i="5" s="1"/>
  <c r="R42" i="5" s="1"/>
  <c r="BF42" i="5" s="1"/>
  <c r="AU43" i="7"/>
  <c r="BF43" i="7"/>
  <c r="N44" i="7"/>
  <c r="L44" i="7"/>
  <c r="BH41" i="7"/>
  <c r="BI41" i="7" s="1"/>
  <c r="Y42" i="7"/>
  <c r="W43" i="7"/>
  <c r="X43" i="7" s="1"/>
  <c r="O44" i="8"/>
  <c r="K45" i="8" s="1"/>
  <c r="N45" i="8" s="1"/>
  <c r="BH40" i="5"/>
  <c r="BI40" i="5" s="1"/>
  <c r="AX44" i="3"/>
  <c r="AU41" i="5"/>
  <c r="BF41" i="5"/>
  <c r="M69" i="7"/>
  <c r="M69" i="6"/>
  <c r="C70" i="5"/>
  <c r="H70" i="5" s="1"/>
  <c r="W44" i="9"/>
  <c r="X44" i="9" s="1"/>
  <c r="AV42" i="9"/>
  <c r="BG42" i="9"/>
  <c r="BC66" i="8"/>
  <c r="BD70" i="2"/>
  <c r="BG70" i="2"/>
  <c r="AV70" i="2"/>
  <c r="AA68" i="7"/>
  <c r="BC71" i="4"/>
  <c r="AU71" i="4"/>
  <c r="BF71" i="4"/>
  <c r="BC67" i="6"/>
  <c r="BC66" i="7"/>
  <c r="BC71" i="9"/>
  <c r="BF71" i="9"/>
  <c r="AU71" i="9"/>
  <c r="W44" i="8"/>
  <c r="BD67" i="5"/>
  <c r="BC69" i="2"/>
  <c r="BF69" i="2"/>
  <c r="AU69" i="2"/>
  <c r="AO69" i="2"/>
  <c r="M69" i="2"/>
  <c r="N69" i="2"/>
  <c r="F69" i="2"/>
  <c r="AC69" i="2"/>
  <c r="AD69" i="2" s="1"/>
  <c r="H69" i="2"/>
  <c r="B70" i="2"/>
  <c r="L69" i="2"/>
  <c r="P69" i="2"/>
  <c r="O69" i="2"/>
  <c r="Q69" i="2"/>
  <c r="AR69" i="2"/>
  <c r="D69" i="2"/>
  <c r="E69" i="2"/>
  <c r="K69" i="2"/>
  <c r="C69" i="2"/>
  <c r="R69" i="2"/>
  <c r="BD69" i="9"/>
  <c r="AV69" i="9"/>
  <c r="Y69" i="9"/>
  <c r="BG69" i="9"/>
  <c r="BC71" i="3"/>
  <c r="BF71" i="3"/>
  <c r="AU71" i="3"/>
  <c r="BD70" i="4"/>
  <c r="BG70" i="4"/>
  <c r="AV70" i="4"/>
  <c r="BD68" i="8"/>
  <c r="BC69" i="8"/>
  <c r="E69" i="8"/>
  <c r="AC69" i="8"/>
  <c r="D69" i="8"/>
  <c r="K69" i="8"/>
  <c r="M69" i="8"/>
  <c r="BF69" i="8"/>
  <c r="L69" i="8"/>
  <c r="AU69" i="8"/>
  <c r="C69" i="8"/>
  <c r="F69" i="8"/>
  <c r="N69" i="8"/>
  <c r="AO69" i="8"/>
  <c r="P69" i="8"/>
  <c r="O69" i="8"/>
  <c r="AR69" i="8"/>
  <c r="AD69" i="8"/>
  <c r="Q69" i="8"/>
  <c r="R69" i="8"/>
  <c r="B70" i="8"/>
  <c r="BF43" i="8"/>
  <c r="AU43" i="8"/>
  <c r="P44" i="8"/>
  <c r="BG68" i="8"/>
  <c r="AV68" i="8"/>
  <c r="AJ68" i="7"/>
  <c r="AI68" i="7"/>
  <c r="A69" i="7"/>
  <c r="AJ69" i="7" s="1"/>
  <c r="AV42" i="8"/>
  <c r="BG42" i="8"/>
  <c r="Y68" i="8"/>
  <c r="Y43" i="8"/>
  <c r="AL68" i="7"/>
  <c r="AR68" i="7" s="1"/>
  <c r="AX41" i="8"/>
  <c r="BL41" i="8" s="1"/>
  <c r="BK41" i="8"/>
  <c r="N46" i="9"/>
  <c r="O46" i="9" s="1"/>
  <c r="K47" i="9" s="1"/>
  <c r="P46" i="9"/>
  <c r="Q46" i="9" s="1"/>
  <c r="R46" i="9" s="1"/>
  <c r="AM68" i="7"/>
  <c r="AG68" i="8"/>
  <c r="W68" i="8"/>
  <c r="A68" i="8"/>
  <c r="AP68" i="8"/>
  <c r="T69" i="8"/>
  <c r="U68" i="8"/>
  <c r="AF68" i="8"/>
  <c r="AS68" i="8"/>
  <c r="AM68" i="9"/>
  <c r="AX68" i="9"/>
  <c r="AL68" i="9"/>
  <c r="AI68" i="9"/>
  <c r="BL68" i="9"/>
  <c r="BK68" i="9"/>
  <c r="AJ68" i="9"/>
  <c r="AW68" i="9"/>
  <c r="BH68" i="9"/>
  <c r="BI68" i="9"/>
  <c r="AA68" i="9"/>
  <c r="U69" i="9"/>
  <c r="AF69" i="9"/>
  <c r="AG69" i="9"/>
  <c r="AP69" i="9"/>
  <c r="AS69" i="9"/>
  <c r="W69" i="9"/>
  <c r="T70" i="9"/>
  <c r="BA70" i="9" s="1"/>
  <c r="A69" i="9"/>
  <c r="AL67" i="8"/>
  <c r="AR67" i="8" s="1"/>
  <c r="AA67" i="8"/>
  <c r="AJ67" i="8"/>
  <c r="AI67" i="8"/>
  <c r="AM67" i="8"/>
  <c r="X70" i="4"/>
  <c r="U70" i="4"/>
  <c r="W70" i="4"/>
  <c r="AS70" i="4"/>
  <c r="T71" i="4"/>
  <c r="BA71" i="4" s="1"/>
  <c r="AP70" i="4"/>
  <c r="Y70" i="4"/>
  <c r="AF70" i="4"/>
  <c r="AG70" i="4" s="1"/>
  <c r="T70" i="5"/>
  <c r="AF69" i="5"/>
  <c r="AG69" i="5" s="1"/>
  <c r="U69" i="5"/>
  <c r="AP69" i="5"/>
  <c r="A69" i="5"/>
  <c r="D70" i="5"/>
  <c r="AO70" i="5"/>
  <c r="F70" i="5"/>
  <c r="E70" i="5"/>
  <c r="B71" i="5"/>
  <c r="AC70" i="5"/>
  <c r="AD70" i="5" s="1"/>
  <c r="AM68" i="5"/>
  <c r="AA68" i="5"/>
  <c r="AI68" i="5"/>
  <c r="AJ68" i="5"/>
  <c r="AL68" i="5"/>
  <c r="AR67" i="5"/>
  <c r="BC67" i="5" s="1"/>
  <c r="AS67" i="5"/>
  <c r="C70" i="6"/>
  <c r="H70" i="6" s="1"/>
  <c r="E70" i="6"/>
  <c r="F70" i="6"/>
  <c r="B71" i="6"/>
  <c r="D70" i="6"/>
  <c r="AO70" i="6"/>
  <c r="A70" i="6"/>
  <c r="AC70" i="6"/>
  <c r="AD70" i="6" s="1"/>
  <c r="E70" i="7"/>
  <c r="AC70" i="7"/>
  <c r="AD70" i="7" s="1"/>
  <c r="F70" i="7"/>
  <c r="D70" i="7"/>
  <c r="AO70" i="7"/>
  <c r="C70" i="7"/>
  <c r="H70" i="7" s="1"/>
  <c r="B71" i="7"/>
  <c r="AA69" i="6"/>
  <c r="AJ69" i="6"/>
  <c r="AI69" i="6"/>
  <c r="AL69" i="6"/>
  <c r="AM69" i="6"/>
  <c r="O71" i="9"/>
  <c r="AD71" i="9"/>
  <c r="N71" i="9"/>
  <c r="C71" i="9"/>
  <c r="Q71" i="9"/>
  <c r="B72" i="9"/>
  <c r="K71" i="9"/>
  <c r="AR71" i="9"/>
  <c r="AC71" i="9"/>
  <c r="L71" i="9"/>
  <c r="P71" i="9"/>
  <c r="F71" i="9"/>
  <c r="AO71" i="9"/>
  <c r="D71" i="9"/>
  <c r="M71" i="9"/>
  <c r="E71" i="9"/>
  <c r="R71" i="9"/>
  <c r="AF69" i="7"/>
  <c r="AG69" i="7" s="1"/>
  <c r="AP69" i="7"/>
  <c r="T70" i="7"/>
  <c r="U69" i="7"/>
  <c r="Y70" i="2"/>
  <c r="W70" i="2"/>
  <c r="T71" i="2"/>
  <c r="AS70" i="2"/>
  <c r="U70" i="2"/>
  <c r="AP70" i="2"/>
  <c r="AF70" i="2"/>
  <c r="AG70" i="2" s="1"/>
  <c r="AS68" i="2"/>
  <c r="C71" i="4"/>
  <c r="P71" i="4"/>
  <c r="AO71" i="4"/>
  <c r="K71" i="4"/>
  <c r="E71" i="4"/>
  <c r="B72" i="4"/>
  <c r="L71" i="4"/>
  <c r="F71" i="4"/>
  <c r="Q71" i="4"/>
  <c r="R71" i="4"/>
  <c r="D71" i="4"/>
  <c r="O71" i="4"/>
  <c r="AC71" i="4"/>
  <c r="AD71" i="4" s="1"/>
  <c r="N71" i="4"/>
  <c r="AR71" i="4"/>
  <c r="M71" i="4"/>
  <c r="M69" i="5"/>
  <c r="T72" i="6"/>
  <c r="BA72" i="6" s="1"/>
  <c r="AP71" i="6"/>
  <c r="U71" i="6"/>
  <c r="AF71" i="6"/>
  <c r="AG71" i="6" s="1"/>
  <c r="AR67" i="7"/>
  <c r="AS67" i="7"/>
  <c r="BD67" i="7" s="1"/>
  <c r="AM70" i="3"/>
  <c r="BH70" i="3"/>
  <c r="BK70" i="3"/>
  <c r="AI70" i="3"/>
  <c r="AA70" i="3"/>
  <c r="BL70" i="3"/>
  <c r="BI70" i="3"/>
  <c r="AJ70" i="3"/>
  <c r="AL70" i="3"/>
  <c r="AX70" i="3"/>
  <c r="AW70" i="3"/>
  <c r="N71" i="3"/>
  <c r="R71" i="3"/>
  <c r="H71" i="3"/>
  <c r="AC71" i="3"/>
  <c r="AD71" i="3" s="1"/>
  <c r="C71" i="3"/>
  <c r="AO71" i="3"/>
  <c r="D71" i="3"/>
  <c r="P71" i="3"/>
  <c r="K71" i="3"/>
  <c r="E71" i="3"/>
  <c r="Q71" i="3"/>
  <c r="M71" i="3"/>
  <c r="F71" i="3"/>
  <c r="O71" i="3"/>
  <c r="AR71" i="3"/>
  <c r="B72" i="3"/>
  <c r="L71" i="3"/>
  <c r="AS68" i="6"/>
  <c r="BD68" i="6" s="1"/>
  <c r="AR68" i="6"/>
  <c r="BA70" i="5" l="1"/>
  <c r="BA70" i="7"/>
  <c r="X71" i="2"/>
  <c r="BA71" i="2"/>
  <c r="H70" i="8"/>
  <c r="X69" i="8"/>
  <c r="BA69" i="8"/>
  <c r="H72" i="9"/>
  <c r="W42" i="5"/>
  <c r="X42" i="5" s="1"/>
  <c r="AA70" i="4"/>
  <c r="X70" i="9"/>
  <c r="A71" i="3"/>
  <c r="X71" i="3"/>
  <c r="AI70" i="4"/>
  <c r="AW70" i="4"/>
  <c r="BK44" i="3"/>
  <c r="BL44" i="3"/>
  <c r="BG41" i="5"/>
  <c r="AV41" i="5"/>
  <c r="AW41" i="5" s="1"/>
  <c r="X44" i="8"/>
  <c r="Y44" i="8" s="1"/>
  <c r="BG40" i="6"/>
  <c r="AV40" i="6"/>
  <c r="AW40" i="6" s="1"/>
  <c r="AX40" i="6" s="1"/>
  <c r="BI39" i="6"/>
  <c r="BL39" i="6" s="1"/>
  <c r="BK39" i="6"/>
  <c r="L42" i="6"/>
  <c r="P42" i="6" s="1"/>
  <c r="Q42" i="6" s="1"/>
  <c r="R42" i="6" s="1"/>
  <c r="N42" i="6"/>
  <c r="AU42" i="5"/>
  <c r="AM69" i="2"/>
  <c r="BK41" i="9"/>
  <c r="BI70" i="4"/>
  <c r="BH70" i="4"/>
  <c r="AM70" i="4"/>
  <c r="AX70" i="4"/>
  <c r="AJ70" i="4"/>
  <c r="AL70" i="4"/>
  <c r="BL70" i="4"/>
  <c r="N43" i="5"/>
  <c r="O43" i="5" s="1"/>
  <c r="K44" i="5" s="1"/>
  <c r="N44" i="5" s="1"/>
  <c r="N45" i="3"/>
  <c r="L45" i="3"/>
  <c r="BH44" i="2"/>
  <c r="BI44" i="2" s="1"/>
  <c r="BF45" i="2"/>
  <c r="AU45" i="2"/>
  <c r="W45" i="2"/>
  <c r="X45" i="2" s="1"/>
  <c r="O45" i="2"/>
  <c r="K46" i="2" s="1"/>
  <c r="AW69" i="2"/>
  <c r="AL69" i="2"/>
  <c r="AX69" i="2"/>
  <c r="BL69" i="2"/>
  <c r="AA69" i="2"/>
  <c r="BH69" i="2"/>
  <c r="AJ69" i="2"/>
  <c r="BI69" i="2"/>
  <c r="AI69" i="2"/>
  <c r="P43" i="5"/>
  <c r="Q43" i="5" s="1"/>
  <c r="R43" i="5" s="1"/>
  <c r="BF43" i="5" s="1"/>
  <c r="A70" i="2"/>
  <c r="AJ70" i="2" s="1"/>
  <c r="AP71" i="3"/>
  <c r="BD71" i="3"/>
  <c r="W71" i="3"/>
  <c r="BG71" i="3"/>
  <c r="T72" i="3"/>
  <c r="BA72" i="3" s="1"/>
  <c r="Y71" i="3"/>
  <c r="AF71" i="3"/>
  <c r="AG71" i="3" s="1"/>
  <c r="AV71" i="3"/>
  <c r="AS71" i="3"/>
  <c r="U71" i="3"/>
  <c r="H72" i="4"/>
  <c r="P44" i="7"/>
  <c r="Q44" i="7" s="1"/>
  <c r="R44" i="7" s="1"/>
  <c r="O44" i="7"/>
  <c r="K45" i="7" s="1"/>
  <c r="AV42" i="7"/>
  <c r="BG42" i="7"/>
  <c r="BK41" i="7"/>
  <c r="BL41" i="7"/>
  <c r="L45" i="8"/>
  <c r="O45" i="8" s="1"/>
  <c r="K46" i="8" s="1"/>
  <c r="L46" i="8" s="1"/>
  <c r="W43" i="5"/>
  <c r="X43" i="5" s="1"/>
  <c r="BK40" i="5"/>
  <c r="AX40" i="5"/>
  <c r="BL40" i="5" s="1"/>
  <c r="M70" i="6"/>
  <c r="BH42" i="9"/>
  <c r="BI42" i="9" s="1"/>
  <c r="AW42" i="9"/>
  <c r="AX42" i="9" s="1"/>
  <c r="Y43" i="9"/>
  <c r="AA69" i="7"/>
  <c r="BC68" i="7"/>
  <c r="BC67" i="8"/>
  <c r="BD68" i="5"/>
  <c r="BD70" i="9"/>
  <c r="BG70" i="9"/>
  <c r="Y70" i="9"/>
  <c r="AV70" i="9"/>
  <c r="BC67" i="7"/>
  <c r="AI69" i="7"/>
  <c r="BC72" i="9"/>
  <c r="AU72" i="9"/>
  <c r="BF72" i="9"/>
  <c r="AU46" i="9"/>
  <c r="BF46" i="9"/>
  <c r="BC72" i="3"/>
  <c r="BF72" i="3"/>
  <c r="AU72" i="3"/>
  <c r="BD71" i="2"/>
  <c r="BG71" i="2"/>
  <c r="AV71" i="2"/>
  <c r="A70" i="7"/>
  <c r="AJ70" i="7" s="1"/>
  <c r="C71" i="5"/>
  <c r="H71" i="5" s="1"/>
  <c r="BD69" i="8"/>
  <c r="BC70" i="2"/>
  <c r="BF70" i="2"/>
  <c r="AU70" i="2"/>
  <c r="AC70" i="2"/>
  <c r="AD70" i="2" s="1"/>
  <c r="AO70" i="2"/>
  <c r="AR70" i="2"/>
  <c r="F70" i="2"/>
  <c r="Q70" i="2"/>
  <c r="R70" i="2"/>
  <c r="L70" i="2"/>
  <c r="B71" i="2"/>
  <c r="E70" i="2"/>
  <c r="D70" i="2"/>
  <c r="N70" i="2"/>
  <c r="M70" i="2"/>
  <c r="C70" i="2"/>
  <c r="P70" i="2"/>
  <c r="H70" i="2"/>
  <c r="O70" i="2"/>
  <c r="K70" i="2"/>
  <c r="BC68" i="6"/>
  <c r="BC72" i="4"/>
  <c r="BF72" i="4"/>
  <c r="AU72" i="4"/>
  <c r="AM69" i="7"/>
  <c r="BC70" i="8"/>
  <c r="P70" i="8"/>
  <c r="E70" i="8"/>
  <c r="AU70" i="8"/>
  <c r="Q70" i="8"/>
  <c r="B71" i="8"/>
  <c r="BF70" i="8"/>
  <c r="L70" i="8"/>
  <c r="K70" i="8"/>
  <c r="D70" i="8"/>
  <c r="F70" i="8"/>
  <c r="AR70" i="8"/>
  <c r="AD70" i="8"/>
  <c r="C70" i="8"/>
  <c r="M70" i="8"/>
  <c r="O70" i="8"/>
  <c r="AC70" i="8"/>
  <c r="N70" i="8"/>
  <c r="AO70" i="8"/>
  <c r="R70" i="8"/>
  <c r="A71" i="4"/>
  <c r="AM71" i="4" s="1"/>
  <c r="BD71" i="4"/>
  <c r="BG71" i="4"/>
  <c r="AV71" i="4"/>
  <c r="AW42" i="8"/>
  <c r="AX42" i="8" s="1"/>
  <c r="BH42" i="8"/>
  <c r="BI42" i="8" s="1"/>
  <c r="BG69" i="8"/>
  <c r="AV69" i="8"/>
  <c r="Q44" i="8"/>
  <c r="AS68" i="7"/>
  <c r="BD68" i="7" s="1"/>
  <c r="AL69" i="7"/>
  <c r="AR69" i="7" s="1"/>
  <c r="AV43" i="8"/>
  <c r="BG43" i="8"/>
  <c r="Y69" i="8"/>
  <c r="A70" i="5"/>
  <c r="AJ70" i="5" s="1"/>
  <c r="L47" i="9"/>
  <c r="P47" i="9" s="1"/>
  <c r="Q47" i="9" s="1"/>
  <c r="N47" i="9"/>
  <c r="BL69" i="9"/>
  <c r="AW69" i="9"/>
  <c r="BI69" i="9"/>
  <c r="AX69" i="9"/>
  <c r="AL69" i="9"/>
  <c r="AJ69" i="9"/>
  <c r="AA69" i="9"/>
  <c r="BH69" i="9"/>
  <c r="AM69" i="9"/>
  <c r="AI69" i="9"/>
  <c r="BK69" i="9"/>
  <c r="AS69" i="8"/>
  <c r="U69" i="8"/>
  <c r="W69" i="8"/>
  <c r="AG69" i="8"/>
  <c r="A69" i="8"/>
  <c r="T70" i="8"/>
  <c r="AF69" i="8"/>
  <c r="AP69" i="8"/>
  <c r="AF70" i="9"/>
  <c r="AP70" i="9"/>
  <c r="T71" i="9"/>
  <c r="BA71" i="9" s="1"/>
  <c r="AG70" i="9"/>
  <c r="W70" i="9"/>
  <c r="U70" i="9"/>
  <c r="AS70" i="9"/>
  <c r="A70" i="9"/>
  <c r="AX68" i="8"/>
  <c r="BH68" i="8"/>
  <c r="AJ68" i="8"/>
  <c r="AM68" i="8"/>
  <c r="AI68" i="8"/>
  <c r="AW68" i="8"/>
  <c r="BI68" i="8"/>
  <c r="AL68" i="8"/>
  <c r="BK68" i="8"/>
  <c r="BL68" i="8"/>
  <c r="AA68" i="8"/>
  <c r="AF71" i="4"/>
  <c r="AG71" i="4" s="1"/>
  <c r="T72" i="4"/>
  <c r="BA72" i="4" s="1"/>
  <c r="U71" i="4"/>
  <c r="AS71" i="4"/>
  <c r="AP71" i="4"/>
  <c r="W71" i="4"/>
  <c r="X71" i="4"/>
  <c r="Y71" i="4"/>
  <c r="B72" i="5"/>
  <c r="D71" i="5"/>
  <c r="E71" i="5"/>
  <c r="AC71" i="5"/>
  <c r="AD71" i="5" s="1"/>
  <c r="F71" i="5"/>
  <c r="AO71" i="5"/>
  <c r="AA69" i="5"/>
  <c r="AI69" i="5"/>
  <c r="AJ69" i="5"/>
  <c r="AL69" i="5"/>
  <c r="AR69" i="5" s="1"/>
  <c r="AM69" i="5"/>
  <c r="AR68" i="5"/>
  <c r="BC68" i="5" s="1"/>
  <c r="AS68" i="5"/>
  <c r="T71" i="5"/>
  <c r="AF70" i="5"/>
  <c r="AG70" i="5" s="1"/>
  <c r="AP70" i="5"/>
  <c r="U70" i="5"/>
  <c r="M70" i="7"/>
  <c r="BL71" i="3"/>
  <c r="AX71" i="3"/>
  <c r="AJ71" i="3"/>
  <c r="AI71" i="3"/>
  <c r="AA71" i="3"/>
  <c r="BK71" i="3"/>
  <c r="BI71" i="3"/>
  <c r="AM71" i="3"/>
  <c r="AL71" i="3"/>
  <c r="AW71" i="3"/>
  <c r="BH71" i="3"/>
  <c r="AA70" i="6"/>
  <c r="AI70" i="6"/>
  <c r="AJ70" i="6"/>
  <c r="AL70" i="6"/>
  <c r="AM70" i="6"/>
  <c r="U72" i="6"/>
  <c r="AP72" i="6"/>
  <c r="AF72" i="6"/>
  <c r="AG72" i="6" s="1"/>
  <c r="T73" i="6"/>
  <c r="BA73" i="6" s="1"/>
  <c r="C72" i="4"/>
  <c r="F72" i="4"/>
  <c r="R72" i="4"/>
  <c r="AO72" i="4"/>
  <c r="AR72" i="4"/>
  <c r="D72" i="4"/>
  <c r="K72" i="4"/>
  <c r="B73" i="4"/>
  <c r="O72" i="4"/>
  <c r="AC72" i="4"/>
  <c r="AD72" i="4" s="1"/>
  <c r="P72" i="4"/>
  <c r="E72" i="4"/>
  <c r="N72" i="4"/>
  <c r="Q72" i="4"/>
  <c r="M72" i="4"/>
  <c r="L72" i="4"/>
  <c r="T72" i="2"/>
  <c r="AP71" i="2"/>
  <c r="W71" i="2"/>
  <c r="AS71" i="2"/>
  <c r="U71" i="2"/>
  <c r="Y71" i="2"/>
  <c r="AF71" i="2"/>
  <c r="AG71" i="2" s="1"/>
  <c r="B72" i="7"/>
  <c r="C71" i="7"/>
  <c r="H71" i="7" s="1"/>
  <c r="AC71" i="7"/>
  <c r="AD71" i="7" s="1"/>
  <c r="D71" i="7"/>
  <c r="F71" i="7"/>
  <c r="AO71" i="7"/>
  <c r="E71" i="7"/>
  <c r="U70" i="7"/>
  <c r="AP70" i="7"/>
  <c r="AF70" i="7"/>
  <c r="AG70" i="7" s="1"/>
  <c r="T71" i="7"/>
  <c r="AC72" i="9"/>
  <c r="B73" i="9"/>
  <c r="AR72" i="9"/>
  <c r="L72" i="9"/>
  <c r="P72" i="9"/>
  <c r="AD72" i="9"/>
  <c r="AO72" i="9"/>
  <c r="N72" i="9"/>
  <c r="Q72" i="9"/>
  <c r="F72" i="9"/>
  <c r="E72" i="9"/>
  <c r="K72" i="9"/>
  <c r="D72" i="9"/>
  <c r="M72" i="9"/>
  <c r="C72" i="9"/>
  <c r="O72" i="9"/>
  <c r="R72" i="9"/>
  <c r="AC71" i="6"/>
  <c r="AD71" i="6" s="1"/>
  <c r="A71" i="6"/>
  <c r="E71" i="6"/>
  <c r="F71" i="6"/>
  <c r="D71" i="6"/>
  <c r="C71" i="6"/>
  <c r="H71" i="6" s="1"/>
  <c r="B72" i="6"/>
  <c r="AO71" i="6"/>
  <c r="M70" i="5"/>
  <c r="BH71" i="4"/>
  <c r="AS69" i="6"/>
  <c r="BD69" i="6" s="1"/>
  <c r="AR69" i="6"/>
  <c r="P72" i="3"/>
  <c r="AO72" i="3"/>
  <c r="K72" i="3"/>
  <c r="E72" i="3"/>
  <c r="R72" i="3"/>
  <c r="L72" i="3"/>
  <c r="Q72" i="3"/>
  <c r="F72" i="3"/>
  <c r="O72" i="3"/>
  <c r="M72" i="3"/>
  <c r="AR72" i="3"/>
  <c r="AC72" i="3"/>
  <c r="AD72" i="3" s="1"/>
  <c r="N72" i="3"/>
  <c r="B73" i="3"/>
  <c r="C72" i="3"/>
  <c r="H72" i="3"/>
  <c r="D72" i="3"/>
  <c r="BA71" i="7" l="1"/>
  <c r="BA71" i="5"/>
  <c r="X72" i="2"/>
  <c r="BA72" i="2"/>
  <c r="X70" i="8"/>
  <c r="BA70" i="8"/>
  <c r="H71" i="8"/>
  <c r="H73" i="9"/>
  <c r="X71" i="9"/>
  <c r="A72" i="3"/>
  <c r="BH72" i="3" s="1"/>
  <c r="X72" i="3"/>
  <c r="O42" i="6"/>
  <c r="K43" i="6" s="1"/>
  <c r="L43" i="6" s="1"/>
  <c r="BH40" i="6"/>
  <c r="AU42" i="6"/>
  <c r="BF42" i="6"/>
  <c r="W42" i="6"/>
  <c r="X42" i="6" s="1"/>
  <c r="Y41" i="6"/>
  <c r="AU43" i="5"/>
  <c r="BK71" i="4"/>
  <c r="AJ71" i="4"/>
  <c r="AA71" i="4"/>
  <c r="BI70" i="2"/>
  <c r="AX70" i="2"/>
  <c r="AW70" i="2"/>
  <c r="AA70" i="2"/>
  <c r="BH70" i="2"/>
  <c r="AI70" i="2"/>
  <c r="AL70" i="2"/>
  <c r="L44" i="5"/>
  <c r="P44" i="5" s="1"/>
  <c r="Q44" i="5" s="1"/>
  <c r="R44" i="5" s="1"/>
  <c r="BF44" i="5" s="1"/>
  <c r="BK70" i="2"/>
  <c r="BL70" i="2"/>
  <c r="AM70" i="2"/>
  <c r="AM70" i="7"/>
  <c r="AI70" i="7"/>
  <c r="P45" i="3"/>
  <c r="Q45" i="3" s="1"/>
  <c r="R45" i="3" s="1"/>
  <c r="O45" i="3"/>
  <c r="K46" i="3" s="1"/>
  <c r="BH41" i="5"/>
  <c r="BI41" i="5" s="1"/>
  <c r="N46" i="2"/>
  <c r="L46" i="2"/>
  <c r="P46" i="2" s="1"/>
  <c r="Q46" i="2" s="1"/>
  <c r="R46" i="2" s="1"/>
  <c r="W45" i="8"/>
  <c r="P45" i="8"/>
  <c r="Q45" i="8" s="1"/>
  <c r="P46" i="8" s="1"/>
  <c r="Q46" i="8" s="1"/>
  <c r="R46" i="8" s="1"/>
  <c r="BH42" i="7"/>
  <c r="BI42" i="7" s="1"/>
  <c r="A71" i="2"/>
  <c r="BH71" i="2" s="1"/>
  <c r="AS72" i="3"/>
  <c r="AF72" i="3"/>
  <c r="AG72" i="3" s="1"/>
  <c r="BG72" i="3"/>
  <c r="W72" i="3"/>
  <c r="T73" i="3"/>
  <c r="BA73" i="3" s="1"/>
  <c r="AV72" i="3"/>
  <c r="BD72" i="3"/>
  <c r="AP72" i="3"/>
  <c r="Y72" i="3"/>
  <c r="U72" i="3"/>
  <c r="H73" i="4"/>
  <c r="AW42" i="7"/>
  <c r="AX42" i="7" s="1"/>
  <c r="AI70" i="5"/>
  <c r="AA70" i="5"/>
  <c r="Y42" i="5"/>
  <c r="AV42" i="5" s="1"/>
  <c r="Y43" i="7"/>
  <c r="W44" i="7"/>
  <c r="X44" i="7" s="1"/>
  <c r="L45" i="7"/>
  <c r="N45" i="7"/>
  <c r="AU44" i="7"/>
  <c r="BF44" i="7"/>
  <c r="N46" i="8"/>
  <c r="O46" i="8" s="1"/>
  <c r="K47" i="8" s="1"/>
  <c r="AA70" i="7"/>
  <c r="AX41" i="5"/>
  <c r="M71" i="7"/>
  <c r="BL42" i="9"/>
  <c r="BK42" i="9"/>
  <c r="AL70" i="5"/>
  <c r="AS70" i="5" s="1"/>
  <c r="AV43" i="9"/>
  <c r="BG43" i="9"/>
  <c r="Y44" i="9"/>
  <c r="W45" i="9"/>
  <c r="X45" i="9" s="1"/>
  <c r="BC69" i="7"/>
  <c r="R44" i="8"/>
  <c r="BF44" i="8" s="1"/>
  <c r="BC73" i="3"/>
  <c r="BF73" i="3"/>
  <c r="AU73" i="3"/>
  <c r="AL71" i="4"/>
  <c r="BD71" i="9"/>
  <c r="BG71" i="9"/>
  <c r="AV71" i="9"/>
  <c r="Y71" i="9"/>
  <c r="BI71" i="4"/>
  <c r="A72" i="4"/>
  <c r="AI72" i="4" s="1"/>
  <c r="BD72" i="4"/>
  <c r="BG72" i="4"/>
  <c r="AV72" i="4"/>
  <c r="BC69" i="6"/>
  <c r="BD72" i="2"/>
  <c r="BG72" i="2"/>
  <c r="AV72" i="2"/>
  <c r="BL71" i="4"/>
  <c r="AW71" i="4"/>
  <c r="BC73" i="9"/>
  <c r="BF73" i="9"/>
  <c r="AU73" i="9"/>
  <c r="C72" i="5"/>
  <c r="H72" i="5" s="1"/>
  <c r="BD70" i="8"/>
  <c r="BC71" i="8"/>
  <c r="BF71" i="8"/>
  <c r="B72" i="8"/>
  <c r="AD71" i="8"/>
  <c r="P71" i="8"/>
  <c r="Q71" i="8"/>
  <c r="AU71" i="8"/>
  <c r="AC71" i="8"/>
  <c r="M71" i="8"/>
  <c r="O71" i="8"/>
  <c r="AR71" i="8"/>
  <c r="E71" i="8"/>
  <c r="R71" i="8"/>
  <c r="AO71" i="8"/>
  <c r="C71" i="8"/>
  <c r="K71" i="8"/>
  <c r="L71" i="8"/>
  <c r="N71" i="8"/>
  <c r="F71" i="8"/>
  <c r="D71" i="8"/>
  <c r="BC71" i="2"/>
  <c r="BF71" i="2"/>
  <c r="AU71" i="2"/>
  <c r="AC71" i="2"/>
  <c r="AD71" i="2" s="1"/>
  <c r="C71" i="2"/>
  <c r="F71" i="2"/>
  <c r="N71" i="2"/>
  <c r="Q71" i="2"/>
  <c r="P71" i="2"/>
  <c r="D71" i="2"/>
  <c r="AR71" i="2"/>
  <c r="R71" i="2"/>
  <c r="E71" i="2"/>
  <c r="B72" i="2"/>
  <c r="K71" i="2"/>
  <c r="M71" i="2"/>
  <c r="O71" i="2"/>
  <c r="H71" i="2"/>
  <c r="L71" i="2"/>
  <c r="AO71" i="2"/>
  <c r="AI71" i="4"/>
  <c r="AX71" i="4"/>
  <c r="A71" i="5"/>
  <c r="BC69" i="5"/>
  <c r="BD69" i="5"/>
  <c r="A71" i="7"/>
  <c r="AI71" i="7" s="1"/>
  <c r="BC73" i="4"/>
  <c r="BF73" i="4"/>
  <c r="AU73" i="4"/>
  <c r="BG70" i="8"/>
  <c r="AV70" i="8"/>
  <c r="AS69" i="7"/>
  <c r="BD69" i="7" s="1"/>
  <c r="AL70" i="7"/>
  <c r="AR70" i="7" s="1"/>
  <c r="BK42" i="8"/>
  <c r="BL42" i="8"/>
  <c r="AW43" i="8"/>
  <c r="AX43" i="8" s="1"/>
  <c r="BH43" i="8"/>
  <c r="BI43" i="8" s="1"/>
  <c r="AV44" i="8"/>
  <c r="BG44" i="8"/>
  <c r="Y70" i="8"/>
  <c r="R47" i="9"/>
  <c r="O47" i="9"/>
  <c r="K48" i="9" s="1"/>
  <c r="L48" i="9" s="1"/>
  <c r="AM70" i="5"/>
  <c r="BD70" i="5" s="1"/>
  <c r="AP70" i="8"/>
  <c r="AF70" i="8"/>
  <c r="AS70" i="8"/>
  <c r="AG70" i="8"/>
  <c r="T71" i="8"/>
  <c r="A70" i="8"/>
  <c r="U70" i="8"/>
  <c r="W70" i="8"/>
  <c r="T72" i="9"/>
  <c r="BA72" i="9" s="1"/>
  <c r="AP71" i="9"/>
  <c r="AF71" i="9"/>
  <c r="AG71" i="9"/>
  <c r="W71" i="9"/>
  <c r="AS71" i="9"/>
  <c r="U71" i="9"/>
  <c r="A71" i="9"/>
  <c r="AL69" i="8"/>
  <c r="AX69" i="8"/>
  <c r="AJ69" i="8"/>
  <c r="BI69" i="8"/>
  <c r="BH69" i="8"/>
  <c r="BL69" i="8"/>
  <c r="AI69" i="8"/>
  <c r="AM69" i="8"/>
  <c r="AA69" i="8"/>
  <c r="BK69" i="8"/>
  <c r="AW69" i="8"/>
  <c r="AX70" i="9"/>
  <c r="BI70" i="9"/>
  <c r="AL70" i="9"/>
  <c r="AA70" i="9"/>
  <c r="AJ70" i="9"/>
  <c r="AW70" i="9"/>
  <c r="AM70" i="9"/>
  <c r="BL70" i="9"/>
  <c r="BK70" i="9"/>
  <c r="BH70" i="9"/>
  <c r="AI70" i="9"/>
  <c r="U72" i="4"/>
  <c r="X72" i="4"/>
  <c r="AS72" i="4"/>
  <c r="W72" i="4"/>
  <c r="Y72" i="4"/>
  <c r="AF72" i="4"/>
  <c r="AG72" i="4" s="1"/>
  <c r="AP72" i="4"/>
  <c r="T73" i="4"/>
  <c r="BA73" i="4" s="1"/>
  <c r="B73" i="5"/>
  <c r="AC72" i="5"/>
  <c r="AD72" i="5" s="1"/>
  <c r="D72" i="5"/>
  <c r="E72" i="5"/>
  <c r="F72" i="5"/>
  <c r="AO72" i="5"/>
  <c r="U71" i="5"/>
  <c r="AF71" i="5"/>
  <c r="AG71" i="5" s="1"/>
  <c r="AP71" i="5"/>
  <c r="T72" i="5"/>
  <c r="AS69" i="5"/>
  <c r="M71" i="6"/>
  <c r="AA71" i="6"/>
  <c r="AJ71" i="6"/>
  <c r="AI71" i="6"/>
  <c r="AL71" i="6"/>
  <c r="AM71" i="6"/>
  <c r="U73" i="6"/>
  <c r="AF73" i="6"/>
  <c r="AG73" i="6" s="1"/>
  <c r="T74" i="6"/>
  <c r="BA74" i="6" s="1"/>
  <c r="AP73" i="6"/>
  <c r="AS70" i="6"/>
  <c r="BD70" i="6" s="1"/>
  <c r="AR70" i="6"/>
  <c r="C72" i="7"/>
  <c r="H72" i="7" s="1"/>
  <c r="F72" i="7"/>
  <c r="D72" i="7"/>
  <c r="E72" i="7"/>
  <c r="B73" i="7"/>
  <c r="AO72" i="7"/>
  <c r="AC72" i="7"/>
  <c r="AD72" i="7" s="1"/>
  <c r="AC72" i="6"/>
  <c r="AD72" i="6" s="1"/>
  <c r="C72" i="6"/>
  <c r="H72" i="6" s="1"/>
  <c r="E72" i="6"/>
  <c r="AO72" i="6"/>
  <c r="F72" i="6"/>
  <c r="B73" i="6"/>
  <c r="D72" i="6"/>
  <c r="A72" i="6"/>
  <c r="AS72" i="2"/>
  <c r="AF72" i="2"/>
  <c r="AG72" i="2" s="1"/>
  <c r="Y72" i="2"/>
  <c r="AP72" i="2"/>
  <c r="W72" i="2"/>
  <c r="T73" i="2"/>
  <c r="U72" i="2"/>
  <c r="AR73" i="3"/>
  <c r="O73" i="3"/>
  <c r="P73" i="3"/>
  <c r="L73" i="3"/>
  <c r="D73" i="3"/>
  <c r="Q73" i="3"/>
  <c r="AC73" i="3"/>
  <c r="AD73" i="3" s="1"/>
  <c r="F73" i="3"/>
  <c r="N73" i="3"/>
  <c r="B74" i="3"/>
  <c r="E73" i="3"/>
  <c r="AO73" i="3"/>
  <c r="H73" i="3"/>
  <c r="C73" i="3"/>
  <c r="K73" i="3"/>
  <c r="R73" i="3"/>
  <c r="M73" i="3"/>
  <c r="L73" i="9"/>
  <c r="O73" i="9"/>
  <c r="B74" i="9"/>
  <c r="C73" i="9"/>
  <c r="AO73" i="9"/>
  <c r="Q73" i="9"/>
  <c r="AR73" i="9"/>
  <c r="P73" i="9"/>
  <c r="E73" i="9"/>
  <c r="D73" i="9"/>
  <c r="M73" i="9"/>
  <c r="F73" i="9"/>
  <c r="AC73" i="9"/>
  <c r="R73" i="9"/>
  <c r="AD73" i="9"/>
  <c r="K73" i="9"/>
  <c r="N73" i="9"/>
  <c r="Q73" i="4"/>
  <c r="E73" i="4"/>
  <c r="F73" i="4"/>
  <c r="B74" i="4"/>
  <c r="N73" i="4"/>
  <c r="AO73" i="4"/>
  <c r="AR73" i="4"/>
  <c r="M73" i="4"/>
  <c r="K73" i="4"/>
  <c r="R73" i="4"/>
  <c r="C73" i="4"/>
  <c r="O73" i="4"/>
  <c r="L73" i="4"/>
  <c r="AC73" i="4"/>
  <c r="AD73" i="4" s="1"/>
  <c r="P73" i="4"/>
  <c r="D73" i="4"/>
  <c r="M71" i="5"/>
  <c r="AW72" i="3"/>
  <c r="BL72" i="3"/>
  <c r="AA72" i="3"/>
  <c r="AI72" i="3"/>
  <c r="AP71" i="7"/>
  <c r="T72" i="7"/>
  <c r="U71" i="7"/>
  <c r="AF71" i="7"/>
  <c r="AG71" i="7" s="1"/>
  <c r="BA72" i="5" l="1"/>
  <c r="H74" i="9"/>
  <c r="X71" i="8"/>
  <c r="BA71" i="8"/>
  <c r="BA72" i="7"/>
  <c r="H72" i="8"/>
  <c r="X73" i="2"/>
  <c r="BA73" i="2"/>
  <c r="AM72" i="3"/>
  <c r="AL72" i="3"/>
  <c r="AX72" i="3"/>
  <c r="BI72" i="3"/>
  <c r="AJ72" i="3"/>
  <c r="BK72" i="3"/>
  <c r="N43" i="6"/>
  <c r="O43" i="6" s="1"/>
  <c r="K44" i="6" s="1"/>
  <c r="N44" i="6" s="1"/>
  <c r="X72" i="9"/>
  <c r="A73" i="3"/>
  <c r="X73" i="3"/>
  <c r="AU44" i="8"/>
  <c r="AW44" i="8" s="1"/>
  <c r="X45" i="8"/>
  <c r="W46" i="8" s="1"/>
  <c r="P43" i="6"/>
  <c r="Q43" i="6" s="1"/>
  <c r="R43" i="6" s="1"/>
  <c r="AU43" i="6" s="1"/>
  <c r="BI40" i="6"/>
  <c r="BL40" i="6" s="1"/>
  <c r="BK40" i="6"/>
  <c r="AV41" i="6"/>
  <c r="AW41" i="6" s="1"/>
  <c r="AX41" i="6" s="1"/>
  <c r="BG41" i="6"/>
  <c r="BH41" i="6" s="1"/>
  <c r="BI41" i="6" s="1"/>
  <c r="BI72" i="4"/>
  <c r="BH72" i="4"/>
  <c r="A72" i="2"/>
  <c r="AX72" i="2" s="1"/>
  <c r="W44" i="5"/>
  <c r="BL41" i="5"/>
  <c r="BG42" i="5"/>
  <c r="O44" i="5"/>
  <c r="K45" i="5" s="1"/>
  <c r="L45" i="5" s="1"/>
  <c r="P45" i="5" s="1"/>
  <c r="Q45" i="5" s="1"/>
  <c r="R45" i="5" s="1"/>
  <c r="AU45" i="5" s="1"/>
  <c r="BK41" i="5"/>
  <c r="AU44" i="5"/>
  <c r="O46" i="2"/>
  <c r="K47" i="2" s="1"/>
  <c r="L47" i="2" s="1"/>
  <c r="AX71" i="2"/>
  <c r="AA71" i="2"/>
  <c r="AJ71" i="2"/>
  <c r="BI71" i="2"/>
  <c r="AI71" i="2"/>
  <c r="BK71" i="2"/>
  <c r="BL71" i="2"/>
  <c r="AL71" i="2"/>
  <c r="AM71" i="2"/>
  <c r="AW71" i="2"/>
  <c r="W46" i="2"/>
  <c r="X46" i="2" s="1"/>
  <c r="Y45" i="2"/>
  <c r="BG45" i="2" s="1"/>
  <c r="N46" i="3"/>
  <c r="L46" i="3"/>
  <c r="AU45" i="3"/>
  <c r="AW45" i="3" s="1"/>
  <c r="BF45" i="3"/>
  <c r="BH45" i="3" s="1"/>
  <c r="BI45" i="3" s="1"/>
  <c r="BF46" i="2"/>
  <c r="AU46" i="2"/>
  <c r="AA71" i="5"/>
  <c r="AM71" i="7"/>
  <c r="AJ71" i="7"/>
  <c r="BK42" i="7"/>
  <c r="BL42" i="7"/>
  <c r="L47" i="8"/>
  <c r="N47" i="8"/>
  <c r="AW72" i="4"/>
  <c r="AL72" i="4"/>
  <c r="W73" i="3"/>
  <c r="AV73" i="3"/>
  <c r="T74" i="3"/>
  <c r="BA74" i="3" s="1"/>
  <c r="AS73" i="3"/>
  <c r="Y73" i="3"/>
  <c r="AP73" i="3"/>
  <c r="U73" i="3"/>
  <c r="BD73" i="3"/>
  <c r="AF73" i="3"/>
  <c r="AG73" i="3" s="1"/>
  <c r="BG73" i="3"/>
  <c r="H74" i="4"/>
  <c r="AR70" i="5"/>
  <c r="AL71" i="5"/>
  <c r="AR71" i="5" s="1"/>
  <c r="AJ71" i="5"/>
  <c r="AI71" i="5"/>
  <c r="AA71" i="7"/>
  <c r="AV43" i="7"/>
  <c r="BG43" i="7"/>
  <c r="P45" i="7"/>
  <c r="Q45" i="7" s="1"/>
  <c r="R45" i="7" s="1"/>
  <c r="O45" i="7"/>
  <c r="K46" i="7" s="1"/>
  <c r="AW42" i="5"/>
  <c r="Y43" i="5"/>
  <c r="M72" i="6"/>
  <c r="M72" i="7"/>
  <c r="AV44" i="9"/>
  <c r="BG44" i="9"/>
  <c r="BH43" i="9"/>
  <c r="BI43" i="9" s="1"/>
  <c r="AW43" i="9"/>
  <c r="BC70" i="7"/>
  <c r="AS70" i="7"/>
  <c r="BD70" i="7" s="1"/>
  <c r="AL71" i="7"/>
  <c r="AR71" i="7" s="1"/>
  <c r="BC74" i="9"/>
  <c r="BF74" i="9"/>
  <c r="AU74" i="9"/>
  <c r="BL72" i="4"/>
  <c r="AX72" i="4"/>
  <c r="A72" i="5"/>
  <c r="AJ72" i="5" s="1"/>
  <c r="BC72" i="8"/>
  <c r="P72" i="8"/>
  <c r="E72" i="8"/>
  <c r="AC72" i="8"/>
  <c r="Q72" i="8"/>
  <c r="D72" i="8"/>
  <c r="K72" i="8"/>
  <c r="L72" i="8"/>
  <c r="R72" i="8"/>
  <c r="C72" i="8"/>
  <c r="M72" i="8"/>
  <c r="O72" i="8"/>
  <c r="AU72" i="8"/>
  <c r="F72" i="8"/>
  <c r="AD72" i="8"/>
  <c r="BF72" i="8"/>
  <c r="AO72" i="8"/>
  <c r="N72" i="8"/>
  <c r="B73" i="8"/>
  <c r="AR72" i="8"/>
  <c r="BC70" i="6"/>
  <c r="BC74" i="4"/>
  <c r="BF74" i="4"/>
  <c r="AU74" i="4"/>
  <c r="BC74" i="3"/>
  <c r="BF74" i="3"/>
  <c r="AU74" i="3"/>
  <c r="AA72" i="4"/>
  <c r="AJ72" i="4"/>
  <c r="BD73" i="4"/>
  <c r="BG73" i="4"/>
  <c r="AV73" i="4"/>
  <c r="R45" i="8"/>
  <c r="BF45" i="8" s="1"/>
  <c r="BD71" i="8"/>
  <c r="AM72" i="4"/>
  <c r="AU47" i="9"/>
  <c r="BF47" i="9"/>
  <c r="C73" i="5"/>
  <c r="H73" i="5" s="1"/>
  <c r="BK72" i="4"/>
  <c r="BC72" i="2"/>
  <c r="BF72" i="2"/>
  <c r="AU72" i="2"/>
  <c r="B73" i="2"/>
  <c r="R72" i="2"/>
  <c r="L72" i="2"/>
  <c r="N72" i="2"/>
  <c r="E72" i="2"/>
  <c r="M72" i="2"/>
  <c r="C72" i="2"/>
  <c r="P72" i="2"/>
  <c r="D72" i="2"/>
  <c r="AO72" i="2"/>
  <c r="Q72" i="2"/>
  <c r="AC72" i="2"/>
  <c r="AD72" i="2" s="1"/>
  <c r="F72" i="2"/>
  <c r="H72" i="2"/>
  <c r="O72" i="2"/>
  <c r="K72" i="2"/>
  <c r="AR72" i="2"/>
  <c r="BD72" i="9"/>
  <c r="BG72" i="9"/>
  <c r="Y72" i="9"/>
  <c r="AV72" i="9"/>
  <c r="BD73" i="2"/>
  <c r="BG73" i="2"/>
  <c r="AV73" i="2"/>
  <c r="BC70" i="5"/>
  <c r="AM71" i="5"/>
  <c r="BK43" i="8"/>
  <c r="BG71" i="8"/>
  <c r="AV71" i="8"/>
  <c r="BL43" i="8"/>
  <c r="AU46" i="8"/>
  <c r="BF46" i="8"/>
  <c r="BH44" i="8"/>
  <c r="BI44" i="8" s="1"/>
  <c r="N48" i="9"/>
  <c r="O48" i="9" s="1"/>
  <c r="K49" i="9" s="1"/>
  <c r="N49" i="9" s="1"/>
  <c r="Y71" i="8"/>
  <c r="P48" i="9"/>
  <c r="Q48" i="9" s="1"/>
  <c r="R48" i="9" s="1"/>
  <c r="AI71" i="9"/>
  <c r="AA71" i="9"/>
  <c r="BI71" i="9"/>
  <c r="BL71" i="9"/>
  <c r="AM71" i="9"/>
  <c r="AJ71" i="9"/>
  <c r="BK71" i="9"/>
  <c r="AW71" i="9"/>
  <c r="AL71" i="9"/>
  <c r="BH71" i="9"/>
  <c r="AX71" i="9"/>
  <c r="U72" i="9"/>
  <c r="W72" i="9"/>
  <c r="AS72" i="9"/>
  <c r="AG72" i="9"/>
  <c r="T73" i="9"/>
  <c r="BA73" i="9" s="1"/>
  <c r="AF72" i="9"/>
  <c r="AP72" i="9"/>
  <c r="A72" i="9"/>
  <c r="AW70" i="8"/>
  <c r="AL70" i="8"/>
  <c r="AX70" i="8"/>
  <c r="AA70" i="8"/>
  <c r="BK70" i="8"/>
  <c r="BL70" i="8"/>
  <c r="BI70" i="8"/>
  <c r="AM70" i="8"/>
  <c r="AJ70" i="8"/>
  <c r="BH70" i="8"/>
  <c r="AI70" i="8"/>
  <c r="T72" i="8"/>
  <c r="AP71" i="8"/>
  <c r="AF71" i="8"/>
  <c r="W71" i="8"/>
  <c r="A71" i="8"/>
  <c r="AG71" i="8"/>
  <c r="AS71" i="8"/>
  <c r="U71" i="8"/>
  <c r="X73" i="4"/>
  <c r="W73" i="4"/>
  <c r="Y73" i="4"/>
  <c r="U73" i="4"/>
  <c r="AP73" i="4"/>
  <c r="AF73" i="4"/>
  <c r="AG73" i="4" s="1"/>
  <c r="AS73" i="4"/>
  <c r="T74" i="4"/>
  <c r="BA74" i="4" s="1"/>
  <c r="A73" i="4"/>
  <c r="AL73" i="4" s="1"/>
  <c r="AF72" i="5"/>
  <c r="AG72" i="5" s="1"/>
  <c r="AP72" i="5"/>
  <c r="T73" i="5"/>
  <c r="U72" i="5"/>
  <c r="AC73" i="5"/>
  <c r="AD73" i="5" s="1"/>
  <c r="B74" i="5"/>
  <c r="D73" i="5"/>
  <c r="E73" i="5"/>
  <c r="F73" i="5"/>
  <c r="AO73" i="5"/>
  <c r="AO74" i="3"/>
  <c r="AC74" i="3"/>
  <c r="AD74" i="3" s="1"/>
  <c r="K74" i="3"/>
  <c r="D74" i="3"/>
  <c r="P74" i="3"/>
  <c r="M74" i="3"/>
  <c r="Q74" i="3"/>
  <c r="L74" i="3"/>
  <c r="H74" i="3"/>
  <c r="C74" i="3"/>
  <c r="F74" i="3"/>
  <c r="E74" i="3"/>
  <c r="B75" i="3"/>
  <c r="R74" i="3"/>
  <c r="O74" i="3"/>
  <c r="N74" i="3"/>
  <c r="AR74" i="3"/>
  <c r="L74" i="4"/>
  <c r="K74" i="4"/>
  <c r="O74" i="4"/>
  <c r="P74" i="4"/>
  <c r="Q74" i="4"/>
  <c r="D74" i="4"/>
  <c r="F74" i="4"/>
  <c r="AC74" i="4"/>
  <c r="AD74" i="4" s="1"/>
  <c r="B75" i="4"/>
  <c r="R74" i="4"/>
  <c r="M74" i="4"/>
  <c r="AO74" i="4"/>
  <c r="C74" i="4"/>
  <c r="AR74" i="4"/>
  <c r="E74" i="4"/>
  <c r="N74" i="4"/>
  <c r="U72" i="7"/>
  <c r="T73" i="7"/>
  <c r="AP72" i="7"/>
  <c r="AF72" i="7"/>
  <c r="AG72" i="7" s="1"/>
  <c r="AR74" i="9"/>
  <c r="C74" i="9"/>
  <c r="P74" i="9"/>
  <c r="D74" i="9"/>
  <c r="K74" i="9"/>
  <c r="Q74" i="9"/>
  <c r="AO74" i="9"/>
  <c r="AC74" i="9"/>
  <c r="L74" i="9"/>
  <c r="M74" i="9"/>
  <c r="AD74" i="9"/>
  <c r="R74" i="9"/>
  <c r="O74" i="9"/>
  <c r="N74" i="9"/>
  <c r="E74" i="9"/>
  <c r="F74" i="9"/>
  <c r="B75" i="9"/>
  <c r="AI72" i="2"/>
  <c r="AW72" i="2"/>
  <c r="AF74" i="6"/>
  <c r="AG74" i="6" s="1"/>
  <c r="AP74" i="6"/>
  <c r="U74" i="6"/>
  <c r="T75" i="6"/>
  <c r="BA75" i="6" s="1"/>
  <c r="AA72" i="6"/>
  <c r="AJ72" i="6"/>
  <c r="AI72" i="6"/>
  <c r="AM72" i="6"/>
  <c r="AL72" i="6"/>
  <c r="M72" i="5"/>
  <c r="AJ73" i="3"/>
  <c r="BH73" i="3"/>
  <c r="AA73" i="3"/>
  <c r="BI73" i="3"/>
  <c r="AW73" i="3"/>
  <c r="AM73" i="3"/>
  <c r="AX73" i="3"/>
  <c r="AL73" i="3"/>
  <c r="BL73" i="3"/>
  <c r="BK73" i="3"/>
  <c r="AI73" i="3"/>
  <c r="AS71" i="6"/>
  <c r="BD71" i="6" s="1"/>
  <c r="AR71" i="6"/>
  <c r="W73" i="2"/>
  <c r="T74" i="2"/>
  <c r="Y73" i="2"/>
  <c r="AS73" i="2"/>
  <c r="AF73" i="2"/>
  <c r="AG73" i="2" s="1"/>
  <c r="U73" i="2"/>
  <c r="AP73" i="2"/>
  <c r="E73" i="7"/>
  <c r="F73" i="7"/>
  <c r="C73" i="7"/>
  <c r="H73" i="7" s="1"/>
  <c r="AO73" i="7"/>
  <c r="B74" i="7"/>
  <c r="AC73" i="7"/>
  <c r="AD73" i="7" s="1"/>
  <c r="D73" i="7"/>
  <c r="E73" i="6"/>
  <c r="AC73" i="6"/>
  <c r="AD73" i="6" s="1"/>
  <c r="AO73" i="6"/>
  <c r="A73" i="6"/>
  <c r="B74" i="6"/>
  <c r="C73" i="6"/>
  <c r="H73" i="6" s="1"/>
  <c r="F73" i="6"/>
  <c r="D73" i="6"/>
  <c r="A72" i="7"/>
  <c r="X74" i="2" l="1"/>
  <c r="BA74" i="2"/>
  <c r="BA73" i="5"/>
  <c r="H75" i="9"/>
  <c r="X72" i="8"/>
  <c r="BA72" i="8"/>
  <c r="H73" i="8"/>
  <c r="BA73" i="7"/>
  <c r="BL41" i="6"/>
  <c r="BF43" i="6"/>
  <c r="X73" i="9"/>
  <c r="A74" i="3"/>
  <c r="X74" i="3"/>
  <c r="X44" i="5"/>
  <c r="W45" i="5" s="1"/>
  <c r="L44" i="6"/>
  <c r="P44" i="6" s="1"/>
  <c r="Q44" i="6" s="1"/>
  <c r="R44" i="6" s="1"/>
  <c r="BF44" i="6" s="1"/>
  <c r="X46" i="8"/>
  <c r="Y46" i="8" s="1"/>
  <c r="Y45" i="8"/>
  <c r="BF45" i="5"/>
  <c r="BK41" i="6"/>
  <c r="W43" i="6"/>
  <c r="X43" i="6" s="1"/>
  <c r="Y42" i="6"/>
  <c r="AA72" i="2"/>
  <c r="BH72" i="2"/>
  <c r="AM72" i="2"/>
  <c r="BK72" i="2"/>
  <c r="AJ72" i="2"/>
  <c r="AL72" i="2"/>
  <c r="BL72" i="2"/>
  <c r="BI72" i="2"/>
  <c r="BH42" i="5"/>
  <c r="BI42" i="5" s="1"/>
  <c r="Y46" i="2"/>
  <c r="BG46" i="2" s="1"/>
  <c r="N45" i="5"/>
  <c r="O45" i="5" s="1"/>
  <c r="K46" i="5" s="1"/>
  <c r="N46" i="5" s="1"/>
  <c r="AS71" i="5"/>
  <c r="O47" i="8"/>
  <c r="K48" i="8" s="1"/>
  <c r="N48" i="8" s="1"/>
  <c r="P47" i="2"/>
  <c r="Q47" i="2" s="1"/>
  <c r="R47" i="2" s="1"/>
  <c r="BF47" i="2" s="1"/>
  <c r="P47" i="8"/>
  <c r="Q47" i="8" s="1"/>
  <c r="R47" i="8" s="1"/>
  <c r="BF47" i="8" s="1"/>
  <c r="AU45" i="8"/>
  <c r="N47" i="2"/>
  <c r="O47" i="2" s="1"/>
  <c r="K48" i="2" s="1"/>
  <c r="BH45" i="2"/>
  <c r="BI45" i="2" s="1"/>
  <c r="BK45" i="3"/>
  <c r="AX45" i="3"/>
  <c r="BL45" i="3" s="1"/>
  <c r="P46" i="3"/>
  <c r="Q46" i="3" s="1"/>
  <c r="R46" i="3" s="1"/>
  <c r="O46" i="3"/>
  <c r="K47" i="3" s="1"/>
  <c r="A73" i="2"/>
  <c r="AL73" i="2" s="1"/>
  <c r="W47" i="2"/>
  <c r="X47" i="2" s="1"/>
  <c r="T75" i="3"/>
  <c r="BA75" i="3" s="1"/>
  <c r="BD74" i="3"/>
  <c r="AF74" i="3"/>
  <c r="AG74" i="3" s="1"/>
  <c r="BG74" i="3"/>
  <c r="AV74" i="3"/>
  <c r="W74" i="3"/>
  <c r="Y74" i="3"/>
  <c r="U74" i="3"/>
  <c r="AP74" i="3"/>
  <c r="AS74" i="3"/>
  <c r="BI73" i="4"/>
  <c r="H75" i="4"/>
  <c r="AW43" i="7"/>
  <c r="AX43" i="7" s="1"/>
  <c r="AI72" i="5"/>
  <c r="AL72" i="5"/>
  <c r="AR72" i="5" s="1"/>
  <c r="AA72" i="5"/>
  <c r="Y44" i="7"/>
  <c r="W45" i="7"/>
  <c r="X45" i="7" s="1"/>
  <c r="N46" i="7"/>
  <c r="L46" i="7"/>
  <c r="AU45" i="7"/>
  <c r="BF45" i="7"/>
  <c r="BH43" i="7"/>
  <c r="BI43" i="7" s="1"/>
  <c r="AV43" i="5"/>
  <c r="BG43" i="5"/>
  <c r="AX42" i="5"/>
  <c r="M73" i="7"/>
  <c r="AW44" i="9"/>
  <c r="AX44" i="9" s="1"/>
  <c r="Y45" i="9"/>
  <c r="W46" i="9"/>
  <c r="X46" i="9" s="1"/>
  <c r="AX43" i="9"/>
  <c r="BL43" i="9" s="1"/>
  <c r="BK43" i="9"/>
  <c r="BH44" i="9"/>
  <c r="BI44" i="9" s="1"/>
  <c r="AS71" i="7"/>
  <c r="BD71" i="7" s="1"/>
  <c r="BC71" i="7"/>
  <c r="AU48" i="9"/>
  <c r="BF48" i="9"/>
  <c r="BC75" i="4"/>
  <c r="BF75" i="4"/>
  <c r="AU75" i="4"/>
  <c r="BC73" i="8"/>
  <c r="AR73" i="8"/>
  <c r="L73" i="8"/>
  <c r="AC73" i="8"/>
  <c r="O73" i="8"/>
  <c r="R73" i="8"/>
  <c r="AD73" i="8"/>
  <c r="Q73" i="8"/>
  <c r="N73" i="8"/>
  <c r="F73" i="8"/>
  <c r="M73" i="8"/>
  <c r="P73" i="8"/>
  <c r="BF73" i="8"/>
  <c r="AU73" i="8"/>
  <c r="C73" i="8"/>
  <c r="D73" i="8"/>
  <c r="E73" i="8"/>
  <c r="B74" i="8"/>
  <c r="K73" i="8"/>
  <c r="AO73" i="8"/>
  <c r="A73" i="5"/>
  <c r="AI73" i="5" s="1"/>
  <c r="BD72" i="8"/>
  <c r="BD73" i="9"/>
  <c r="BG73" i="9"/>
  <c r="Y73" i="9"/>
  <c r="AV73" i="9"/>
  <c r="BC75" i="9"/>
  <c r="BF75" i="9"/>
  <c r="AU75" i="9"/>
  <c r="AA73" i="4"/>
  <c r="BD74" i="2"/>
  <c r="BG74" i="2"/>
  <c r="AV74" i="2"/>
  <c r="BC71" i="5"/>
  <c r="BC73" i="2"/>
  <c r="BF73" i="2"/>
  <c r="AU73" i="2"/>
  <c r="AC73" i="2"/>
  <c r="AD73" i="2" s="1"/>
  <c r="M73" i="2"/>
  <c r="AO73" i="2"/>
  <c r="C73" i="2"/>
  <c r="B74" i="2"/>
  <c r="AR73" i="2"/>
  <c r="P73" i="2"/>
  <c r="L73" i="2"/>
  <c r="O73" i="2"/>
  <c r="R73" i="2"/>
  <c r="F73" i="2"/>
  <c r="K73" i="2"/>
  <c r="E73" i="2"/>
  <c r="Q73" i="2"/>
  <c r="H73" i="2"/>
  <c r="N73" i="2"/>
  <c r="D73" i="2"/>
  <c r="BD71" i="5"/>
  <c r="C74" i="5"/>
  <c r="H74" i="5" s="1"/>
  <c r="BC71" i="6"/>
  <c r="BC75" i="3"/>
  <c r="BF75" i="3"/>
  <c r="AU75" i="3"/>
  <c r="AM72" i="5"/>
  <c r="BD72" i="5" s="1"/>
  <c r="BD74" i="4"/>
  <c r="BG74" i="4"/>
  <c r="AV74" i="4"/>
  <c r="BH73" i="4"/>
  <c r="AX73" i="4"/>
  <c r="AI73" i="4"/>
  <c r="AJ73" i="4"/>
  <c r="AM73" i="4"/>
  <c r="AW73" i="4"/>
  <c r="BK73" i="4"/>
  <c r="BL73" i="4"/>
  <c r="BG72" i="8"/>
  <c r="AV72" i="8"/>
  <c r="L49" i="9"/>
  <c r="O49" i="9" s="1"/>
  <c r="K50" i="9" s="1"/>
  <c r="Y72" i="8"/>
  <c r="BK44" i="8"/>
  <c r="AX44" i="8"/>
  <c r="BL44" i="8" s="1"/>
  <c r="AS72" i="8"/>
  <c r="T73" i="8"/>
  <c r="AG72" i="8"/>
  <c r="A72" i="8"/>
  <c r="AP72" i="8"/>
  <c r="AF72" i="8"/>
  <c r="U72" i="8"/>
  <c r="W72" i="8"/>
  <c r="W73" i="9"/>
  <c r="T74" i="9"/>
  <c r="BA74" i="9" s="1"/>
  <c r="AS73" i="9"/>
  <c r="U73" i="9"/>
  <c r="AG73" i="9"/>
  <c r="AF73" i="9"/>
  <c r="AP73" i="9"/>
  <c r="A73" i="9"/>
  <c r="BH71" i="8"/>
  <c r="BK71" i="8"/>
  <c r="BI71" i="8"/>
  <c r="BL71" i="8"/>
  <c r="AX71" i="8"/>
  <c r="AI71" i="8"/>
  <c r="AJ71" i="8"/>
  <c r="AA71" i="8"/>
  <c r="AL71" i="8"/>
  <c r="AM71" i="8"/>
  <c r="AW71" i="8"/>
  <c r="AJ72" i="9"/>
  <c r="AI72" i="9"/>
  <c r="AX72" i="9"/>
  <c r="BK72" i="9"/>
  <c r="AA72" i="9"/>
  <c r="AM72" i="9"/>
  <c r="BH72" i="9"/>
  <c r="AL72" i="9"/>
  <c r="BL72" i="9"/>
  <c r="AW72" i="9"/>
  <c r="BI72" i="9"/>
  <c r="AS74" i="4"/>
  <c r="X74" i="4"/>
  <c r="W74" i="4"/>
  <c r="AP74" i="4"/>
  <c r="AF74" i="4"/>
  <c r="AG74" i="4" s="1"/>
  <c r="Y74" i="4"/>
  <c r="T75" i="4"/>
  <c r="BA75" i="4" s="1"/>
  <c r="U74" i="4"/>
  <c r="A74" i="4"/>
  <c r="BH74" i="4" s="1"/>
  <c r="T74" i="5"/>
  <c r="AP73" i="5"/>
  <c r="AF73" i="5"/>
  <c r="AG73" i="5" s="1"/>
  <c r="U73" i="5"/>
  <c r="AC74" i="5"/>
  <c r="AD74" i="5" s="1"/>
  <c r="AO74" i="5"/>
  <c r="F74" i="5"/>
  <c r="B75" i="5"/>
  <c r="E74" i="5"/>
  <c r="D74" i="5"/>
  <c r="M73" i="6"/>
  <c r="C74" i="6"/>
  <c r="H74" i="6" s="1"/>
  <c r="AC74" i="6"/>
  <c r="AD74" i="6" s="1"/>
  <c r="A74" i="6"/>
  <c r="F74" i="6"/>
  <c r="AO74" i="6"/>
  <c r="B75" i="6"/>
  <c r="D74" i="6"/>
  <c r="E74" i="6"/>
  <c r="M73" i="5"/>
  <c r="AA73" i="6"/>
  <c r="AJ73" i="6"/>
  <c r="AI73" i="6"/>
  <c r="AL73" i="6"/>
  <c r="AM73" i="6"/>
  <c r="K75" i="9"/>
  <c r="F75" i="9"/>
  <c r="B76" i="9"/>
  <c r="O75" i="9"/>
  <c r="P75" i="9"/>
  <c r="AC75" i="9"/>
  <c r="AR75" i="9"/>
  <c r="AO75" i="9"/>
  <c r="L75" i="9"/>
  <c r="D75" i="9"/>
  <c r="AD75" i="9"/>
  <c r="M75" i="9"/>
  <c r="E75" i="9"/>
  <c r="R75" i="9"/>
  <c r="C75" i="9"/>
  <c r="Q75" i="9"/>
  <c r="N75" i="9"/>
  <c r="BH74" i="3"/>
  <c r="AL74" i="3"/>
  <c r="AI74" i="3"/>
  <c r="BL74" i="3"/>
  <c r="AJ74" i="3"/>
  <c r="BK74" i="3"/>
  <c r="AW74" i="3"/>
  <c r="AA74" i="3"/>
  <c r="AM74" i="3"/>
  <c r="AX74" i="3"/>
  <c r="BI74" i="3"/>
  <c r="AA72" i="7"/>
  <c r="AJ72" i="7"/>
  <c r="AI72" i="7"/>
  <c r="AM72" i="7"/>
  <c r="AL72" i="7"/>
  <c r="AP73" i="7"/>
  <c r="AF73" i="7"/>
  <c r="AG73" i="7" s="1"/>
  <c r="U73" i="7"/>
  <c r="T74" i="7"/>
  <c r="Q75" i="3"/>
  <c r="M75" i="3"/>
  <c r="F75" i="3"/>
  <c r="AR75" i="3"/>
  <c r="B76" i="3"/>
  <c r="H75" i="3"/>
  <c r="N75" i="3"/>
  <c r="R75" i="3"/>
  <c r="O75" i="3"/>
  <c r="AC75" i="3"/>
  <c r="AD75" i="3" s="1"/>
  <c r="C75" i="3"/>
  <c r="P75" i="3"/>
  <c r="K75" i="3"/>
  <c r="L75" i="3"/>
  <c r="E75" i="3"/>
  <c r="AO75" i="3"/>
  <c r="D75" i="3"/>
  <c r="A73" i="7"/>
  <c r="W74" i="2"/>
  <c r="T75" i="2"/>
  <c r="AS74" i="2"/>
  <c r="AF74" i="2"/>
  <c r="AG74" i="2" s="1"/>
  <c r="AP74" i="2"/>
  <c r="Y74" i="2"/>
  <c r="U74" i="2"/>
  <c r="P75" i="4"/>
  <c r="E75" i="4"/>
  <c r="K75" i="4"/>
  <c r="Q75" i="4"/>
  <c r="B76" i="4"/>
  <c r="AR75" i="4"/>
  <c r="O75" i="4"/>
  <c r="M75" i="4"/>
  <c r="F75" i="4"/>
  <c r="AC75" i="4"/>
  <c r="AD75" i="4" s="1"/>
  <c r="N75" i="4"/>
  <c r="AO75" i="4"/>
  <c r="C75" i="4"/>
  <c r="L75" i="4"/>
  <c r="R75" i="4"/>
  <c r="D75" i="4"/>
  <c r="E74" i="7"/>
  <c r="C74" i="7"/>
  <c r="H74" i="7" s="1"/>
  <c r="D74" i="7"/>
  <c r="AO74" i="7"/>
  <c r="AC74" i="7"/>
  <c r="AD74" i="7" s="1"/>
  <c r="B75" i="7"/>
  <c r="F74" i="7"/>
  <c r="AS72" i="6"/>
  <c r="BD72" i="6" s="1"/>
  <c r="AR72" i="6"/>
  <c r="U75" i="6"/>
  <c r="AF75" i="6"/>
  <c r="AG75" i="6" s="1"/>
  <c r="T76" i="6"/>
  <c r="BA76" i="6" s="1"/>
  <c r="AP75" i="6"/>
  <c r="BA74" i="5" l="1"/>
  <c r="BA74" i="7"/>
  <c r="X75" i="2"/>
  <c r="BA75" i="2"/>
  <c r="H74" i="8"/>
  <c r="H76" i="9"/>
  <c r="X73" i="8"/>
  <c r="BA73" i="8"/>
  <c r="O44" i="6"/>
  <c r="K45" i="6" s="1"/>
  <c r="N45" i="6" s="1"/>
  <c r="AU44" i="6"/>
  <c r="X74" i="9"/>
  <c r="Y44" i="5"/>
  <c r="BG44" i="5" s="1"/>
  <c r="BH44" i="5" s="1"/>
  <c r="BI44" i="5" s="1"/>
  <c r="A75" i="3"/>
  <c r="AA75" i="3" s="1"/>
  <c r="X75" i="3"/>
  <c r="L46" i="5"/>
  <c r="P46" i="5" s="1"/>
  <c r="Q46" i="5" s="1"/>
  <c r="R46" i="5" s="1"/>
  <c r="BF46" i="5" s="1"/>
  <c r="X45" i="5"/>
  <c r="Y45" i="5" s="1"/>
  <c r="BG45" i="5" s="1"/>
  <c r="BK42" i="5"/>
  <c r="W47" i="8"/>
  <c r="AV46" i="8"/>
  <c r="AW46" i="8" s="1"/>
  <c r="BG46" i="8"/>
  <c r="BH46" i="8" s="1"/>
  <c r="BI46" i="8" s="1"/>
  <c r="BG45" i="8"/>
  <c r="BH45" i="8" s="1"/>
  <c r="BI45" i="8" s="1"/>
  <c r="AV45" i="8"/>
  <c r="AW45" i="8" s="1"/>
  <c r="AX45" i="8" s="1"/>
  <c r="BL42" i="5"/>
  <c r="W44" i="6"/>
  <c r="X44" i="6" s="1"/>
  <c r="AV42" i="6"/>
  <c r="AW42" i="6" s="1"/>
  <c r="AX42" i="6" s="1"/>
  <c r="BG42" i="6"/>
  <c r="BH42" i="6" s="1"/>
  <c r="BI42" i="6" s="1"/>
  <c r="AU47" i="2"/>
  <c r="AJ73" i="2"/>
  <c r="BH73" i="2"/>
  <c r="AI73" i="2"/>
  <c r="BL73" i="2"/>
  <c r="AW73" i="2"/>
  <c r="BK73" i="2"/>
  <c r="AA73" i="2"/>
  <c r="AM73" i="2"/>
  <c r="A75" i="4"/>
  <c r="AW75" i="4" s="1"/>
  <c r="AA74" i="4"/>
  <c r="L48" i="8"/>
  <c r="O48" i="8" s="1"/>
  <c r="K49" i="8" s="1"/>
  <c r="N49" i="8" s="1"/>
  <c r="AS72" i="5"/>
  <c r="BH46" i="2"/>
  <c r="BI46" i="2" s="1"/>
  <c r="AL73" i="5"/>
  <c r="AR73" i="5" s="1"/>
  <c r="N48" i="2"/>
  <c r="L48" i="2"/>
  <c r="P48" i="2" s="1"/>
  <c r="Q48" i="2" s="1"/>
  <c r="R48" i="2" s="1"/>
  <c r="AX73" i="2"/>
  <c r="BI73" i="2"/>
  <c r="AU47" i="8"/>
  <c r="N47" i="3"/>
  <c r="L47" i="3"/>
  <c r="P47" i="3" s="1"/>
  <c r="Q47" i="3" s="1"/>
  <c r="R47" i="3" s="1"/>
  <c r="AU46" i="3"/>
  <c r="AW46" i="3" s="1"/>
  <c r="BF46" i="3"/>
  <c r="BH46" i="3" s="1"/>
  <c r="BI46" i="3" s="1"/>
  <c r="AA73" i="5"/>
  <c r="U75" i="3"/>
  <c r="AP75" i="3"/>
  <c r="Y75" i="3"/>
  <c r="AS75" i="3"/>
  <c r="BD75" i="3"/>
  <c r="T76" i="3"/>
  <c r="BA76" i="3" s="1"/>
  <c r="AF75" i="3"/>
  <c r="AG75" i="3" s="1"/>
  <c r="BG75" i="3"/>
  <c r="W75" i="3"/>
  <c r="AV75" i="3"/>
  <c r="AW74" i="4"/>
  <c r="H76" i="4"/>
  <c r="BL43" i="7"/>
  <c r="O46" i="5"/>
  <c r="K47" i="5" s="1"/>
  <c r="N47" i="5" s="1"/>
  <c r="BK43" i="7"/>
  <c r="W46" i="7"/>
  <c r="X46" i="7" s="1"/>
  <c r="P46" i="7"/>
  <c r="Q46" i="7" s="1"/>
  <c r="R46" i="7" s="1"/>
  <c r="O46" i="7"/>
  <c r="K47" i="7" s="1"/>
  <c r="AV44" i="7"/>
  <c r="BG44" i="7"/>
  <c r="BH43" i="5"/>
  <c r="BI43" i="5" s="1"/>
  <c r="AW43" i="5"/>
  <c r="M74" i="6"/>
  <c r="AM73" i="5"/>
  <c r="BD73" i="5" s="1"/>
  <c r="AV45" i="9"/>
  <c r="BG45" i="9"/>
  <c r="BK44" i="9"/>
  <c r="BL44" i="9"/>
  <c r="AL74" i="4"/>
  <c r="AX74" i="4"/>
  <c r="P49" i="9"/>
  <c r="Q49" i="9" s="1"/>
  <c r="BC74" i="2"/>
  <c r="BF74" i="2"/>
  <c r="AU74" i="2"/>
  <c r="E74" i="2"/>
  <c r="F74" i="2"/>
  <c r="K74" i="2"/>
  <c r="R74" i="2"/>
  <c r="AC74" i="2"/>
  <c r="AD74" i="2" s="1"/>
  <c r="C74" i="2"/>
  <c r="D74" i="2"/>
  <c r="AO74" i="2"/>
  <c r="N74" i="2"/>
  <c r="Q74" i="2"/>
  <c r="M74" i="2"/>
  <c r="B75" i="2"/>
  <c r="P74" i="2"/>
  <c r="O74" i="2"/>
  <c r="AR74" i="2"/>
  <c r="L74" i="2"/>
  <c r="H74" i="2"/>
  <c r="BD75" i="2"/>
  <c r="BG75" i="2"/>
  <c r="AV75" i="2"/>
  <c r="AJ73" i="5"/>
  <c r="A74" i="5"/>
  <c r="AJ74" i="5" s="1"/>
  <c r="BC72" i="5"/>
  <c r="BC74" i="8"/>
  <c r="C74" i="8"/>
  <c r="P74" i="8"/>
  <c r="AO74" i="8"/>
  <c r="F74" i="8"/>
  <c r="AR74" i="8"/>
  <c r="AD74" i="8"/>
  <c r="L74" i="8"/>
  <c r="BF74" i="8"/>
  <c r="N74" i="8"/>
  <c r="AC74" i="8"/>
  <c r="D74" i="8"/>
  <c r="K74" i="8"/>
  <c r="M74" i="8"/>
  <c r="E74" i="8"/>
  <c r="AU74" i="8"/>
  <c r="O74" i="8"/>
  <c r="Q74" i="8"/>
  <c r="B75" i="8"/>
  <c r="R74" i="8"/>
  <c r="BC76" i="9"/>
  <c r="BF76" i="9"/>
  <c r="AU76" i="9"/>
  <c r="A74" i="2"/>
  <c r="AW74" i="2" s="1"/>
  <c r="BD75" i="4"/>
  <c r="BG75" i="4"/>
  <c r="AV75" i="4"/>
  <c r="BD73" i="8"/>
  <c r="BC72" i="6"/>
  <c r="BC76" i="4"/>
  <c r="BF76" i="4"/>
  <c r="AU76" i="4"/>
  <c r="BC76" i="3"/>
  <c r="BF76" i="3"/>
  <c r="AU76" i="3"/>
  <c r="BD74" i="9"/>
  <c r="AV74" i="9"/>
  <c r="BG74" i="9"/>
  <c r="Y74" i="9"/>
  <c r="AJ74" i="4"/>
  <c r="AM74" i="4"/>
  <c r="BL74" i="4"/>
  <c r="BK74" i="4"/>
  <c r="BI74" i="4"/>
  <c r="AI74" i="4"/>
  <c r="BG73" i="8"/>
  <c r="AV73" i="8"/>
  <c r="Y73" i="8"/>
  <c r="A74" i="7"/>
  <c r="AI74" i="7" s="1"/>
  <c r="L50" i="9"/>
  <c r="N50" i="9"/>
  <c r="BI73" i="9"/>
  <c r="AM73" i="9"/>
  <c r="AJ73" i="9"/>
  <c r="AL73" i="9"/>
  <c r="AX73" i="9"/>
  <c r="BL73" i="9"/>
  <c r="AA73" i="9"/>
  <c r="BH73" i="9"/>
  <c r="BK73" i="9"/>
  <c r="AW73" i="9"/>
  <c r="AI73" i="9"/>
  <c r="T74" i="8"/>
  <c r="AS73" i="8"/>
  <c r="U73" i="8"/>
  <c r="A73" i="8"/>
  <c r="AG73" i="8"/>
  <c r="AP73" i="8"/>
  <c r="AF73" i="8"/>
  <c r="W73" i="8"/>
  <c r="AF74" i="9"/>
  <c r="T75" i="9"/>
  <c r="BA75" i="9" s="1"/>
  <c r="W74" i="9"/>
  <c r="AG74" i="9"/>
  <c r="AS74" i="9"/>
  <c r="U74" i="9"/>
  <c r="AP74" i="9"/>
  <c r="A74" i="9"/>
  <c r="AI72" i="8"/>
  <c r="AX72" i="8"/>
  <c r="BK72" i="8"/>
  <c r="BL72" i="8"/>
  <c r="AA72" i="8"/>
  <c r="AW72" i="8"/>
  <c r="BI72" i="8"/>
  <c r="AJ72" i="8"/>
  <c r="BH72" i="8"/>
  <c r="AM72" i="8"/>
  <c r="AL72" i="8"/>
  <c r="AP75" i="4"/>
  <c r="AF75" i="4"/>
  <c r="AG75" i="4" s="1"/>
  <c r="AS75" i="4"/>
  <c r="T76" i="4"/>
  <c r="BA76" i="4" s="1"/>
  <c r="X75" i="4"/>
  <c r="W75" i="4"/>
  <c r="Y75" i="4"/>
  <c r="U75" i="4"/>
  <c r="F75" i="5"/>
  <c r="E75" i="5"/>
  <c r="D75" i="5"/>
  <c r="AO75" i="5"/>
  <c r="AC75" i="5"/>
  <c r="AD75" i="5" s="1"/>
  <c r="B76" i="5"/>
  <c r="C75" i="5"/>
  <c r="H75" i="5" s="1"/>
  <c r="T75" i="5"/>
  <c r="AP74" i="5"/>
  <c r="U74" i="5"/>
  <c r="AF74" i="5"/>
  <c r="AG74" i="5" s="1"/>
  <c r="M74" i="7"/>
  <c r="T75" i="7"/>
  <c r="U74" i="7"/>
  <c r="AF74" i="7"/>
  <c r="AG74" i="7" s="1"/>
  <c r="AP74" i="7"/>
  <c r="D76" i="4"/>
  <c r="AC76" i="4"/>
  <c r="AD76" i="4" s="1"/>
  <c r="Q76" i="4"/>
  <c r="B77" i="4"/>
  <c r="F76" i="4"/>
  <c r="P76" i="4"/>
  <c r="M76" i="4"/>
  <c r="AR76" i="4"/>
  <c r="C76" i="4"/>
  <c r="R76" i="4"/>
  <c r="K76" i="4"/>
  <c r="AO76" i="4"/>
  <c r="L76" i="4"/>
  <c r="O76" i="4"/>
  <c r="E76" i="4"/>
  <c r="N76" i="4"/>
  <c r="E75" i="6"/>
  <c r="F75" i="6"/>
  <c r="D75" i="6"/>
  <c r="AC75" i="6"/>
  <c r="AD75" i="6" s="1"/>
  <c r="AO75" i="6"/>
  <c r="A75" i="6"/>
  <c r="B76" i="6"/>
  <c r="C75" i="6"/>
  <c r="H75" i="6" s="1"/>
  <c r="AA73" i="7"/>
  <c r="AI73" i="7"/>
  <c r="AJ73" i="7"/>
  <c r="AM73" i="7"/>
  <c r="AL73" i="7"/>
  <c r="AS73" i="6"/>
  <c r="BD73" i="6" s="1"/>
  <c r="AR73" i="6"/>
  <c r="BL75" i="3"/>
  <c r="BH75" i="3"/>
  <c r="P76" i="9"/>
  <c r="D76" i="9"/>
  <c r="K76" i="9"/>
  <c r="AC76" i="9"/>
  <c r="AO76" i="9"/>
  <c r="E76" i="9"/>
  <c r="M76" i="9"/>
  <c r="L76" i="9"/>
  <c r="R76" i="9"/>
  <c r="B77" i="9"/>
  <c r="Q76" i="9"/>
  <c r="N76" i="9"/>
  <c r="F76" i="9"/>
  <c r="AR76" i="9"/>
  <c r="O76" i="9"/>
  <c r="AD76" i="9"/>
  <c r="C76" i="9"/>
  <c r="AC75" i="7"/>
  <c r="AD75" i="7" s="1"/>
  <c r="E75" i="7"/>
  <c r="C75" i="7"/>
  <c r="H75" i="7" s="1"/>
  <c r="D75" i="7"/>
  <c r="B76" i="7"/>
  <c r="AO75" i="7"/>
  <c r="F75" i="7"/>
  <c r="T76" i="2"/>
  <c r="Y75" i="2"/>
  <c r="W75" i="2"/>
  <c r="AF75" i="2"/>
  <c r="AG75" i="2" s="1"/>
  <c r="U75" i="2"/>
  <c r="AS75" i="2"/>
  <c r="AP75" i="2"/>
  <c r="R76" i="3"/>
  <c r="AC76" i="3"/>
  <c r="AD76" i="3" s="1"/>
  <c r="M76" i="3"/>
  <c r="F76" i="3"/>
  <c r="E76" i="3"/>
  <c r="P76" i="3"/>
  <c r="O76" i="3"/>
  <c r="AO76" i="3"/>
  <c r="N76" i="3"/>
  <c r="B77" i="3"/>
  <c r="AR76" i="3"/>
  <c r="C76" i="3"/>
  <c r="K76" i="3"/>
  <c r="Q76" i="3"/>
  <c r="D76" i="3"/>
  <c r="L76" i="3"/>
  <c r="H76" i="3"/>
  <c r="AR72" i="7"/>
  <c r="AS72" i="7"/>
  <c r="AP76" i="6"/>
  <c r="T77" i="6"/>
  <c r="BA77" i="6" s="1"/>
  <c r="U76" i="6"/>
  <c r="AF76" i="6"/>
  <c r="AG76" i="6" s="1"/>
  <c r="AA74" i="6"/>
  <c r="AI74" i="6"/>
  <c r="AJ74" i="6"/>
  <c r="AM74" i="6"/>
  <c r="AL74" i="6"/>
  <c r="M74" i="5"/>
  <c r="X74" i="8" l="1"/>
  <c r="BA74" i="8"/>
  <c r="BA75" i="7"/>
  <c r="X76" i="2"/>
  <c r="BA76" i="2"/>
  <c r="AX75" i="4"/>
  <c r="H77" i="9"/>
  <c r="BH75" i="4"/>
  <c r="H75" i="8"/>
  <c r="BA75" i="5"/>
  <c r="AU46" i="5"/>
  <c r="L45" i="6"/>
  <c r="P45" i="6" s="1"/>
  <c r="Q45" i="6" s="1"/>
  <c r="R45" i="6" s="1"/>
  <c r="AU45" i="6" s="1"/>
  <c r="AV44" i="5"/>
  <c r="AW44" i="5" s="1"/>
  <c r="AX44" i="5" s="1"/>
  <c r="BL44" i="5" s="1"/>
  <c r="AA75" i="4"/>
  <c r="BI75" i="3"/>
  <c r="W46" i="5"/>
  <c r="X46" i="5" s="1"/>
  <c r="Y46" i="5" s="1"/>
  <c r="BG46" i="5" s="1"/>
  <c r="AM75" i="4"/>
  <c r="BL75" i="4"/>
  <c r="AX75" i="3"/>
  <c r="BI75" i="4"/>
  <c r="AL75" i="3"/>
  <c r="AW75" i="3"/>
  <c r="A76" i="3"/>
  <c r="X76" i="3"/>
  <c r="BK75" i="4"/>
  <c r="AI75" i="3"/>
  <c r="BK75" i="3"/>
  <c r="AL75" i="4"/>
  <c r="AJ75" i="4"/>
  <c r="AI75" i="4"/>
  <c r="AJ75" i="3"/>
  <c r="AM75" i="3"/>
  <c r="X75" i="9"/>
  <c r="BL42" i="6"/>
  <c r="Y43" i="6"/>
  <c r="AV43" i="6" s="1"/>
  <c r="AW43" i="6" s="1"/>
  <c r="AX43" i="6" s="1"/>
  <c r="BK42" i="6"/>
  <c r="X47" i="8"/>
  <c r="W48" i="8" s="1"/>
  <c r="BL45" i="8"/>
  <c r="AV45" i="5"/>
  <c r="O47" i="3"/>
  <c r="L49" i="8"/>
  <c r="O49" i="8" s="1"/>
  <c r="K50" i="8" s="1"/>
  <c r="N50" i="8" s="1"/>
  <c r="P48" i="8"/>
  <c r="Q48" i="8" s="1"/>
  <c r="R48" i="8" s="1"/>
  <c r="AU48" i="8" s="1"/>
  <c r="O48" i="2"/>
  <c r="K49" i="2" s="1"/>
  <c r="N49" i="2" s="1"/>
  <c r="AS73" i="5"/>
  <c r="W48" i="2"/>
  <c r="X48" i="2" s="1"/>
  <c r="AM74" i="2"/>
  <c r="BL74" i="2"/>
  <c r="BK45" i="8"/>
  <c r="BK46" i="3"/>
  <c r="AX46" i="3"/>
  <c r="BL46" i="3" s="1"/>
  <c r="AU47" i="3"/>
  <c r="AW47" i="3" s="1"/>
  <c r="BF47" i="3"/>
  <c r="BH47" i="3" s="1"/>
  <c r="BI47" i="3" s="1"/>
  <c r="BF48" i="2"/>
  <c r="AU48" i="2"/>
  <c r="Y47" i="2"/>
  <c r="BG47" i="2" s="1"/>
  <c r="AW44" i="7"/>
  <c r="AX44" i="7" s="1"/>
  <c r="L47" i="5"/>
  <c r="P47" i="5" s="1"/>
  <c r="Q47" i="5" s="1"/>
  <c r="R47" i="5" s="1"/>
  <c r="BF47" i="5" s="1"/>
  <c r="A75" i="2"/>
  <c r="AA75" i="2" s="1"/>
  <c r="AL74" i="2"/>
  <c r="AP76" i="3"/>
  <c r="T77" i="3"/>
  <c r="BA77" i="3" s="1"/>
  <c r="Y76" i="3"/>
  <c r="AS76" i="3"/>
  <c r="BD76" i="3"/>
  <c r="AV76" i="3"/>
  <c r="BG76" i="3"/>
  <c r="U76" i="3"/>
  <c r="AF76" i="3"/>
  <c r="AG76" i="3" s="1"/>
  <c r="W76" i="3"/>
  <c r="H77" i="4"/>
  <c r="BH44" i="7"/>
  <c r="BI44" i="7" s="1"/>
  <c r="AL74" i="5"/>
  <c r="AR74" i="5" s="1"/>
  <c r="AI74" i="5"/>
  <c r="AA74" i="5"/>
  <c r="BC73" i="5"/>
  <c r="AM74" i="5"/>
  <c r="Y45" i="7"/>
  <c r="BG45" i="7" s="1"/>
  <c r="Y46" i="7"/>
  <c r="A75" i="7"/>
  <c r="AI75" i="7" s="1"/>
  <c r="N47" i="7"/>
  <c r="L47" i="7"/>
  <c r="AU46" i="7"/>
  <c r="BF46" i="7"/>
  <c r="BK43" i="5"/>
  <c r="AX43" i="5"/>
  <c r="BL43" i="5" s="1"/>
  <c r="C76" i="5"/>
  <c r="H76" i="5" s="1"/>
  <c r="AW45" i="9"/>
  <c r="AX45" i="9" s="1"/>
  <c r="M75" i="5"/>
  <c r="BH45" i="9"/>
  <c r="BI45" i="9" s="1"/>
  <c r="Y46" i="9"/>
  <c r="W47" i="9"/>
  <c r="X47" i="9" s="1"/>
  <c r="O50" i="9"/>
  <c r="K51" i="9" s="1"/>
  <c r="N51" i="9" s="1"/>
  <c r="M75" i="7"/>
  <c r="BC72" i="7"/>
  <c r="BD72" i="7"/>
  <c r="AJ74" i="7"/>
  <c r="BD76" i="4"/>
  <c r="AV76" i="4"/>
  <c r="BG76" i="4"/>
  <c r="AA74" i="2"/>
  <c r="AX74" i="2"/>
  <c r="BK74" i="2"/>
  <c r="BC75" i="2"/>
  <c r="BF75" i="2"/>
  <c r="AU75" i="2"/>
  <c r="F75" i="2"/>
  <c r="O75" i="2"/>
  <c r="E75" i="2"/>
  <c r="D75" i="2"/>
  <c r="C75" i="2"/>
  <c r="Q75" i="2"/>
  <c r="AR75" i="2"/>
  <c r="K75" i="2"/>
  <c r="R75" i="2"/>
  <c r="N75" i="2"/>
  <c r="B76" i="2"/>
  <c r="P75" i="2"/>
  <c r="M75" i="2"/>
  <c r="AC75" i="2"/>
  <c r="AD75" i="2" s="1"/>
  <c r="L75" i="2"/>
  <c r="AO75" i="2"/>
  <c r="H75" i="2"/>
  <c r="BC77" i="3"/>
  <c r="BF77" i="3"/>
  <c r="AU77" i="3"/>
  <c r="AA74" i="7"/>
  <c r="BC73" i="6"/>
  <c r="AI74" i="2"/>
  <c r="BC77" i="4"/>
  <c r="BF77" i="4"/>
  <c r="AU77" i="4"/>
  <c r="BH74" i="2"/>
  <c r="BD75" i="9"/>
  <c r="BG75" i="9"/>
  <c r="AV75" i="9"/>
  <c r="Y75" i="9"/>
  <c r="BD76" i="2"/>
  <c r="BG76" i="2"/>
  <c r="AV76" i="2"/>
  <c r="BC77" i="9"/>
  <c r="BF77" i="9"/>
  <c r="AU77" i="9"/>
  <c r="AJ74" i="2"/>
  <c r="BD74" i="8"/>
  <c r="BI74" i="2"/>
  <c r="BC75" i="8"/>
  <c r="AU75" i="8"/>
  <c r="P75" i="8"/>
  <c r="BF75" i="8"/>
  <c r="C75" i="8"/>
  <c r="L75" i="8"/>
  <c r="K75" i="8"/>
  <c r="D75" i="8"/>
  <c r="N75" i="8"/>
  <c r="R75" i="8"/>
  <c r="AO75" i="8"/>
  <c r="B76" i="8"/>
  <c r="F75" i="8"/>
  <c r="O75" i="8"/>
  <c r="Q75" i="8"/>
  <c r="AD75" i="8"/>
  <c r="AC75" i="8"/>
  <c r="E75" i="8"/>
  <c r="M75" i="8"/>
  <c r="AR75" i="8"/>
  <c r="A75" i="5"/>
  <c r="AI75" i="5" s="1"/>
  <c r="BG74" i="8"/>
  <c r="AV74" i="8"/>
  <c r="AL74" i="7"/>
  <c r="AS74" i="7" s="1"/>
  <c r="BD74" i="7" s="1"/>
  <c r="Y74" i="8"/>
  <c r="AX46" i="8"/>
  <c r="BL46" i="8" s="1"/>
  <c r="BK46" i="8"/>
  <c r="P50" i="9"/>
  <c r="Q50" i="9" s="1"/>
  <c r="R50" i="9" s="1"/>
  <c r="R49" i="9"/>
  <c r="AS74" i="8"/>
  <c r="AF74" i="8"/>
  <c r="AP74" i="8"/>
  <c r="T75" i="8"/>
  <c r="AG74" i="8"/>
  <c r="A74" i="8"/>
  <c r="U74" i="8"/>
  <c r="W74" i="8"/>
  <c r="AM74" i="9"/>
  <c r="BH74" i="9"/>
  <c r="AL74" i="9"/>
  <c r="BI74" i="9"/>
  <c r="AW74" i="9"/>
  <c r="BL74" i="9"/>
  <c r="AJ74" i="9"/>
  <c r="AI74" i="9"/>
  <c r="AX74" i="9"/>
  <c r="BK74" i="9"/>
  <c r="AA74" i="9"/>
  <c r="AS75" i="9"/>
  <c r="U75" i="9"/>
  <c r="AF75" i="9"/>
  <c r="AP75" i="9"/>
  <c r="T76" i="9"/>
  <c r="BA76" i="9" s="1"/>
  <c r="AG75" i="9"/>
  <c r="W75" i="9"/>
  <c r="A75" i="9"/>
  <c r="AM73" i="8"/>
  <c r="BH73" i="8"/>
  <c r="AI73" i="8"/>
  <c r="AL73" i="8"/>
  <c r="BI73" i="8"/>
  <c r="AX73" i="8"/>
  <c r="AJ73" i="8"/>
  <c r="BL73" i="8"/>
  <c r="AW73" i="8"/>
  <c r="AA73" i="8"/>
  <c r="BK73" i="8"/>
  <c r="AP76" i="4"/>
  <c r="X76" i="4"/>
  <c r="W76" i="4"/>
  <c r="AS76" i="4"/>
  <c r="T77" i="4"/>
  <c r="Y76" i="4"/>
  <c r="AF76" i="4"/>
  <c r="AG76" i="4" s="1"/>
  <c r="U76" i="4"/>
  <c r="A76" i="4"/>
  <c r="AA76" i="4" s="1"/>
  <c r="AC76" i="5"/>
  <c r="AD76" i="5" s="1"/>
  <c r="D76" i="5"/>
  <c r="E76" i="5"/>
  <c r="B77" i="5"/>
  <c r="AO76" i="5"/>
  <c r="F76" i="5"/>
  <c r="T76" i="5"/>
  <c r="AF75" i="5"/>
  <c r="AG75" i="5" s="1"/>
  <c r="AP75" i="5"/>
  <c r="U75" i="5"/>
  <c r="M75" i="6"/>
  <c r="AF77" i="6"/>
  <c r="AG77" i="6" s="1"/>
  <c r="AP77" i="6"/>
  <c r="T78" i="6"/>
  <c r="BA78" i="6" s="1"/>
  <c r="U77" i="6"/>
  <c r="AJ76" i="3"/>
  <c r="AA76" i="3"/>
  <c r="BH76" i="3"/>
  <c r="AM76" i="3"/>
  <c r="AI76" i="3"/>
  <c r="AL76" i="3"/>
  <c r="BI76" i="3"/>
  <c r="AW76" i="3"/>
  <c r="BK76" i="3"/>
  <c r="BL76" i="3"/>
  <c r="AX76" i="3"/>
  <c r="AS74" i="6"/>
  <c r="BD74" i="6" s="1"/>
  <c r="AR74" i="6"/>
  <c r="O77" i="3"/>
  <c r="M77" i="3"/>
  <c r="AO77" i="3"/>
  <c r="D77" i="3"/>
  <c r="C77" i="3"/>
  <c r="B78" i="3"/>
  <c r="K77" i="3"/>
  <c r="L77" i="3"/>
  <c r="AC77" i="3"/>
  <c r="AD77" i="3" s="1"/>
  <c r="Q77" i="3"/>
  <c r="AR77" i="3"/>
  <c r="H77" i="3"/>
  <c r="E77" i="3"/>
  <c r="N77" i="3"/>
  <c r="R77" i="3"/>
  <c r="F77" i="3"/>
  <c r="P77" i="3"/>
  <c r="Y76" i="2"/>
  <c r="W76" i="2"/>
  <c r="T77" i="2"/>
  <c r="AF76" i="2"/>
  <c r="AG76" i="2" s="1"/>
  <c r="AP76" i="2"/>
  <c r="U76" i="2"/>
  <c r="AS76" i="2"/>
  <c r="U75" i="7"/>
  <c r="AP75" i="7"/>
  <c r="AF75" i="7"/>
  <c r="AG75" i="7" s="1"/>
  <c r="T76" i="7"/>
  <c r="D77" i="9"/>
  <c r="K77" i="9"/>
  <c r="AO77" i="9"/>
  <c r="AC77" i="9"/>
  <c r="Q77" i="9"/>
  <c r="M77" i="9"/>
  <c r="B78" i="9"/>
  <c r="E77" i="9"/>
  <c r="F77" i="9"/>
  <c r="AD77" i="9"/>
  <c r="R77" i="9"/>
  <c r="O77" i="9"/>
  <c r="AR77" i="9"/>
  <c r="C77" i="9"/>
  <c r="P77" i="9"/>
  <c r="L77" i="9"/>
  <c r="N77" i="9"/>
  <c r="A76" i="6"/>
  <c r="B77" i="6"/>
  <c r="F76" i="6"/>
  <c r="AC76" i="6"/>
  <c r="AD76" i="6" s="1"/>
  <c r="C76" i="6"/>
  <c r="H76" i="6" s="1"/>
  <c r="E76" i="6"/>
  <c r="AO76" i="6"/>
  <c r="D76" i="6"/>
  <c r="AR73" i="7"/>
  <c r="AS73" i="7"/>
  <c r="BD73" i="7" s="1"/>
  <c r="AA75" i="6"/>
  <c r="AJ75" i="6"/>
  <c r="AI75" i="6"/>
  <c r="AM75" i="6"/>
  <c r="AL75" i="6"/>
  <c r="D76" i="7"/>
  <c r="B77" i="7"/>
  <c r="E76" i="7"/>
  <c r="F76" i="7"/>
  <c r="AO76" i="7"/>
  <c r="AC76" i="7"/>
  <c r="AD76" i="7" s="1"/>
  <c r="C76" i="7"/>
  <c r="H76" i="7" s="1"/>
  <c r="AO77" i="4"/>
  <c r="AC77" i="4"/>
  <c r="AD77" i="4" s="1"/>
  <c r="K77" i="4"/>
  <c r="AR77" i="4"/>
  <c r="P77" i="4"/>
  <c r="N77" i="4"/>
  <c r="R77" i="4"/>
  <c r="E77" i="4"/>
  <c r="D77" i="4"/>
  <c r="O77" i="4"/>
  <c r="Q77" i="4"/>
  <c r="B78" i="4"/>
  <c r="L77" i="4"/>
  <c r="F77" i="4"/>
  <c r="M77" i="4"/>
  <c r="C77" i="4"/>
  <c r="AM74" i="7"/>
  <c r="X75" i="8" l="1"/>
  <c r="BA75" i="8"/>
  <c r="A77" i="4"/>
  <c r="BA77" i="4"/>
  <c r="BF45" i="6"/>
  <c r="BA76" i="7"/>
  <c r="X77" i="2"/>
  <c r="BA77" i="2"/>
  <c r="H76" i="8"/>
  <c r="H78" i="9"/>
  <c r="BA76" i="5"/>
  <c r="O45" i="6"/>
  <c r="K46" i="6" s="1"/>
  <c r="N46" i="6" s="1"/>
  <c r="Y47" i="8"/>
  <c r="AV47" i="8" s="1"/>
  <c r="AW47" i="8" s="1"/>
  <c r="AX47" i="8" s="1"/>
  <c r="X48" i="8"/>
  <c r="Y48" i="8" s="1"/>
  <c r="AW75" i="2"/>
  <c r="BH75" i="2"/>
  <c r="A77" i="3"/>
  <c r="AI77" i="3" s="1"/>
  <c r="X77" i="3"/>
  <c r="AI75" i="2"/>
  <c r="BI75" i="2"/>
  <c r="X76" i="9"/>
  <c r="AM75" i="2"/>
  <c r="BK75" i="2"/>
  <c r="AJ75" i="2"/>
  <c r="BL75" i="2"/>
  <c r="AV46" i="5"/>
  <c r="AW46" i="5" s="1"/>
  <c r="BG43" i="6"/>
  <c r="BH43" i="6" s="1"/>
  <c r="W45" i="6"/>
  <c r="X45" i="6" s="1"/>
  <c r="Y44" i="6"/>
  <c r="AJ75" i="7"/>
  <c r="AA75" i="7"/>
  <c r="AX75" i="2"/>
  <c r="AL75" i="2"/>
  <c r="A76" i="2"/>
  <c r="BL76" i="2" s="1"/>
  <c r="L49" i="2"/>
  <c r="W49" i="2" s="1"/>
  <c r="X49" i="2" s="1"/>
  <c r="BF48" i="8"/>
  <c r="P49" i="8"/>
  <c r="Q49" i="8" s="1"/>
  <c r="R49" i="8" s="1"/>
  <c r="L50" i="8"/>
  <c r="BK44" i="5"/>
  <c r="AS74" i="5"/>
  <c r="BK44" i="7"/>
  <c r="BC74" i="5"/>
  <c r="BK47" i="3"/>
  <c r="AX47" i="3"/>
  <c r="BL47" i="3" s="1"/>
  <c r="BH47" i="2"/>
  <c r="BI47" i="2" s="1"/>
  <c r="AU47" i="5"/>
  <c r="W47" i="5"/>
  <c r="X47" i="5" s="1"/>
  <c r="O47" i="5"/>
  <c r="K48" i="5" s="1"/>
  <c r="L48" i="5" s="1"/>
  <c r="P48" i="5" s="1"/>
  <c r="Q48" i="5" s="1"/>
  <c r="R48" i="5" s="1"/>
  <c r="BL44" i="7"/>
  <c r="AV45" i="7"/>
  <c r="BG77" i="3"/>
  <c r="AV77" i="3"/>
  <c r="AP77" i="3"/>
  <c r="T78" i="3"/>
  <c r="BA78" i="3" s="1"/>
  <c r="Y77" i="3"/>
  <c r="W77" i="3"/>
  <c r="U77" i="3"/>
  <c r="BD77" i="3"/>
  <c r="AF77" i="3"/>
  <c r="AG77" i="3" s="1"/>
  <c r="AS77" i="3"/>
  <c r="H78" i="4"/>
  <c r="L51" i="9"/>
  <c r="P51" i="9" s="1"/>
  <c r="Q51" i="9" s="1"/>
  <c r="R51" i="9" s="1"/>
  <c r="BD74" i="5"/>
  <c r="AL75" i="5"/>
  <c r="AR75" i="5" s="1"/>
  <c r="AA75" i="5"/>
  <c r="AV46" i="7"/>
  <c r="BG46" i="7"/>
  <c r="BH45" i="7"/>
  <c r="BI45" i="7" s="1"/>
  <c r="W47" i="7"/>
  <c r="X47" i="7" s="1"/>
  <c r="P47" i="7"/>
  <c r="Q47" i="7" s="1"/>
  <c r="R47" i="7" s="1"/>
  <c r="O47" i="7"/>
  <c r="K48" i="7" s="1"/>
  <c r="AW45" i="5"/>
  <c r="BH45" i="5"/>
  <c r="BI45" i="5" s="1"/>
  <c r="BL45" i="9"/>
  <c r="AR74" i="7"/>
  <c r="BC74" i="7" s="1"/>
  <c r="AL75" i="7"/>
  <c r="AR75" i="7" s="1"/>
  <c r="BC75" i="7" s="1"/>
  <c r="BK45" i="9"/>
  <c r="W48" i="9"/>
  <c r="X48" i="9" s="1"/>
  <c r="AV46" i="9"/>
  <c r="AW46" i="9" s="1"/>
  <c r="BG46" i="9"/>
  <c r="M76" i="7"/>
  <c r="BC73" i="7"/>
  <c r="AU50" i="9"/>
  <c r="BF50" i="9"/>
  <c r="AU49" i="9"/>
  <c r="BF49" i="9"/>
  <c r="BC78" i="9"/>
  <c r="BF78" i="9"/>
  <c r="AU78" i="9"/>
  <c r="A76" i="7"/>
  <c r="AI76" i="7" s="1"/>
  <c r="AW76" i="4"/>
  <c r="BD77" i="4"/>
  <c r="BG77" i="4"/>
  <c r="AV77" i="4"/>
  <c r="BD76" i="9"/>
  <c r="BG76" i="9"/>
  <c r="AV76" i="9"/>
  <c r="Y76" i="9"/>
  <c r="BC78" i="4"/>
  <c r="BF78" i="4"/>
  <c r="AU78" i="4"/>
  <c r="BL76" i="4"/>
  <c r="BD77" i="2"/>
  <c r="BG77" i="2"/>
  <c r="AV77" i="2"/>
  <c r="A76" i="5"/>
  <c r="BC76" i="2"/>
  <c r="BF76" i="2"/>
  <c r="AU76" i="2"/>
  <c r="K76" i="2"/>
  <c r="L76" i="2"/>
  <c r="N76" i="2"/>
  <c r="D76" i="2"/>
  <c r="R76" i="2"/>
  <c r="E76" i="2"/>
  <c r="C76" i="2"/>
  <c r="AC76" i="2"/>
  <c r="AD76" i="2" s="1"/>
  <c r="M76" i="2"/>
  <c r="AO76" i="2"/>
  <c r="H76" i="2"/>
  <c r="F76" i="2"/>
  <c r="Q76" i="2"/>
  <c r="B77" i="2"/>
  <c r="O76" i="2"/>
  <c r="AR76" i="2"/>
  <c r="P76" i="2"/>
  <c r="BD75" i="8"/>
  <c r="BC76" i="8"/>
  <c r="M76" i="8"/>
  <c r="F76" i="8"/>
  <c r="B77" i="8"/>
  <c r="R76" i="8"/>
  <c r="AC76" i="8"/>
  <c r="BF76" i="8"/>
  <c r="P76" i="8"/>
  <c r="Q76" i="8"/>
  <c r="O76" i="8"/>
  <c r="AD76" i="8"/>
  <c r="AO76" i="8"/>
  <c r="AU76" i="8"/>
  <c r="E76" i="8"/>
  <c r="C76" i="8"/>
  <c r="AR76" i="8"/>
  <c r="D76" i="8"/>
  <c r="L76" i="8"/>
  <c r="K76" i="8"/>
  <c r="N76" i="8"/>
  <c r="BC74" i="6"/>
  <c r="AM75" i="5"/>
  <c r="AJ75" i="5"/>
  <c r="AJ76" i="4"/>
  <c r="BH76" i="4"/>
  <c r="C77" i="5"/>
  <c r="H77" i="5" s="1"/>
  <c r="BC78" i="3"/>
  <c r="BF78" i="3"/>
  <c r="AU78" i="3"/>
  <c r="BK76" i="4"/>
  <c r="BI76" i="4"/>
  <c r="AM76" i="4"/>
  <c r="AL76" i="4"/>
  <c r="AI76" i="4"/>
  <c r="AX76" i="4"/>
  <c r="BG75" i="8"/>
  <c r="AV75" i="8"/>
  <c r="Y75" i="8"/>
  <c r="AL75" i="9"/>
  <c r="AI75" i="9"/>
  <c r="AA75" i="9"/>
  <c r="BL75" i="9"/>
  <c r="AM75" i="9"/>
  <c r="AJ75" i="9"/>
  <c r="BH75" i="9"/>
  <c r="AW75" i="9"/>
  <c r="BK75" i="9"/>
  <c r="BI75" i="9"/>
  <c r="AX75" i="9"/>
  <c r="BI74" i="8"/>
  <c r="AL74" i="8"/>
  <c r="AM74" i="8"/>
  <c r="BK74" i="8"/>
  <c r="AW74" i="8"/>
  <c r="AA74" i="8"/>
  <c r="AJ74" i="8"/>
  <c r="BH74" i="8"/>
  <c r="AI74" i="8"/>
  <c r="AX74" i="8"/>
  <c r="BL74" i="8"/>
  <c r="AF75" i="8"/>
  <c r="W75" i="8"/>
  <c r="U75" i="8"/>
  <c r="T76" i="8"/>
  <c r="AS75" i="8"/>
  <c r="AP75" i="8"/>
  <c r="A75" i="8"/>
  <c r="AG75" i="8"/>
  <c r="AS76" i="9"/>
  <c r="U76" i="9"/>
  <c r="W76" i="9"/>
  <c r="T77" i="9"/>
  <c r="BA77" i="9" s="1"/>
  <c r="AG76" i="9"/>
  <c r="AP76" i="9"/>
  <c r="AF76" i="9"/>
  <c r="A76" i="9"/>
  <c r="AP77" i="4"/>
  <c r="AF77" i="4"/>
  <c r="AG77" i="4" s="1"/>
  <c r="T78" i="4"/>
  <c r="BA78" i="4" s="1"/>
  <c r="AS77" i="4"/>
  <c r="Y77" i="4"/>
  <c r="U77" i="4"/>
  <c r="W77" i="4"/>
  <c r="X77" i="4"/>
  <c r="E77" i="5"/>
  <c r="F77" i="5"/>
  <c r="D77" i="5"/>
  <c r="AC77" i="5"/>
  <c r="AD77" i="5" s="1"/>
  <c r="B78" i="5"/>
  <c r="AO77" i="5"/>
  <c r="AF76" i="5"/>
  <c r="AG76" i="5" s="1"/>
  <c r="AP76" i="5"/>
  <c r="T77" i="5"/>
  <c r="U76" i="5"/>
  <c r="M76" i="6"/>
  <c r="C77" i="7"/>
  <c r="H77" i="7" s="1"/>
  <c r="AO77" i="7"/>
  <c r="B78" i="7"/>
  <c r="F77" i="7"/>
  <c r="AC77" i="7"/>
  <c r="AD77" i="7" s="1"/>
  <c r="E77" i="7"/>
  <c r="D77" i="7"/>
  <c r="U78" i="6"/>
  <c r="AF78" i="6"/>
  <c r="AG78" i="6" s="1"/>
  <c r="AP78" i="6"/>
  <c r="T79" i="6"/>
  <c r="BA79" i="6" s="1"/>
  <c r="AS75" i="6"/>
  <c r="BD75" i="6" s="1"/>
  <c r="AR75" i="6"/>
  <c r="T77" i="7"/>
  <c r="U76" i="7"/>
  <c r="AP76" i="7"/>
  <c r="AF76" i="7"/>
  <c r="AG76" i="7" s="1"/>
  <c r="AM75" i="7"/>
  <c r="AO77" i="6"/>
  <c r="C77" i="6"/>
  <c r="H77" i="6" s="1"/>
  <c r="A77" i="6"/>
  <c r="D77" i="6"/>
  <c r="E77" i="6"/>
  <c r="F77" i="6"/>
  <c r="AC77" i="6"/>
  <c r="AD77" i="6" s="1"/>
  <c r="B78" i="6"/>
  <c r="AL77" i="4"/>
  <c r="AA77" i="4"/>
  <c r="BL77" i="4"/>
  <c r="AJ77" i="4"/>
  <c r="BH77" i="4"/>
  <c r="AI77" i="4"/>
  <c r="AM77" i="4"/>
  <c r="AW77" i="4"/>
  <c r="BK77" i="4"/>
  <c r="AX77" i="4"/>
  <c r="BI77" i="4"/>
  <c r="AA76" i="6"/>
  <c r="AI76" i="6"/>
  <c r="AJ76" i="6"/>
  <c r="AM76" i="6"/>
  <c r="AL76" i="6"/>
  <c r="Q78" i="3"/>
  <c r="D78" i="3"/>
  <c r="H78" i="3"/>
  <c r="F78" i="3"/>
  <c r="N78" i="3"/>
  <c r="M78" i="3"/>
  <c r="AC78" i="3"/>
  <c r="AD78" i="3" s="1"/>
  <c r="C78" i="3"/>
  <c r="P78" i="3"/>
  <c r="K78" i="3"/>
  <c r="AO78" i="3"/>
  <c r="B79" i="3"/>
  <c r="O78" i="3"/>
  <c r="AR78" i="3"/>
  <c r="E78" i="3"/>
  <c r="L78" i="3"/>
  <c r="R78" i="3"/>
  <c r="M76" i="5"/>
  <c r="AD78" i="9"/>
  <c r="N78" i="9"/>
  <c r="Q78" i="9"/>
  <c r="O78" i="9"/>
  <c r="E78" i="9"/>
  <c r="F78" i="9"/>
  <c r="R78" i="9"/>
  <c r="AR78" i="9"/>
  <c r="K78" i="9"/>
  <c r="D78" i="9"/>
  <c r="AC78" i="9"/>
  <c r="P78" i="9"/>
  <c r="B79" i="9"/>
  <c r="L78" i="9"/>
  <c r="AO78" i="9"/>
  <c r="M78" i="9"/>
  <c r="C78" i="9"/>
  <c r="R78" i="4"/>
  <c r="K78" i="4"/>
  <c r="N78" i="4"/>
  <c r="AO78" i="4"/>
  <c r="L78" i="4"/>
  <c r="O78" i="4"/>
  <c r="E78" i="4"/>
  <c r="D78" i="4"/>
  <c r="AC78" i="4"/>
  <c r="AD78" i="4" s="1"/>
  <c r="F78" i="4"/>
  <c r="P78" i="4"/>
  <c r="M78" i="4"/>
  <c r="AR78" i="4"/>
  <c r="C78" i="4"/>
  <c r="Q78" i="4"/>
  <c r="B79" i="4"/>
  <c r="AP77" i="2"/>
  <c r="AF77" i="2"/>
  <c r="AG77" i="2" s="1"/>
  <c r="W77" i="2"/>
  <c r="AS77" i="2"/>
  <c r="Y77" i="2"/>
  <c r="T78" i="2"/>
  <c r="U77" i="2"/>
  <c r="AM77" i="3"/>
  <c r="H79" i="9" l="1"/>
  <c r="BA77" i="7"/>
  <c r="BA77" i="5"/>
  <c r="X78" i="2"/>
  <c r="BA78" i="2"/>
  <c r="H77" i="8"/>
  <c r="AA76" i="2"/>
  <c r="H78" i="7"/>
  <c r="X76" i="8"/>
  <c r="BA76" i="8"/>
  <c r="BG47" i="8"/>
  <c r="BH47" i="8" s="1"/>
  <c r="BI47" i="8" s="1"/>
  <c r="BL47" i="8" s="1"/>
  <c r="L46" i="6"/>
  <c r="P46" i="6" s="1"/>
  <c r="Q46" i="6" s="1"/>
  <c r="R46" i="6" s="1"/>
  <c r="W49" i="8"/>
  <c r="X49" i="8" s="1"/>
  <c r="AI76" i="2"/>
  <c r="BH76" i="2"/>
  <c r="AV48" i="8"/>
  <c r="AW48" i="8" s="1"/>
  <c r="AX48" i="8" s="1"/>
  <c r="BG48" i="8"/>
  <c r="BH48" i="8" s="1"/>
  <c r="BI48" i="8" s="1"/>
  <c r="BL77" i="3"/>
  <c r="BK77" i="3"/>
  <c r="AX77" i="3"/>
  <c r="AA77" i="3"/>
  <c r="BH77" i="3"/>
  <c r="AW77" i="3"/>
  <c r="BI77" i="3"/>
  <c r="AJ77" i="3"/>
  <c r="X77" i="9"/>
  <c r="A78" i="3"/>
  <c r="AA78" i="3" s="1"/>
  <c r="X78" i="3"/>
  <c r="AL77" i="3"/>
  <c r="BI43" i="6"/>
  <c r="BL43" i="6" s="1"/>
  <c r="BK43" i="6"/>
  <c r="AV44" i="6"/>
  <c r="AW44" i="6" s="1"/>
  <c r="AX44" i="6" s="1"/>
  <c r="BG44" i="6"/>
  <c r="BH44" i="6" s="1"/>
  <c r="BI44" i="6" s="1"/>
  <c r="N48" i="5"/>
  <c r="O48" i="5" s="1"/>
  <c r="K49" i="5" s="1"/>
  <c r="L49" i="5" s="1"/>
  <c r="P49" i="5" s="1"/>
  <c r="Q49" i="5" s="1"/>
  <c r="R49" i="5" s="1"/>
  <c r="AJ76" i="2"/>
  <c r="AL76" i="2"/>
  <c r="AM76" i="2"/>
  <c r="BI76" i="2"/>
  <c r="Y49" i="2"/>
  <c r="BG49" i="2" s="1"/>
  <c r="AW76" i="2"/>
  <c r="BK76" i="2"/>
  <c r="AX76" i="2"/>
  <c r="O49" i="2"/>
  <c r="K50" i="2" s="1"/>
  <c r="P49" i="2"/>
  <c r="Q49" i="2" s="1"/>
  <c r="A78" i="4"/>
  <c r="BH78" i="4" s="1"/>
  <c r="AU49" i="8"/>
  <c r="BF49" i="8"/>
  <c r="O50" i="8"/>
  <c r="K51" i="8" s="1"/>
  <c r="P50" i="8"/>
  <c r="O51" i="9"/>
  <c r="K52" i="9" s="1"/>
  <c r="N52" i="9" s="1"/>
  <c r="AW45" i="7"/>
  <c r="AX45" i="7" s="1"/>
  <c r="BL45" i="7" s="1"/>
  <c r="BH46" i="9"/>
  <c r="BI46" i="9" s="1"/>
  <c r="Y48" i="2"/>
  <c r="BG48" i="2" s="1"/>
  <c r="BH46" i="5"/>
  <c r="BI46" i="5" s="1"/>
  <c r="A77" i="2"/>
  <c r="BI77" i="2" s="1"/>
  <c r="AJ76" i="7"/>
  <c r="AA76" i="5"/>
  <c r="AS75" i="5"/>
  <c r="AV78" i="3"/>
  <c r="Y78" i="3"/>
  <c r="W78" i="3"/>
  <c r="AS78" i="3"/>
  <c r="U78" i="3"/>
  <c r="AF78" i="3"/>
  <c r="AG78" i="3" s="1"/>
  <c r="BG78" i="3"/>
  <c r="BD78" i="3"/>
  <c r="T79" i="3"/>
  <c r="BA79" i="3" s="1"/>
  <c r="AP78" i="3"/>
  <c r="H79" i="4"/>
  <c r="AS75" i="7"/>
  <c r="BD75" i="7" s="1"/>
  <c r="A77" i="5"/>
  <c r="W48" i="5"/>
  <c r="BH46" i="7"/>
  <c r="BI46" i="7" s="1"/>
  <c r="L48" i="7"/>
  <c r="N48" i="7"/>
  <c r="AA76" i="7"/>
  <c r="AM76" i="7"/>
  <c r="BF47" i="7"/>
  <c r="AU47" i="7"/>
  <c r="AL76" i="7"/>
  <c r="AR76" i="7" s="1"/>
  <c r="BC76" i="7" s="1"/>
  <c r="AX46" i="5"/>
  <c r="BK45" i="5"/>
  <c r="AX45" i="5"/>
  <c r="BL45" i="5" s="1"/>
  <c r="AU48" i="5"/>
  <c r="BF48" i="5"/>
  <c r="Y47" i="5"/>
  <c r="M77" i="6"/>
  <c r="Y47" i="9"/>
  <c r="AV47" i="9" s="1"/>
  <c r="AM76" i="5"/>
  <c r="AX46" i="9"/>
  <c r="W49" i="9"/>
  <c r="X49" i="9" s="1"/>
  <c r="M77" i="7"/>
  <c r="AU51" i="9"/>
  <c r="BF51" i="9"/>
  <c r="BD78" i="4"/>
  <c r="BG78" i="4"/>
  <c r="AV78" i="4"/>
  <c r="BD77" i="9"/>
  <c r="AV77" i="9"/>
  <c r="Y77" i="9"/>
  <c r="BG77" i="9"/>
  <c r="BC77" i="2"/>
  <c r="BF77" i="2"/>
  <c r="AU77" i="2"/>
  <c r="L77" i="2"/>
  <c r="D77" i="2"/>
  <c r="AO77" i="2"/>
  <c r="AR77" i="2"/>
  <c r="R77" i="2"/>
  <c r="Q77" i="2"/>
  <c r="F77" i="2"/>
  <c r="B78" i="2"/>
  <c r="N77" i="2"/>
  <c r="M77" i="2"/>
  <c r="C77" i="2"/>
  <c r="AC77" i="2"/>
  <c r="AD77" i="2" s="1"/>
  <c r="E77" i="2"/>
  <c r="O77" i="2"/>
  <c r="K77" i="2"/>
  <c r="P77" i="2"/>
  <c r="H77" i="2"/>
  <c r="BC79" i="4"/>
  <c r="AU79" i="4"/>
  <c r="BF79" i="4"/>
  <c r="BC79" i="9"/>
  <c r="BF79" i="9"/>
  <c r="AU79" i="9"/>
  <c r="AL76" i="5"/>
  <c r="AR76" i="5" s="1"/>
  <c r="BD78" i="2"/>
  <c r="BG78" i="2"/>
  <c r="AV78" i="2"/>
  <c r="A77" i="7"/>
  <c r="AI76" i="5"/>
  <c r="BC75" i="6"/>
  <c r="BC78" i="7"/>
  <c r="AU78" i="7"/>
  <c r="BF78" i="7"/>
  <c r="AJ76" i="5"/>
  <c r="BC75" i="5"/>
  <c r="BD75" i="5"/>
  <c r="BC77" i="8"/>
  <c r="O77" i="8"/>
  <c r="N77" i="8"/>
  <c r="E77" i="8"/>
  <c r="AO77" i="8"/>
  <c r="AD77" i="8"/>
  <c r="AR77" i="8"/>
  <c r="AC77" i="8"/>
  <c r="R77" i="8"/>
  <c r="Q77" i="8"/>
  <c r="L77" i="8"/>
  <c r="M77" i="8"/>
  <c r="C77" i="8"/>
  <c r="BF77" i="8"/>
  <c r="B78" i="8"/>
  <c r="AU77" i="8"/>
  <c r="F77" i="8"/>
  <c r="P77" i="8"/>
  <c r="D77" i="8"/>
  <c r="K77" i="8"/>
  <c r="BC79" i="3"/>
  <c r="BF79" i="3"/>
  <c r="AU79" i="3"/>
  <c r="BD76" i="8"/>
  <c r="BG76" i="8"/>
  <c r="AV76" i="8"/>
  <c r="Y76" i="8"/>
  <c r="T78" i="9"/>
  <c r="BA78" i="9" s="1"/>
  <c r="AS77" i="9"/>
  <c r="U77" i="9"/>
  <c r="AF77" i="9"/>
  <c r="AP77" i="9"/>
  <c r="W77" i="9"/>
  <c r="AG77" i="9"/>
  <c r="A77" i="9"/>
  <c r="AM76" i="9"/>
  <c r="AI76" i="9"/>
  <c r="AL76" i="9"/>
  <c r="BK76" i="9"/>
  <c r="AX76" i="9"/>
  <c r="AJ76" i="9"/>
  <c r="AW76" i="9"/>
  <c r="BH76" i="9"/>
  <c r="AA76" i="9"/>
  <c r="BI76" i="9"/>
  <c r="BL76" i="9"/>
  <c r="AP76" i="8"/>
  <c r="AG76" i="8"/>
  <c r="A76" i="8"/>
  <c r="AF76" i="8"/>
  <c r="U76" i="8"/>
  <c r="W76" i="8"/>
  <c r="T77" i="8"/>
  <c r="AS76" i="8"/>
  <c r="AX75" i="8"/>
  <c r="BL75" i="8"/>
  <c r="BK75" i="8"/>
  <c r="AA75" i="8"/>
  <c r="AW75" i="8"/>
  <c r="BH75" i="8"/>
  <c r="AJ75" i="8"/>
  <c r="AI75" i="8"/>
  <c r="BI75" i="8"/>
  <c r="AM75" i="8"/>
  <c r="AL75" i="8"/>
  <c r="AP78" i="4"/>
  <c r="U78" i="4"/>
  <c r="AS78" i="4"/>
  <c r="X78" i="4"/>
  <c r="Y78" i="4"/>
  <c r="W78" i="4"/>
  <c r="AF78" i="4"/>
  <c r="AG78" i="4" s="1"/>
  <c r="T79" i="4"/>
  <c r="BA79" i="4" s="1"/>
  <c r="D78" i="5"/>
  <c r="AC78" i="5"/>
  <c r="AD78" i="5" s="1"/>
  <c r="B79" i="5"/>
  <c r="E78" i="5"/>
  <c r="AO78" i="5"/>
  <c r="F78" i="5"/>
  <c r="C78" i="5"/>
  <c r="H78" i="5" s="1"/>
  <c r="AP77" i="5"/>
  <c r="T78" i="5"/>
  <c r="AF77" i="5"/>
  <c r="AG77" i="5" s="1"/>
  <c r="U77" i="5"/>
  <c r="M79" i="4"/>
  <c r="F79" i="4"/>
  <c r="E79" i="4"/>
  <c r="P79" i="4"/>
  <c r="O79" i="4"/>
  <c r="AR79" i="4"/>
  <c r="D79" i="4"/>
  <c r="L79" i="4"/>
  <c r="AO79" i="4"/>
  <c r="N79" i="4"/>
  <c r="B80" i="4"/>
  <c r="R79" i="4"/>
  <c r="AC79" i="4"/>
  <c r="AD79" i="4" s="1"/>
  <c r="Q79" i="4"/>
  <c r="C79" i="4"/>
  <c r="K79" i="4"/>
  <c r="M77" i="5"/>
  <c r="T80" i="6"/>
  <c r="BA80" i="6" s="1"/>
  <c r="U79" i="6"/>
  <c r="AF79" i="6"/>
  <c r="AG79" i="6" s="1"/>
  <c r="AP79" i="6"/>
  <c r="AF77" i="7"/>
  <c r="AG77" i="7" s="1"/>
  <c r="U77" i="7"/>
  <c r="T78" i="7"/>
  <c r="AP77" i="7"/>
  <c r="BI78" i="4"/>
  <c r="O79" i="9"/>
  <c r="C79" i="9"/>
  <c r="K79" i="9"/>
  <c r="L79" i="9"/>
  <c r="AR79" i="9"/>
  <c r="AC79" i="9"/>
  <c r="Q79" i="9"/>
  <c r="P79" i="9"/>
  <c r="D79" i="9"/>
  <c r="E79" i="9"/>
  <c r="F79" i="9"/>
  <c r="M79" i="9"/>
  <c r="AD79" i="9"/>
  <c r="N79" i="9"/>
  <c r="R79" i="9"/>
  <c r="AO79" i="9"/>
  <c r="B80" i="9"/>
  <c r="C78" i="6"/>
  <c r="H78" i="6" s="1"/>
  <c r="E78" i="6"/>
  <c r="F78" i="6"/>
  <c r="A78" i="6"/>
  <c r="AC78" i="6"/>
  <c r="AD78" i="6" s="1"/>
  <c r="B79" i="6"/>
  <c r="AO78" i="6"/>
  <c r="D78" i="6"/>
  <c r="AA77" i="6"/>
  <c r="AI77" i="6"/>
  <c r="AJ77" i="6"/>
  <c r="AL77" i="6"/>
  <c r="AR77" i="6" s="1"/>
  <c r="BC77" i="6" s="1"/>
  <c r="AM77" i="6"/>
  <c r="AS78" i="2"/>
  <c r="AF78" i="2"/>
  <c r="AG78" i="2" s="1"/>
  <c r="AP78" i="2"/>
  <c r="U78" i="2"/>
  <c r="W78" i="2"/>
  <c r="Y78" i="2"/>
  <c r="T79" i="2"/>
  <c r="R79" i="3"/>
  <c r="O79" i="3"/>
  <c r="B80" i="3"/>
  <c r="N79" i="3"/>
  <c r="AC79" i="3"/>
  <c r="AD79" i="3" s="1"/>
  <c r="C79" i="3"/>
  <c r="D79" i="3"/>
  <c r="AO79" i="3"/>
  <c r="P79" i="3"/>
  <c r="K79" i="3"/>
  <c r="Q79" i="3"/>
  <c r="AR79" i="3"/>
  <c r="M79" i="3"/>
  <c r="F79" i="3"/>
  <c r="H79" i="3"/>
  <c r="E79" i="3"/>
  <c r="L79" i="3"/>
  <c r="AW78" i="3"/>
  <c r="AJ78" i="3"/>
  <c r="BI78" i="3"/>
  <c r="BL78" i="3"/>
  <c r="AS76" i="6"/>
  <c r="BD76" i="6" s="1"/>
  <c r="AR76" i="6"/>
  <c r="M78" i="7"/>
  <c r="AO78" i="7"/>
  <c r="AC78" i="7"/>
  <c r="N78" i="7"/>
  <c r="O78" i="7"/>
  <c r="B79" i="7"/>
  <c r="Q78" i="7"/>
  <c r="L78" i="7"/>
  <c r="D78" i="7"/>
  <c r="AD78" i="7"/>
  <c r="F78" i="7"/>
  <c r="R78" i="7"/>
  <c r="AR78" i="7"/>
  <c r="C78" i="7"/>
  <c r="P78" i="7"/>
  <c r="E78" i="7"/>
  <c r="K78" i="7"/>
  <c r="W46" i="6" l="1"/>
  <c r="X46" i="6" s="1"/>
  <c r="BK47" i="8"/>
  <c r="BA78" i="7"/>
  <c r="X79" i="2"/>
  <c r="BA79" i="2"/>
  <c r="BA78" i="5"/>
  <c r="H79" i="7"/>
  <c r="H80" i="9"/>
  <c r="H78" i="8"/>
  <c r="X77" i="8"/>
  <c r="BA77" i="8"/>
  <c r="BF46" i="6"/>
  <c r="AU46" i="6"/>
  <c r="O46" i="6"/>
  <c r="K47" i="6" s="1"/>
  <c r="AI78" i="3"/>
  <c r="AX78" i="3"/>
  <c r="BK78" i="3"/>
  <c r="AL78" i="3"/>
  <c r="BH78" i="3"/>
  <c r="AM78" i="3"/>
  <c r="X78" i="9"/>
  <c r="A79" i="3"/>
  <c r="X79" i="3"/>
  <c r="AW78" i="4"/>
  <c r="BK78" i="4"/>
  <c r="X48" i="5"/>
  <c r="Y48" i="5" s="1"/>
  <c r="BL44" i="6"/>
  <c r="Y45" i="6"/>
  <c r="AV45" i="6" s="1"/>
  <c r="BK44" i="6"/>
  <c r="AA77" i="5"/>
  <c r="AS76" i="7"/>
  <c r="BD76" i="7" s="1"/>
  <c r="L52" i="9"/>
  <c r="P52" i="9" s="1"/>
  <c r="Q52" i="9" s="1"/>
  <c r="BL78" i="4"/>
  <c r="AA78" i="4"/>
  <c r="AM78" i="4"/>
  <c r="AI78" i="4"/>
  <c r="AJ78" i="4"/>
  <c r="AX78" i="4"/>
  <c r="AL78" i="4"/>
  <c r="BK77" i="2"/>
  <c r="AJ77" i="2"/>
  <c r="AA77" i="2"/>
  <c r="R49" i="2"/>
  <c r="AU49" i="2" s="1"/>
  <c r="AI77" i="2"/>
  <c r="AM77" i="2"/>
  <c r="AL77" i="2"/>
  <c r="BL77" i="2"/>
  <c r="L50" i="2"/>
  <c r="N50" i="2"/>
  <c r="BH77" i="2"/>
  <c r="AW77" i="2"/>
  <c r="AX77" i="2"/>
  <c r="A79" i="4"/>
  <c r="BH79" i="4" s="1"/>
  <c r="A78" i="7"/>
  <c r="AJ78" i="7" s="1"/>
  <c r="BK48" i="8"/>
  <c r="BL48" i="8"/>
  <c r="Q50" i="8"/>
  <c r="R50" i="8" s="1"/>
  <c r="W50" i="8"/>
  <c r="X50" i="8" s="1"/>
  <c r="Y49" i="8"/>
  <c r="L51" i="8"/>
  <c r="N51" i="8"/>
  <c r="BK46" i="5"/>
  <c r="BK46" i="9"/>
  <c r="BL46" i="9"/>
  <c r="BL46" i="5"/>
  <c r="BK45" i="7"/>
  <c r="BH48" i="2"/>
  <c r="BI48" i="2" s="1"/>
  <c r="AI77" i="5"/>
  <c r="AJ77" i="5"/>
  <c r="AA77" i="7"/>
  <c r="N49" i="5"/>
  <c r="O49" i="5" s="1"/>
  <c r="K50" i="5" s="1"/>
  <c r="A78" i="2"/>
  <c r="AM78" i="2" s="1"/>
  <c r="U79" i="3"/>
  <c r="AF79" i="3"/>
  <c r="AG79" i="3" s="1"/>
  <c r="AP79" i="3"/>
  <c r="AV79" i="3"/>
  <c r="T80" i="3"/>
  <c r="BA80" i="3" s="1"/>
  <c r="AS79" i="3"/>
  <c r="W79" i="3"/>
  <c r="BD79" i="3"/>
  <c r="Y79" i="3"/>
  <c r="BG79" i="3"/>
  <c r="H80" i="4"/>
  <c r="AW46" i="7"/>
  <c r="AX46" i="7" s="1"/>
  <c r="BL46" i="7" s="1"/>
  <c r="AL77" i="5"/>
  <c r="AR77" i="5" s="1"/>
  <c r="C79" i="5"/>
  <c r="H79" i="5" s="1"/>
  <c r="AM77" i="7"/>
  <c r="Y47" i="7"/>
  <c r="W48" i="7"/>
  <c r="X48" i="7" s="1"/>
  <c r="P48" i="7"/>
  <c r="Q48" i="7" s="1"/>
  <c r="R48" i="7" s="1"/>
  <c r="O48" i="7"/>
  <c r="K49" i="7" s="1"/>
  <c r="Y48" i="9"/>
  <c r="AV48" i="9" s="1"/>
  <c r="AU49" i="5"/>
  <c r="BF49" i="5"/>
  <c r="AV47" i="5"/>
  <c r="BG47" i="5"/>
  <c r="BG47" i="9"/>
  <c r="M78" i="6"/>
  <c r="BC76" i="5"/>
  <c r="AM77" i="5"/>
  <c r="BD76" i="5"/>
  <c r="AS76" i="5"/>
  <c r="AW47" i="9"/>
  <c r="AL77" i="7"/>
  <c r="AR77" i="7" s="1"/>
  <c r="AJ77" i="7"/>
  <c r="AI77" i="7"/>
  <c r="BC80" i="3"/>
  <c r="BF80" i="3"/>
  <c r="AU80" i="3"/>
  <c r="BD77" i="8"/>
  <c r="BC78" i="8"/>
  <c r="F78" i="8"/>
  <c r="E78" i="8"/>
  <c r="L78" i="8"/>
  <c r="AR78" i="8"/>
  <c r="AO78" i="8"/>
  <c r="R78" i="8"/>
  <c r="P78" i="8"/>
  <c r="B79" i="8"/>
  <c r="O78" i="8"/>
  <c r="N78" i="8"/>
  <c r="M78" i="8"/>
  <c r="Q78" i="8"/>
  <c r="D78" i="8"/>
  <c r="C78" i="8"/>
  <c r="BF78" i="8"/>
  <c r="AC78" i="8"/>
  <c r="AD78" i="8"/>
  <c r="AU78" i="8"/>
  <c r="K78" i="8"/>
  <c r="BC79" i="7"/>
  <c r="BF79" i="7"/>
  <c r="AU79" i="7"/>
  <c r="BC80" i="9"/>
  <c r="AU80" i="9"/>
  <c r="BF80" i="9"/>
  <c r="BD78" i="9"/>
  <c r="BG78" i="9"/>
  <c r="Y78" i="9"/>
  <c r="AV78" i="9"/>
  <c r="BC76" i="6"/>
  <c r="BC80" i="4"/>
  <c r="BF80" i="4"/>
  <c r="AU80" i="4"/>
  <c r="A78" i="5"/>
  <c r="AI78" i="5" s="1"/>
  <c r="BC78" i="2"/>
  <c r="BF78" i="2"/>
  <c r="AU78" i="2"/>
  <c r="L78" i="2"/>
  <c r="AC78" i="2"/>
  <c r="AD78" i="2" s="1"/>
  <c r="P78" i="2"/>
  <c r="R78" i="2"/>
  <c r="D78" i="2"/>
  <c r="N78" i="2"/>
  <c r="AO78" i="2"/>
  <c r="O78" i="2"/>
  <c r="H78" i="2"/>
  <c r="AR78" i="2"/>
  <c r="F78" i="2"/>
  <c r="M78" i="2"/>
  <c r="E78" i="2"/>
  <c r="Q78" i="2"/>
  <c r="K78" i="2"/>
  <c r="C78" i="2"/>
  <c r="B79" i="2"/>
  <c r="BD79" i="2"/>
  <c r="BG79" i="2"/>
  <c r="AV79" i="2"/>
  <c r="BD79" i="4"/>
  <c r="BG79" i="4"/>
  <c r="AV79" i="4"/>
  <c r="BG77" i="8"/>
  <c r="AV77" i="8"/>
  <c r="Y77" i="8"/>
  <c r="W77" i="8"/>
  <c r="A77" i="8"/>
  <c r="AP77" i="8"/>
  <c r="U77" i="8"/>
  <c r="T78" i="8"/>
  <c r="AS77" i="8"/>
  <c r="AG77" i="8"/>
  <c r="AF77" i="8"/>
  <c r="BL76" i="8"/>
  <c r="AA76" i="8"/>
  <c r="AJ76" i="8"/>
  <c r="BH76" i="8"/>
  <c r="AM76" i="8"/>
  <c r="AI76" i="8"/>
  <c r="AX76" i="8"/>
  <c r="AW76" i="8"/>
  <c r="BI76" i="8"/>
  <c r="AL76" i="8"/>
  <c r="BK76" i="8"/>
  <c r="AJ77" i="9"/>
  <c r="AW77" i="9"/>
  <c r="BL77" i="9"/>
  <c r="BK77" i="9"/>
  <c r="AA77" i="9"/>
  <c r="BH77" i="9"/>
  <c r="AI77" i="9"/>
  <c r="AM77" i="9"/>
  <c r="BI77" i="9"/>
  <c r="AL77" i="9"/>
  <c r="AX77" i="9"/>
  <c r="W78" i="9"/>
  <c r="AG78" i="9"/>
  <c r="U78" i="9"/>
  <c r="AS78" i="9"/>
  <c r="T79" i="9"/>
  <c r="BA79" i="9" s="1"/>
  <c r="AP78" i="9"/>
  <c r="AF78" i="9"/>
  <c r="A78" i="9"/>
  <c r="T80" i="4"/>
  <c r="BA80" i="4" s="1"/>
  <c r="AP79" i="4"/>
  <c r="U79" i="4"/>
  <c r="W79" i="4"/>
  <c r="X79" i="4"/>
  <c r="Y79" i="4"/>
  <c r="AS79" i="4"/>
  <c r="AF79" i="4"/>
  <c r="AG79" i="4" s="1"/>
  <c r="AC79" i="5"/>
  <c r="AD79" i="5" s="1"/>
  <c r="D79" i="5"/>
  <c r="E79" i="5"/>
  <c r="AO79" i="5"/>
  <c r="F79" i="5"/>
  <c r="B80" i="5"/>
  <c r="AF78" i="5"/>
  <c r="AG78" i="5" s="1"/>
  <c r="AP78" i="5"/>
  <c r="U78" i="5"/>
  <c r="T79" i="5"/>
  <c r="C80" i="3"/>
  <c r="K80" i="3"/>
  <c r="AC80" i="3"/>
  <c r="AD80" i="3" s="1"/>
  <c r="R80" i="3"/>
  <c r="E80" i="3"/>
  <c r="M80" i="3"/>
  <c r="F80" i="3"/>
  <c r="Q80" i="3"/>
  <c r="P80" i="3"/>
  <c r="D80" i="3"/>
  <c r="L80" i="3"/>
  <c r="AO80" i="3"/>
  <c r="N80" i="3"/>
  <c r="B81" i="3"/>
  <c r="H80" i="3"/>
  <c r="O80" i="3"/>
  <c r="AR80" i="3"/>
  <c r="AA78" i="6"/>
  <c r="AI78" i="6"/>
  <c r="AJ78" i="6"/>
  <c r="AM78" i="6"/>
  <c r="AL78" i="6"/>
  <c r="R80" i="4"/>
  <c r="P80" i="4"/>
  <c r="L80" i="4"/>
  <c r="K80" i="4"/>
  <c r="O80" i="4"/>
  <c r="M80" i="4"/>
  <c r="C80" i="4"/>
  <c r="D80" i="4"/>
  <c r="F80" i="4"/>
  <c r="AC80" i="4"/>
  <c r="AD80" i="4" s="1"/>
  <c r="AO80" i="4"/>
  <c r="AR80" i="4"/>
  <c r="B81" i="4"/>
  <c r="N80" i="4"/>
  <c r="Q80" i="4"/>
  <c r="E80" i="4"/>
  <c r="AL79" i="3"/>
  <c r="AI79" i="3"/>
  <c r="BL79" i="3"/>
  <c r="AJ79" i="3"/>
  <c r="BH79" i="3"/>
  <c r="AA79" i="3"/>
  <c r="BI79" i="3"/>
  <c r="AM79" i="3"/>
  <c r="AX79" i="3"/>
  <c r="BK79" i="3"/>
  <c r="AW79" i="3"/>
  <c r="AS77" i="6"/>
  <c r="BD77" i="6" s="1"/>
  <c r="AD80" i="9"/>
  <c r="M80" i="9"/>
  <c r="N80" i="9"/>
  <c r="Q80" i="9"/>
  <c r="E80" i="9"/>
  <c r="R80" i="9"/>
  <c r="C80" i="9"/>
  <c r="K80" i="9"/>
  <c r="F80" i="9"/>
  <c r="AO80" i="9"/>
  <c r="AC80" i="9"/>
  <c r="AR80" i="9"/>
  <c r="B81" i="9"/>
  <c r="L80" i="9"/>
  <c r="D80" i="9"/>
  <c r="O80" i="9"/>
  <c r="P80" i="9"/>
  <c r="T81" i="6"/>
  <c r="BA81" i="6" s="1"/>
  <c r="U80" i="6"/>
  <c r="AF80" i="6"/>
  <c r="AG80" i="6" s="1"/>
  <c r="AP80" i="6"/>
  <c r="AP79" i="2"/>
  <c r="W79" i="2"/>
  <c r="AF79" i="2"/>
  <c r="AG79" i="2" s="1"/>
  <c r="T80" i="2"/>
  <c r="U79" i="2"/>
  <c r="Y79" i="2"/>
  <c r="AS79" i="2"/>
  <c r="AF78" i="7"/>
  <c r="AG78" i="7" s="1"/>
  <c r="U78" i="7"/>
  <c r="T79" i="7"/>
  <c r="AP78" i="7"/>
  <c r="AD79" i="7"/>
  <c r="E79" i="7"/>
  <c r="L79" i="7"/>
  <c r="Q79" i="7"/>
  <c r="D79" i="7"/>
  <c r="O79" i="7"/>
  <c r="F79" i="7"/>
  <c r="K79" i="7"/>
  <c r="M79" i="7"/>
  <c r="AR79" i="7"/>
  <c r="N79" i="7"/>
  <c r="B80" i="7"/>
  <c r="C79" i="7"/>
  <c r="R79" i="7"/>
  <c r="AC79" i="7"/>
  <c r="AO79" i="7"/>
  <c r="P79" i="7"/>
  <c r="A79" i="6"/>
  <c r="F79" i="6"/>
  <c r="B80" i="6"/>
  <c r="E79" i="6"/>
  <c r="C79" i="6"/>
  <c r="H79" i="6" s="1"/>
  <c r="AO79" i="6"/>
  <c r="D79" i="6"/>
  <c r="AC79" i="6"/>
  <c r="AD79" i="6" s="1"/>
  <c r="M78" i="5"/>
  <c r="H81" i="9" l="1"/>
  <c r="X78" i="8"/>
  <c r="BA78" i="8"/>
  <c r="X80" i="2"/>
  <c r="BA80" i="2"/>
  <c r="H80" i="7"/>
  <c r="BA79" i="7"/>
  <c r="H79" i="8"/>
  <c r="BA79" i="5"/>
  <c r="N47" i="6"/>
  <c r="L47" i="6"/>
  <c r="O52" i="9"/>
  <c r="K53" i="9" s="1"/>
  <c r="L53" i="9" s="1"/>
  <c r="P53" i="9" s="1"/>
  <c r="Q53" i="9" s="1"/>
  <c r="R53" i="9" s="1"/>
  <c r="A80" i="3"/>
  <c r="X80" i="3"/>
  <c r="AL79" i="4"/>
  <c r="X79" i="9"/>
  <c r="AX79" i="4"/>
  <c r="R52" i="9"/>
  <c r="BG45" i="6"/>
  <c r="Y46" i="6"/>
  <c r="AV46" i="6" s="1"/>
  <c r="AW46" i="6" s="1"/>
  <c r="AX46" i="6" s="1"/>
  <c r="AI78" i="7"/>
  <c r="AA78" i="7"/>
  <c r="AM79" i="4"/>
  <c r="BL79" i="4"/>
  <c r="AA79" i="4"/>
  <c r="BK79" i="4"/>
  <c r="BI79" i="4"/>
  <c r="AJ79" i="4"/>
  <c r="AI79" i="4"/>
  <c r="AW79" i="4"/>
  <c r="BF49" i="2"/>
  <c r="BH49" i="2" s="1"/>
  <c r="BI49" i="2" s="1"/>
  <c r="O50" i="2"/>
  <c r="K51" i="2" s="1"/>
  <c r="W50" i="2"/>
  <c r="X50" i="2" s="1"/>
  <c r="P50" i="2"/>
  <c r="Q50" i="2" s="1"/>
  <c r="R50" i="2" s="1"/>
  <c r="AV49" i="8"/>
  <c r="AW49" i="8" s="1"/>
  <c r="AX49" i="8" s="1"/>
  <c r="BG49" i="8"/>
  <c r="BH49" i="8" s="1"/>
  <c r="W51" i="8"/>
  <c r="X51" i="8" s="1"/>
  <c r="BF50" i="8"/>
  <c r="AU50" i="8"/>
  <c r="P51" i="8"/>
  <c r="Q51" i="8" s="1"/>
  <c r="R51" i="8" s="1"/>
  <c r="O51" i="8"/>
  <c r="K52" i="8" s="1"/>
  <c r="AS77" i="5"/>
  <c r="AI78" i="2"/>
  <c r="BH47" i="5"/>
  <c r="BI47" i="5" s="1"/>
  <c r="AW78" i="2"/>
  <c r="BH78" i="2"/>
  <c r="BL78" i="2"/>
  <c r="AL78" i="2"/>
  <c r="AW48" i="9"/>
  <c r="AM78" i="7"/>
  <c r="C80" i="5"/>
  <c r="H80" i="5" s="1"/>
  <c r="A79" i="2"/>
  <c r="BH79" i="2" s="1"/>
  <c r="N50" i="5"/>
  <c r="L50" i="5"/>
  <c r="P50" i="5" s="1"/>
  <c r="Q50" i="5" s="1"/>
  <c r="R50" i="5" s="1"/>
  <c r="BF50" i="5" s="1"/>
  <c r="W49" i="5"/>
  <c r="X49" i="5" s="1"/>
  <c r="BK46" i="7"/>
  <c r="BI78" i="2"/>
  <c r="AA78" i="2"/>
  <c r="BK78" i="2"/>
  <c r="AX78" i="2"/>
  <c r="AJ78" i="2"/>
  <c r="AV80" i="3"/>
  <c r="AS80" i="3"/>
  <c r="AF80" i="3"/>
  <c r="AG80" i="3" s="1"/>
  <c r="T81" i="3"/>
  <c r="BA81" i="3" s="1"/>
  <c r="BD80" i="3"/>
  <c r="AP80" i="3"/>
  <c r="U80" i="3"/>
  <c r="W80" i="3"/>
  <c r="BG80" i="3"/>
  <c r="Y80" i="3"/>
  <c r="H81" i="4"/>
  <c r="BC77" i="5"/>
  <c r="BD77" i="5"/>
  <c r="AW47" i="5"/>
  <c r="AX47" i="5" s="1"/>
  <c r="AV47" i="7"/>
  <c r="BG47" i="7"/>
  <c r="L49" i="7"/>
  <c r="P49" i="7" s="1"/>
  <c r="Q49" i="7" s="1"/>
  <c r="R49" i="7" s="1"/>
  <c r="N49" i="7"/>
  <c r="BF48" i="7"/>
  <c r="AU48" i="7"/>
  <c r="BH47" i="9"/>
  <c r="BI47" i="9" s="1"/>
  <c r="BG48" i="9"/>
  <c r="AV48" i="5"/>
  <c r="BG48" i="5"/>
  <c r="M79" i="6"/>
  <c r="N53" i="9"/>
  <c r="O53" i="9" s="1"/>
  <c r="K54" i="9" s="1"/>
  <c r="L54" i="9" s="1"/>
  <c r="P54" i="9" s="1"/>
  <c r="Q54" i="9" s="1"/>
  <c r="R54" i="9" s="1"/>
  <c r="AS77" i="7"/>
  <c r="BD77" i="7" s="1"/>
  <c r="AL78" i="7"/>
  <c r="AL78" i="5"/>
  <c r="AR78" i="5" s="1"/>
  <c r="AJ78" i="5"/>
  <c r="AX47" i="9"/>
  <c r="Y49" i="9"/>
  <c r="W50" i="9"/>
  <c r="X50" i="9" s="1"/>
  <c r="BC77" i="7"/>
  <c r="AU53" i="9"/>
  <c r="BF53" i="9"/>
  <c r="AU52" i="9"/>
  <c r="BF52" i="9"/>
  <c r="BC81" i="4"/>
  <c r="BF81" i="4"/>
  <c r="AU81" i="4"/>
  <c r="BC81" i="9"/>
  <c r="BF81" i="9"/>
  <c r="AU81" i="9"/>
  <c r="AA78" i="5"/>
  <c r="A80" i="4"/>
  <c r="AA80" i="4" s="1"/>
  <c r="BD80" i="4"/>
  <c r="BG80" i="4"/>
  <c r="AV80" i="4"/>
  <c r="BD79" i="9"/>
  <c r="BG79" i="9"/>
  <c r="AV79" i="9"/>
  <c r="Y79" i="9"/>
  <c r="BD78" i="8"/>
  <c r="BD80" i="2"/>
  <c r="BG80" i="2"/>
  <c r="AV80" i="2"/>
  <c r="BC79" i="2"/>
  <c r="BF79" i="2"/>
  <c r="AU79" i="2"/>
  <c r="E79" i="2"/>
  <c r="Q79" i="2"/>
  <c r="AR79" i="2"/>
  <c r="N79" i="2"/>
  <c r="P79" i="2"/>
  <c r="C79" i="2"/>
  <c r="O79" i="2"/>
  <c r="K79" i="2"/>
  <c r="H79" i="2"/>
  <c r="AO79" i="2"/>
  <c r="R79" i="2"/>
  <c r="M79" i="2"/>
  <c r="F79" i="2"/>
  <c r="L79" i="2"/>
  <c r="B80" i="2"/>
  <c r="D79" i="2"/>
  <c r="AC79" i="2"/>
  <c r="AD79" i="2" s="1"/>
  <c r="AM78" i="5"/>
  <c r="BC81" i="3"/>
  <c r="BF81" i="3"/>
  <c r="AU81" i="3"/>
  <c r="BC80" i="7"/>
  <c r="BF80" i="7"/>
  <c r="AU80" i="7"/>
  <c r="A79" i="5"/>
  <c r="AJ79" i="5" s="1"/>
  <c r="BC79" i="8"/>
  <c r="O79" i="8"/>
  <c r="D79" i="8"/>
  <c r="K79" i="8"/>
  <c r="N79" i="8"/>
  <c r="Q79" i="8"/>
  <c r="F79" i="8"/>
  <c r="AO79" i="8"/>
  <c r="C79" i="8"/>
  <c r="R79" i="8"/>
  <c r="AC79" i="8"/>
  <c r="M79" i="8"/>
  <c r="E79" i="8"/>
  <c r="P79" i="8"/>
  <c r="B80" i="8"/>
  <c r="BF79" i="8"/>
  <c r="AD79" i="8"/>
  <c r="AR79" i="8"/>
  <c r="L79" i="8"/>
  <c r="AU79" i="8"/>
  <c r="BG78" i="8"/>
  <c r="AV78" i="8"/>
  <c r="Y78" i="8"/>
  <c r="AW78" i="9"/>
  <c r="AM78" i="9"/>
  <c r="BK78" i="9"/>
  <c r="AX78" i="9"/>
  <c r="AL78" i="9"/>
  <c r="AA78" i="9"/>
  <c r="BH78" i="9"/>
  <c r="AI78" i="9"/>
  <c r="BI78" i="9"/>
  <c r="BL78" i="9"/>
  <c r="AJ78" i="9"/>
  <c r="AX77" i="8"/>
  <c r="AJ77" i="8"/>
  <c r="BK77" i="8"/>
  <c r="AL77" i="8"/>
  <c r="AI77" i="8"/>
  <c r="AM77" i="8"/>
  <c r="BL77" i="8"/>
  <c r="BI77" i="8"/>
  <c r="BH77" i="8"/>
  <c r="AW77" i="8"/>
  <c r="AA77" i="8"/>
  <c r="AP79" i="9"/>
  <c r="T80" i="9"/>
  <c r="BA80" i="9" s="1"/>
  <c r="AF79" i="9"/>
  <c r="AG79" i="9"/>
  <c r="U79" i="9"/>
  <c r="W79" i="9"/>
  <c r="AS79" i="9"/>
  <c r="A79" i="9"/>
  <c r="AF78" i="8"/>
  <c r="A78" i="8"/>
  <c r="W78" i="8"/>
  <c r="AP78" i="8"/>
  <c r="AS78" i="8"/>
  <c r="U78" i="8"/>
  <c r="AG78" i="8"/>
  <c r="T79" i="8"/>
  <c r="AP80" i="4"/>
  <c r="U80" i="4"/>
  <c r="AS80" i="4"/>
  <c r="X80" i="4"/>
  <c r="AF80" i="4"/>
  <c r="AG80" i="4" s="1"/>
  <c r="T81" i="4"/>
  <c r="BA81" i="4" s="1"/>
  <c r="W80" i="4"/>
  <c r="Y80" i="4"/>
  <c r="AP79" i="5"/>
  <c r="T80" i="5"/>
  <c r="U79" i="5"/>
  <c r="AF79" i="5"/>
  <c r="AG79" i="5" s="1"/>
  <c r="B81" i="5"/>
  <c r="D80" i="5"/>
  <c r="F80" i="5"/>
  <c r="AO80" i="5"/>
  <c r="E80" i="5"/>
  <c r="AC80" i="5"/>
  <c r="AD80" i="5" s="1"/>
  <c r="C80" i="6"/>
  <c r="H80" i="6" s="1"/>
  <c r="AO80" i="6"/>
  <c r="D80" i="6"/>
  <c r="E80" i="6"/>
  <c r="B81" i="6"/>
  <c r="A80" i="6"/>
  <c r="F80" i="6"/>
  <c r="AC80" i="6"/>
  <c r="AD80" i="6" s="1"/>
  <c r="Q81" i="3"/>
  <c r="B82" i="3"/>
  <c r="M81" i="3"/>
  <c r="AR81" i="3"/>
  <c r="K81" i="3"/>
  <c r="R81" i="3"/>
  <c r="C81" i="3"/>
  <c r="H81" i="3"/>
  <c r="N81" i="3"/>
  <c r="L81" i="3"/>
  <c r="O81" i="3"/>
  <c r="AC81" i="3"/>
  <c r="AD81" i="3" s="1"/>
  <c r="D81" i="3"/>
  <c r="F81" i="3"/>
  <c r="P81" i="3"/>
  <c r="AO81" i="3"/>
  <c r="E81" i="3"/>
  <c r="R80" i="7"/>
  <c r="K80" i="7"/>
  <c r="M80" i="7"/>
  <c r="D80" i="7"/>
  <c r="AC80" i="7"/>
  <c r="P80" i="7"/>
  <c r="E80" i="7"/>
  <c r="N80" i="7"/>
  <c r="C80" i="7"/>
  <c r="B81" i="7"/>
  <c r="Q80" i="7"/>
  <c r="AD80" i="7"/>
  <c r="F80" i="7"/>
  <c r="AO80" i="7"/>
  <c r="AR80" i="7"/>
  <c r="O80" i="7"/>
  <c r="L80" i="7"/>
  <c r="AA79" i="2"/>
  <c r="AI79" i="2"/>
  <c r="AW79" i="2"/>
  <c r="T81" i="2"/>
  <c r="AF80" i="2"/>
  <c r="AG80" i="2" s="1"/>
  <c r="U80" i="2"/>
  <c r="Y80" i="2"/>
  <c r="AP80" i="2"/>
  <c r="W80" i="2"/>
  <c r="AS80" i="2"/>
  <c r="AF81" i="6"/>
  <c r="AG81" i="6" s="1"/>
  <c r="T82" i="6"/>
  <c r="BA82" i="6" s="1"/>
  <c r="AP81" i="6"/>
  <c r="U81" i="6"/>
  <c r="R81" i="9"/>
  <c r="AO81" i="9"/>
  <c r="N81" i="9"/>
  <c r="F81" i="9"/>
  <c r="M81" i="9"/>
  <c r="B82" i="9"/>
  <c r="AD81" i="9"/>
  <c r="O81" i="9"/>
  <c r="L81" i="9"/>
  <c r="C81" i="9"/>
  <c r="K81" i="9"/>
  <c r="Q81" i="9"/>
  <c r="P81" i="9"/>
  <c r="D81" i="9"/>
  <c r="E81" i="9"/>
  <c r="AC81" i="9"/>
  <c r="AR81" i="9"/>
  <c r="AS78" i="6"/>
  <c r="BD78" i="6" s="1"/>
  <c r="AR78" i="6"/>
  <c r="M79" i="5"/>
  <c r="AF79" i="7"/>
  <c r="AG79" i="7" s="1"/>
  <c r="U79" i="7"/>
  <c r="T80" i="7"/>
  <c r="AP79" i="7"/>
  <c r="AA79" i="6"/>
  <c r="AI79" i="6"/>
  <c r="AJ79" i="6"/>
  <c r="AL79" i="6"/>
  <c r="AR79" i="6" s="1"/>
  <c r="AM79" i="6"/>
  <c r="A79" i="7"/>
  <c r="R81" i="4"/>
  <c r="E81" i="4"/>
  <c r="D81" i="4"/>
  <c r="C81" i="4"/>
  <c r="Q81" i="4"/>
  <c r="B82" i="4"/>
  <c r="F81" i="4"/>
  <c r="M81" i="4"/>
  <c r="K81" i="4"/>
  <c r="AR81" i="4"/>
  <c r="P81" i="4"/>
  <c r="N81" i="4"/>
  <c r="AO81" i="4"/>
  <c r="AC81" i="4"/>
  <c r="AD81" i="4" s="1"/>
  <c r="L81" i="4"/>
  <c r="O81" i="4"/>
  <c r="AL80" i="3"/>
  <c r="AW80" i="3"/>
  <c r="AX80" i="3"/>
  <c r="AI80" i="3"/>
  <c r="AA80" i="3"/>
  <c r="AM80" i="3"/>
  <c r="BL80" i="3"/>
  <c r="BK80" i="3"/>
  <c r="BI80" i="3"/>
  <c r="AJ80" i="3"/>
  <c r="BH80" i="3"/>
  <c r="BA80" i="5" l="1"/>
  <c r="H80" i="8"/>
  <c r="BA80" i="7"/>
  <c r="H82" i="9"/>
  <c r="X81" i="2"/>
  <c r="BA81" i="2"/>
  <c r="X79" i="8"/>
  <c r="BA79" i="8"/>
  <c r="H81" i="7"/>
  <c r="AM79" i="2"/>
  <c r="BI79" i="2"/>
  <c r="AL79" i="2"/>
  <c r="BK79" i="2"/>
  <c r="AJ79" i="2"/>
  <c r="BL79" i="2"/>
  <c r="AX79" i="2"/>
  <c r="O47" i="6"/>
  <c r="K48" i="6" s="1"/>
  <c r="P47" i="6"/>
  <c r="Q47" i="6" s="1"/>
  <c r="R47" i="6" s="1"/>
  <c r="W47" i="6"/>
  <c r="X47" i="6" s="1"/>
  <c r="X80" i="9"/>
  <c r="A81" i="3"/>
  <c r="BK81" i="3" s="1"/>
  <c r="X81" i="3"/>
  <c r="BG46" i="6"/>
  <c r="BH46" i="6" s="1"/>
  <c r="AW45" i="6"/>
  <c r="BH45" i="6"/>
  <c r="BI45" i="6" s="1"/>
  <c r="Y50" i="8"/>
  <c r="BG50" i="8" s="1"/>
  <c r="BI49" i="8"/>
  <c r="BL49" i="8" s="1"/>
  <c r="BK49" i="8"/>
  <c r="BF50" i="2"/>
  <c r="AU50" i="2"/>
  <c r="Y50" i="2"/>
  <c r="BG50" i="2" s="1"/>
  <c r="L51" i="2"/>
  <c r="P51" i="2" s="1"/>
  <c r="Q51" i="2" s="1"/>
  <c r="R51" i="2" s="1"/>
  <c r="N51" i="2"/>
  <c r="C81" i="5"/>
  <c r="H81" i="5" s="1"/>
  <c r="N52" i="8"/>
  <c r="L52" i="8"/>
  <c r="P52" i="8" s="1"/>
  <c r="Q52" i="8" s="1"/>
  <c r="R52" i="8" s="1"/>
  <c r="AU51" i="8"/>
  <c r="BF51" i="8"/>
  <c r="BL47" i="5"/>
  <c r="BK47" i="5"/>
  <c r="AU50" i="5"/>
  <c r="AS78" i="5"/>
  <c r="AX80" i="4"/>
  <c r="BH48" i="5"/>
  <c r="BI48" i="5" s="1"/>
  <c r="O50" i="5"/>
  <c r="K51" i="5" s="1"/>
  <c r="BL47" i="9"/>
  <c r="BK47" i="9"/>
  <c r="AJ80" i="4"/>
  <c r="A80" i="2"/>
  <c r="AM80" i="2" s="1"/>
  <c r="AS81" i="3"/>
  <c r="U81" i="3"/>
  <c r="AF81" i="3"/>
  <c r="AG81" i="3" s="1"/>
  <c r="W81" i="3"/>
  <c r="BD81" i="3"/>
  <c r="BG81" i="3"/>
  <c r="T82" i="3"/>
  <c r="BA82" i="3" s="1"/>
  <c r="AV81" i="3"/>
  <c r="Y81" i="3"/>
  <c r="AP81" i="3"/>
  <c r="BK80" i="4"/>
  <c r="AW80" i="4"/>
  <c r="BL80" i="4"/>
  <c r="BI80" i="4"/>
  <c r="AL80" i="4"/>
  <c r="H82" i="4"/>
  <c r="AM80" i="4"/>
  <c r="AI80" i="4"/>
  <c r="BH80" i="4"/>
  <c r="BH47" i="7"/>
  <c r="BI47" i="7" s="1"/>
  <c r="AW47" i="7"/>
  <c r="AX47" i="7" s="1"/>
  <c r="BH48" i="9"/>
  <c r="BI48" i="9" s="1"/>
  <c r="AM79" i="5"/>
  <c r="AI79" i="5"/>
  <c r="AL79" i="5"/>
  <c r="AR79" i="5" s="1"/>
  <c r="AW48" i="5"/>
  <c r="AU49" i="7"/>
  <c r="BF49" i="7"/>
  <c r="O49" i="7"/>
  <c r="K50" i="7" s="1"/>
  <c r="W49" i="7"/>
  <c r="X49" i="7" s="1"/>
  <c r="Y48" i="7"/>
  <c r="Y49" i="5"/>
  <c r="W50" i="5"/>
  <c r="X50" i="5" s="1"/>
  <c r="M80" i="6"/>
  <c r="AS78" i="7"/>
  <c r="BD78" i="7" s="1"/>
  <c r="AA79" i="5"/>
  <c r="AX48" i="9"/>
  <c r="AV49" i="9"/>
  <c r="BG49" i="9"/>
  <c r="BC78" i="6"/>
  <c r="BC79" i="6"/>
  <c r="AU54" i="9"/>
  <c r="BF54" i="9"/>
  <c r="N54" i="9"/>
  <c r="O54" i="9" s="1"/>
  <c r="K55" i="9" s="1"/>
  <c r="BC82" i="9"/>
  <c r="BF82" i="9"/>
  <c r="AU82" i="9"/>
  <c r="BD79" i="8"/>
  <c r="BC81" i="7"/>
  <c r="BF81" i="7"/>
  <c r="AU81" i="7"/>
  <c r="A81" i="4"/>
  <c r="AI81" i="4" s="1"/>
  <c r="BD81" i="4"/>
  <c r="BG81" i="4"/>
  <c r="AV81" i="4"/>
  <c r="BD81" i="2"/>
  <c r="BG81" i="2"/>
  <c r="AV81" i="2"/>
  <c r="BD80" i="9"/>
  <c r="BG80" i="9"/>
  <c r="Y80" i="9"/>
  <c r="AV80" i="9"/>
  <c r="BC80" i="8"/>
  <c r="R80" i="8"/>
  <c r="AO80" i="8"/>
  <c r="F80" i="8"/>
  <c r="AC80" i="8"/>
  <c r="BF80" i="8"/>
  <c r="AR80" i="8"/>
  <c r="P80" i="8"/>
  <c r="Q80" i="8"/>
  <c r="N80" i="8"/>
  <c r="L80" i="8"/>
  <c r="AU80" i="8"/>
  <c r="C80" i="8"/>
  <c r="E80" i="8"/>
  <c r="O80" i="8"/>
  <c r="B81" i="8"/>
  <c r="M80" i="8"/>
  <c r="D80" i="8"/>
  <c r="K80" i="8"/>
  <c r="AD80" i="8"/>
  <c r="A80" i="5"/>
  <c r="BC80" i="2"/>
  <c r="BF80" i="2"/>
  <c r="AU80" i="2"/>
  <c r="AO80" i="2"/>
  <c r="D80" i="2"/>
  <c r="K80" i="2"/>
  <c r="R80" i="2"/>
  <c r="O80" i="2"/>
  <c r="AR80" i="2"/>
  <c r="F80" i="2"/>
  <c r="Q80" i="2"/>
  <c r="C80" i="2"/>
  <c r="M80" i="2"/>
  <c r="AC80" i="2"/>
  <c r="AD80" i="2" s="1"/>
  <c r="B81" i="2"/>
  <c r="H80" i="2"/>
  <c r="L80" i="2"/>
  <c r="E80" i="2"/>
  <c r="P80" i="2"/>
  <c r="N80" i="2"/>
  <c r="A80" i="7"/>
  <c r="AI80" i="7" s="1"/>
  <c r="BC78" i="5"/>
  <c r="BD78" i="5"/>
  <c r="BC82" i="4"/>
  <c r="BF82" i="4"/>
  <c r="AU82" i="4"/>
  <c r="BC82" i="3"/>
  <c r="BF82" i="3"/>
  <c r="AU82" i="3"/>
  <c r="BG79" i="8"/>
  <c r="AV79" i="8"/>
  <c r="Y79" i="8"/>
  <c r="AX79" i="9"/>
  <c r="BL79" i="9"/>
  <c r="BI79" i="9"/>
  <c r="AL79" i="9"/>
  <c r="AM79" i="9"/>
  <c r="BK79" i="9"/>
  <c r="AI79" i="9"/>
  <c r="AW79" i="9"/>
  <c r="AA79" i="9"/>
  <c r="AJ79" i="9"/>
  <c r="BH79" i="9"/>
  <c r="BI78" i="8"/>
  <c r="AJ78" i="8"/>
  <c r="AM78" i="8"/>
  <c r="AX78" i="8"/>
  <c r="BK78" i="8"/>
  <c r="AI78" i="8"/>
  <c r="AW78" i="8"/>
  <c r="AA78" i="8"/>
  <c r="BL78" i="8"/>
  <c r="AL78" i="8"/>
  <c r="BH78" i="8"/>
  <c r="AS80" i="9"/>
  <c r="AP80" i="9"/>
  <c r="AF80" i="9"/>
  <c r="AG80" i="9"/>
  <c r="T81" i="9"/>
  <c r="BA81" i="9" s="1"/>
  <c r="W80" i="9"/>
  <c r="U80" i="9"/>
  <c r="A80" i="9"/>
  <c r="W79" i="8"/>
  <c r="T80" i="8"/>
  <c r="AP79" i="8"/>
  <c r="U79" i="8"/>
  <c r="AG79" i="8"/>
  <c r="AF79" i="8"/>
  <c r="A79" i="8"/>
  <c r="AS79" i="8"/>
  <c r="U81" i="4"/>
  <c r="AP81" i="4"/>
  <c r="X81" i="4"/>
  <c r="Y81" i="4"/>
  <c r="AS81" i="4"/>
  <c r="AF81" i="4"/>
  <c r="AG81" i="4" s="1"/>
  <c r="T82" i="4"/>
  <c r="BA82" i="4" s="1"/>
  <c r="W81" i="4"/>
  <c r="E81" i="5"/>
  <c r="F81" i="5"/>
  <c r="D81" i="5"/>
  <c r="AO81" i="5"/>
  <c r="AC81" i="5"/>
  <c r="AD81" i="5" s="1"/>
  <c r="B82" i="5"/>
  <c r="AF80" i="5"/>
  <c r="AG80" i="5" s="1"/>
  <c r="AP80" i="5"/>
  <c r="U80" i="5"/>
  <c r="T81" i="5"/>
  <c r="AP80" i="7"/>
  <c r="AF80" i="7"/>
  <c r="AG80" i="7" s="1"/>
  <c r="U80" i="7"/>
  <c r="T81" i="7"/>
  <c r="AF81" i="2"/>
  <c r="AG81" i="2" s="1"/>
  <c r="Y81" i="2"/>
  <c r="AP81" i="2"/>
  <c r="AS81" i="2"/>
  <c r="W81" i="2"/>
  <c r="U81" i="2"/>
  <c r="T82" i="2"/>
  <c r="AA80" i="6"/>
  <c r="AJ80" i="6"/>
  <c r="AI80" i="6"/>
  <c r="AM80" i="6"/>
  <c r="AL80" i="6"/>
  <c r="AP82" i="6"/>
  <c r="U82" i="6"/>
  <c r="T83" i="6"/>
  <c r="BA83" i="6" s="1"/>
  <c r="AF82" i="6"/>
  <c r="AG82" i="6" s="1"/>
  <c r="AI79" i="7"/>
  <c r="AL79" i="7"/>
  <c r="AS79" i="7" s="1"/>
  <c r="AA79" i="7"/>
  <c r="AM79" i="7"/>
  <c r="AJ79" i="7"/>
  <c r="B83" i="9"/>
  <c r="E82" i="9"/>
  <c r="AD82" i="9"/>
  <c r="R82" i="9"/>
  <c r="F82" i="9"/>
  <c r="N82" i="9"/>
  <c r="AR82" i="9"/>
  <c r="C82" i="9"/>
  <c r="P82" i="9"/>
  <c r="AO82" i="9"/>
  <c r="AC82" i="9"/>
  <c r="L82" i="9"/>
  <c r="M82" i="9"/>
  <c r="O82" i="9"/>
  <c r="D82" i="9"/>
  <c r="K82" i="9"/>
  <c r="Q82" i="9"/>
  <c r="P81" i="7"/>
  <c r="M81" i="7"/>
  <c r="AD81" i="7"/>
  <c r="E81" i="7"/>
  <c r="AR81" i="7"/>
  <c r="B82" i="7"/>
  <c r="K81" i="7"/>
  <c r="AO81" i="7"/>
  <c r="Q81" i="7"/>
  <c r="C81" i="7"/>
  <c r="F81" i="7"/>
  <c r="N81" i="7"/>
  <c r="L81" i="7"/>
  <c r="D81" i="7"/>
  <c r="O81" i="7"/>
  <c r="R81" i="7"/>
  <c r="AC81" i="7"/>
  <c r="F81" i="6"/>
  <c r="D81" i="6"/>
  <c r="B82" i="6"/>
  <c r="E81" i="6"/>
  <c r="C81" i="6"/>
  <c r="H81" i="6" s="1"/>
  <c r="AO81" i="6"/>
  <c r="A81" i="6"/>
  <c r="AC81" i="6"/>
  <c r="AD81" i="6" s="1"/>
  <c r="AS79" i="6"/>
  <c r="AR82" i="4"/>
  <c r="R82" i="4"/>
  <c r="B83" i="4"/>
  <c r="N82" i="4"/>
  <c r="AC82" i="4"/>
  <c r="AD82" i="4" s="1"/>
  <c r="C82" i="4"/>
  <c r="O82" i="4"/>
  <c r="AO82" i="4"/>
  <c r="P82" i="4"/>
  <c r="K82" i="4"/>
  <c r="L82" i="4"/>
  <c r="M82" i="4"/>
  <c r="Q82" i="4"/>
  <c r="D82" i="4"/>
  <c r="F82" i="4"/>
  <c r="E82" i="4"/>
  <c r="M80" i="5"/>
  <c r="AC82" i="3"/>
  <c r="AD82" i="3" s="1"/>
  <c r="P82" i="3"/>
  <c r="M82" i="3"/>
  <c r="E82" i="3"/>
  <c r="Q82" i="3"/>
  <c r="D82" i="3"/>
  <c r="F82" i="3"/>
  <c r="N82" i="3"/>
  <c r="L82" i="3"/>
  <c r="O82" i="3"/>
  <c r="C82" i="3"/>
  <c r="H82" i="3"/>
  <c r="AO82" i="3"/>
  <c r="K82" i="3"/>
  <c r="R82" i="3"/>
  <c r="B83" i="3"/>
  <c r="AR82" i="3"/>
  <c r="X81" i="7" l="1"/>
  <c r="BA81" i="7"/>
  <c r="Y47" i="6"/>
  <c r="BG47" i="6" s="1"/>
  <c r="H81" i="8"/>
  <c r="H83" i="9"/>
  <c r="X82" i="2"/>
  <c r="BA82" i="2"/>
  <c r="H82" i="7"/>
  <c r="BA81" i="5"/>
  <c r="X80" i="8"/>
  <c r="BA80" i="8"/>
  <c r="BF47" i="6"/>
  <c r="AU47" i="6"/>
  <c r="L48" i="6"/>
  <c r="N48" i="6"/>
  <c r="AI81" i="3"/>
  <c r="BC79" i="5"/>
  <c r="AA81" i="3"/>
  <c r="BL81" i="3"/>
  <c r="BI81" i="3"/>
  <c r="AL81" i="3"/>
  <c r="AJ81" i="3"/>
  <c r="A82" i="3"/>
  <c r="BL82" i="3" s="1"/>
  <c r="X82" i="3"/>
  <c r="BH81" i="3"/>
  <c r="AW81" i="3"/>
  <c r="AX81" i="3"/>
  <c r="AM81" i="3"/>
  <c r="X81" i="9"/>
  <c r="AV50" i="8"/>
  <c r="AW50" i="8" s="1"/>
  <c r="AX45" i="6"/>
  <c r="BL45" i="6" s="1"/>
  <c r="BK45" i="6"/>
  <c r="BI46" i="6"/>
  <c r="BL46" i="6" s="1"/>
  <c r="BK46" i="6"/>
  <c r="AV47" i="6"/>
  <c r="O52" i="8"/>
  <c r="K53" i="8" s="1"/>
  <c r="L53" i="8" s="1"/>
  <c r="P53" i="8" s="1"/>
  <c r="Q53" i="8" s="1"/>
  <c r="R53" i="8" s="1"/>
  <c r="O51" i="2"/>
  <c r="K52" i="2" s="1"/>
  <c r="N52" i="2" s="1"/>
  <c r="AU51" i="2"/>
  <c r="BF51" i="2"/>
  <c r="BH50" i="2"/>
  <c r="BI50" i="2" s="1"/>
  <c r="W51" i="2"/>
  <c r="X51" i="2" s="1"/>
  <c r="AU52" i="8"/>
  <c r="BF52" i="8"/>
  <c r="Y51" i="8"/>
  <c r="W52" i="8"/>
  <c r="X52" i="8" s="1"/>
  <c r="BH50" i="8"/>
  <c r="BI50" i="8" s="1"/>
  <c r="AS79" i="5"/>
  <c r="BK48" i="9"/>
  <c r="AJ80" i="7"/>
  <c r="BH81" i="4"/>
  <c r="BI81" i="4"/>
  <c r="AA80" i="7"/>
  <c r="BL48" i="9"/>
  <c r="AM80" i="5"/>
  <c r="BD79" i="5"/>
  <c r="BK48" i="5"/>
  <c r="L51" i="5"/>
  <c r="N51" i="5"/>
  <c r="AJ80" i="2"/>
  <c r="BL47" i="7"/>
  <c r="AI80" i="2"/>
  <c r="BK47" i="7"/>
  <c r="AW80" i="2"/>
  <c r="BI80" i="2"/>
  <c r="AL80" i="2"/>
  <c r="BH80" i="2"/>
  <c r="AX80" i="2"/>
  <c r="BK80" i="2"/>
  <c r="AA80" i="2"/>
  <c r="A81" i="2"/>
  <c r="AW81" i="2" s="1"/>
  <c r="BL80" i="2"/>
  <c r="U82" i="3"/>
  <c r="AP82" i="3"/>
  <c r="T83" i="3"/>
  <c r="BA83" i="3" s="1"/>
  <c r="AS82" i="3"/>
  <c r="BD82" i="3"/>
  <c r="Y82" i="3"/>
  <c r="BG82" i="3"/>
  <c r="AF82" i="3"/>
  <c r="AG82" i="3" s="1"/>
  <c r="W82" i="3"/>
  <c r="AV82" i="3"/>
  <c r="AX81" i="4"/>
  <c r="AJ81" i="4"/>
  <c r="H83" i="4"/>
  <c r="AL80" i="5"/>
  <c r="AR80" i="5" s="1"/>
  <c r="AX48" i="5"/>
  <c r="BL48" i="5" s="1"/>
  <c r="AI80" i="5"/>
  <c r="AJ80" i="5"/>
  <c r="AA80" i="5"/>
  <c r="Y49" i="7"/>
  <c r="AV48" i="7"/>
  <c r="BG48" i="7"/>
  <c r="L50" i="7"/>
  <c r="P50" i="7" s="1"/>
  <c r="Q50" i="7" s="1"/>
  <c r="R50" i="7" s="1"/>
  <c r="N50" i="7"/>
  <c r="BG49" i="5"/>
  <c r="AV49" i="5"/>
  <c r="AW49" i="5" s="1"/>
  <c r="AW49" i="9"/>
  <c r="AX49" i="9" s="1"/>
  <c r="AL80" i="7"/>
  <c r="AM80" i="7"/>
  <c r="BH49" i="9"/>
  <c r="BI49" i="9" s="1"/>
  <c r="Y50" i="9"/>
  <c r="W51" i="9"/>
  <c r="X51" i="9" s="1"/>
  <c r="BD79" i="6"/>
  <c r="BD79" i="7"/>
  <c r="N55" i="9"/>
  <c r="L55" i="9"/>
  <c r="P55" i="9" s="1"/>
  <c r="BC81" i="8"/>
  <c r="AD81" i="8"/>
  <c r="O81" i="8"/>
  <c r="AC81" i="8"/>
  <c r="AR81" i="8"/>
  <c r="F81" i="8"/>
  <c r="K81" i="8"/>
  <c r="M81" i="8"/>
  <c r="E81" i="8"/>
  <c r="Q81" i="8"/>
  <c r="AO81" i="8"/>
  <c r="BF81" i="8"/>
  <c r="P81" i="8"/>
  <c r="D81" i="8"/>
  <c r="AU81" i="8"/>
  <c r="L81" i="8"/>
  <c r="N81" i="8"/>
  <c r="B82" i="8"/>
  <c r="R81" i="8"/>
  <c r="C81" i="8"/>
  <c r="BC83" i="4"/>
  <c r="BF83" i="4"/>
  <c r="AU83" i="4"/>
  <c r="AW81" i="4"/>
  <c r="C82" i="5"/>
  <c r="H82" i="5" s="1"/>
  <c r="BD82" i="4"/>
  <c r="BG82" i="4"/>
  <c r="AV82" i="4"/>
  <c r="AA81" i="4"/>
  <c r="AL81" i="4"/>
  <c r="BD82" i="2"/>
  <c r="BG82" i="2"/>
  <c r="AV82" i="2"/>
  <c r="BD80" i="8"/>
  <c r="BC83" i="3"/>
  <c r="BF83" i="3"/>
  <c r="AU83" i="3"/>
  <c r="A82" i="4"/>
  <c r="BL82" i="4" s="1"/>
  <c r="AM81" i="4"/>
  <c r="BK81" i="4"/>
  <c r="BC81" i="2"/>
  <c r="BF81" i="2"/>
  <c r="AU81" i="2"/>
  <c r="B82" i="2"/>
  <c r="AO81" i="2"/>
  <c r="N81" i="2"/>
  <c r="K81" i="2"/>
  <c r="F81" i="2"/>
  <c r="L81" i="2"/>
  <c r="Q81" i="2"/>
  <c r="E81" i="2"/>
  <c r="AC81" i="2"/>
  <c r="AD81" i="2" s="1"/>
  <c r="H81" i="2"/>
  <c r="AR81" i="2"/>
  <c r="P81" i="2"/>
  <c r="D81" i="2"/>
  <c r="R81" i="2"/>
  <c r="M81" i="2"/>
  <c r="C81" i="2"/>
  <c r="O81" i="2"/>
  <c r="A81" i="7"/>
  <c r="AL81" i="7" s="1"/>
  <c r="BD81" i="7"/>
  <c r="BG81" i="7"/>
  <c r="AV81" i="7"/>
  <c r="Y81" i="7"/>
  <c r="BD81" i="9"/>
  <c r="BG81" i="9"/>
  <c r="Y81" i="9"/>
  <c r="AV81" i="9"/>
  <c r="BL81" i="4"/>
  <c r="BC82" i="7"/>
  <c r="BF82" i="7"/>
  <c r="AU82" i="7"/>
  <c r="BC83" i="9"/>
  <c r="BF83" i="9"/>
  <c r="AU83" i="9"/>
  <c r="BG80" i="8"/>
  <c r="AV80" i="8"/>
  <c r="Y80" i="8"/>
  <c r="AG80" i="8"/>
  <c r="AF80" i="8"/>
  <c r="U80" i="8"/>
  <c r="AS80" i="8"/>
  <c r="T81" i="8"/>
  <c r="W80" i="8"/>
  <c r="AP80" i="8"/>
  <c r="A80" i="8"/>
  <c r="AF81" i="9"/>
  <c r="AG81" i="9"/>
  <c r="W81" i="9"/>
  <c r="T82" i="9"/>
  <c r="BA82" i="9" s="1"/>
  <c r="U81" i="9"/>
  <c r="AS81" i="9"/>
  <c r="AP81" i="9"/>
  <c r="A81" i="9"/>
  <c r="BI80" i="9"/>
  <c r="AW80" i="9"/>
  <c r="BK80" i="9"/>
  <c r="AM80" i="9"/>
  <c r="BH80" i="9"/>
  <c r="AX80" i="9"/>
  <c r="BL80" i="9"/>
  <c r="AL80" i="9"/>
  <c r="AA80" i="9"/>
  <c r="AJ80" i="9"/>
  <c r="AI80" i="9"/>
  <c r="AI79" i="8"/>
  <c r="AA79" i="8"/>
  <c r="AJ79" i="8"/>
  <c r="BK79" i="8"/>
  <c r="BI79" i="8"/>
  <c r="AX79" i="8"/>
  <c r="AL79" i="8"/>
  <c r="BL79" i="8"/>
  <c r="AM79" i="8"/>
  <c r="AW79" i="8"/>
  <c r="BH79" i="8"/>
  <c r="T83" i="4"/>
  <c r="BA83" i="4" s="1"/>
  <c r="Y82" i="4"/>
  <c r="AP82" i="4"/>
  <c r="W82" i="4"/>
  <c r="AS82" i="4"/>
  <c r="X82" i="4"/>
  <c r="AF82" i="4"/>
  <c r="AG82" i="4" s="1"/>
  <c r="U82" i="4"/>
  <c r="AO82" i="5"/>
  <c r="E82" i="5"/>
  <c r="F82" i="5"/>
  <c r="D82" i="5"/>
  <c r="AC82" i="5"/>
  <c r="AD82" i="5" s="1"/>
  <c r="B83" i="5"/>
  <c r="AF81" i="5"/>
  <c r="AG81" i="5" s="1"/>
  <c r="T82" i="5"/>
  <c r="AP81" i="5"/>
  <c r="U81" i="5"/>
  <c r="A81" i="5"/>
  <c r="M81" i="6"/>
  <c r="P83" i="4"/>
  <c r="O83" i="4"/>
  <c r="AO83" i="4"/>
  <c r="D83" i="4"/>
  <c r="L83" i="4"/>
  <c r="N83" i="4"/>
  <c r="AR83" i="4"/>
  <c r="C83" i="4"/>
  <c r="K83" i="4"/>
  <c r="E83" i="4"/>
  <c r="AC83" i="4"/>
  <c r="AD83" i="4" s="1"/>
  <c r="M83" i="4"/>
  <c r="F83" i="4"/>
  <c r="R83" i="4"/>
  <c r="Q83" i="4"/>
  <c r="B84" i="4"/>
  <c r="M81" i="5"/>
  <c r="AS80" i="6"/>
  <c r="BD80" i="6" s="1"/>
  <c r="AR80" i="6"/>
  <c r="D83" i="3"/>
  <c r="C83" i="3"/>
  <c r="L83" i="3"/>
  <c r="B84" i="3"/>
  <c r="K83" i="3"/>
  <c r="Q83" i="3"/>
  <c r="AC83" i="3"/>
  <c r="AD83" i="3" s="1"/>
  <c r="AR83" i="3"/>
  <c r="R83" i="3"/>
  <c r="P83" i="3"/>
  <c r="F83" i="3"/>
  <c r="O83" i="3"/>
  <c r="M83" i="3"/>
  <c r="AO83" i="3"/>
  <c r="H83" i="3"/>
  <c r="E83" i="3"/>
  <c r="N83" i="3"/>
  <c r="T84" i="6"/>
  <c r="BA84" i="6" s="1"/>
  <c r="AP83" i="6"/>
  <c r="AF83" i="6"/>
  <c r="AG83" i="6" s="1"/>
  <c r="U83" i="6"/>
  <c r="AF82" i="2"/>
  <c r="AG82" i="2" s="1"/>
  <c r="T83" i="2"/>
  <c r="W82" i="2"/>
  <c r="U82" i="2"/>
  <c r="AP82" i="2"/>
  <c r="Y82" i="2"/>
  <c r="AS82" i="2"/>
  <c r="AR82" i="7"/>
  <c r="O82" i="7"/>
  <c r="AC82" i="7"/>
  <c r="D82" i="7"/>
  <c r="R82" i="7"/>
  <c r="C82" i="7"/>
  <c r="P82" i="7"/>
  <c r="E82" i="7"/>
  <c r="AO82" i="7"/>
  <c r="AD82" i="7"/>
  <c r="L82" i="7"/>
  <c r="N82" i="7"/>
  <c r="M82" i="7"/>
  <c r="Q82" i="7"/>
  <c r="B83" i="7"/>
  <c r="K82" i="7"/>
  <c r="F82" i="7"/>
  <c r="B83" i="6"/>
  <c r="A82" i="6"/>
  <c r="E82" i="6"/>
  <c r="F82" i="6"/>
  <c r="C82" i="6"/>
  <c r="H82" i="6" s="1"/>
  <c r="D82" i="6"/>
  <c r="AO82" i="6"/>
  <c r="AC82" i="6"/>
  <c r="AD82" i="6" s="1"/>
  <c r="AI82" i="3"/>
  <c r="BH82" i="3"/>
  <c r="AA81" i="6"/>
  <c r="AI81" i="6"/>
  <c r="AJ81" i="6"/>
  <c r="AL81" i="6"/>
  <c r="AM81" i="6"/>
  <c r="F83" i="9"/>
  <c r="AC83" i="9"/>
  <c r="D83" i="9"/>
  <c r="L83" i="9"/>
  <c r="O83" i="9"/>
  <c r="AR83" i="9"/>
  <c r="C83" i="9"/>
  <c r="M83" i="9"/>
  <c r="Q83" i="9"/>
  <c r="P83" i="9"/>
  <c r="AD83" i="9"/>
  <c r="B84" i="9"/>
  <c r="K83" i="9"/>
  <c r="R83" i="9"/>
  <c r="N83" i="9"/>
  <c r="AO83" i="9"/>
  <c r="E83" i="9"/>
  <c r="T82" i="7"/>
  <c r="AP81" i="7"/>
  <c r="AG81" i="7"/>
  <c r="W81" i="7"/>
  <c r="AS81" i="7"/>
  <c r="U81" i="7"/>
  <c r="AF81" i="7"/>
  <c r="AW47" i="6" l="1"/>
  <c r="AX47" i="6" s="1"/>
  <c r="H83" i="7"/>
  <c r="BA82" i="5"/>
  <c r="H84" i="9"/>
  <c r="X81" i="8"/>
  <c r="BA81" i="8"/>
  <c r="X83" i="2"/>
  <c r="BA83" i="2"/>
  <c r="X82" i="7"/>
  <c r="BA82" i="7"/>
  <c r="H82" i="8"/>
  <c r="BH47" i="6"/>
  <c r="BI47" i="6" s="1"/>
  <c r="P48" i="6"/>
  <c r="Q48" i="6" s="1"/>
  <c r="R48" i="6" s="1"/>
  <c r="W48" i="6"/>
  <c r="X48" i="6" s="1"/>
  <c r="O48" i="6"/>
  <c r="K49" i="6" s="1"/>
  <c r="BC80" i="5"/>
  <c r="BK82" i="3"/>
  <c r="BI82" i="3"/>
  <c r="AL82" i="3"/>
  <c r="AW82" i="3"/>
  <c r="AJ82" i="3"/>
  <c r="AX82" i="3"/>
  <c r="AM82" i="3"/>
  <c r="AA82" i="3"/>
  <c r="X82" i="9"/>
  <c r="A83" i="3"/>
  <c r="X83" i="3"/>
  <c r="N53" i="8"/>
  <c r="O53" i="8" s="1"/>
  <c r="K54" i="8" s="1"/>
  <c r="N54" i="8" s="1"/>
  <c r="Y48" i="6"/>
  <c r="L52" i="2"/>
  <c r="P52" i="2" s="1"/>
  <c r="Q52" i="2" s="1"/>
  <c r="R52" i="2" s="1"/>
  <c r="AU52" i="2" s="1"/>
  <c r="BI81" i="7"/>
  <c r="AI81" i="7"/>
  <c r="AM81" i="7"/>
  <c r="AX50" i="8"/>
  <c r="BL50" i="8" s="1"/>
  <c r="BK50" i="8"/>
  <c r="BF53" i="8"/>
  <c r="AU53" i="8"/>
  <c r="AV51" i="8"/>
  <c r="BG51" i="8"/>
  <c r="BH49" i="5"/>
  <c r="BI49" i="5" s="1"/>
  <c r="BD80" i="5"/>
  <c r="AW48" i="7"/>
  <c r="AX48" i="7" s="1"/>
  <c r="W51" i="5"/>
  <c r="X51" i="5" s="1"/>
  <c r="AS80" i="5"/>
  <c r="P51" i="5"/>
  <c r="Q51" i="5" s="1"/>
  <c r="R51" i="5" s="1"/>
  <c r="O51" i="5"/>
  <c r="K52" i="5" s="1"/>
  <c r="BH81" i="2"/>
  <c r="AS80" i="7"/>
  <c r="BD80" i="7" s="1"/>
  <c r="Y50" i="5"/>
  <c r="AV50" i="5" s="1"/>
  <c r="AW82" i="4"/>
  <c r="AA81" i="2"/>
  <c r="BI81" i="2"/>
  <c r="AI81" i="2"/>
  <c r="BL81" i="2"/>
  <c r="AM81" i="2"/>
  <c r="AL81" i="2"/>
  <c r="AX81" i="2"/>
  <c r="AJ81" i="2"/>
  <c r="BK81" i="2"/>
  <c r="A82" i="2"/>
  <c r="BL82" i="2" s="1"/>
  <c r="BD83" i="3"/>
  <c r="W83" i="3"/>
  <c r="BG83" i="3"/>
  <c r="AS83" i="3"/>
  <c r="U83" i="3"/>
  <c r="AV83" i="3"/>
  <c r="AP83" i="3"/>
  <c r="AF83" i="3"/>
  <c r="AG83" i="3" s="1"/>
  <c r="Y83" i="3"/>
  <c r="T84" i="3"/>
  <c r="A83" i="4"/>
  <c r="AA83" i="4" s="1"/>
  <c r="H84" i="4"/>
  <c r="BH48" i="7"/>
  <c r="BI48" i="7" s="1"/>
  <c r="AX81" i="7"/>
  <c r="AW81" i="7"/>
  <c r="BK81" i="7"/>
  <c r="AV49" i="7"/>
  <c r="BG49" i="7"/>
  <c r="BF50" i="7"/>
  <c r="AU50" i="7"/>
  <c r="AJ81" i="7"/>
  <c r="AA81" i="7"/>
  <c r="W50" i="7"/>
  <c r="X50" i="7" s="1"/>
  <c r="BL81" i="7"/>
  <c r="O50" i="7"/>
  <c r="K51" i="7" s="1"/>
  <c r="BH81" i="7"/>
  <c r="AX49" i="5"/>
  <c r="BL49" i="9"/>
  <c r="BK49" i="9"/>
  <c r="AV50" i="9"/>
  <c r="BG50" i="9"/>
  <c r="AX82" i="4"/>
  <c r="BI82" i="4"/>
  <c r="AL82" i="4"/>
  <c r="AI82" i="4"/>
  <c r="AM82" i="4"/>
  <c r="BH82" i="4"/>
  <c r="AJ82" i="4"/>
  <c r="BK82" i="4"/>
  <c r="AA82" i="4"/>
  <c r="BC80" i="6"/>
  <c r="Q55" i="9"/>
  <c r="R55" i="9" s="1"/>
  <c r="O55" i="9"/>
  <c r="K56" i="9" s="1"/>
  <c r="BD81" i="8"/>
  <c r="BC82" i="8"/>
  <c r="P82" i="8"/>
  <c r="R82" i="8"/>
  <c r="AC82" i="8"/>
  <c r="D82" i="8"/>
  <c r="AD82" i="8"/>
  <c r="AR82" i="8"/>
  <c r="AO82" i="8"/>
  <c r="N82" i="8"/>
  <c r="C82" i="8"/>
  <c r="Q82" i="8"/>
  <c r="AU82" i="8"/>
  <c r="B83" i="8"/>
  <c r="L82" i="8"/>
  <c r="BF82" i="8"/>
  <c r="M82" i="8"/>
  <c r="F82" i="8"/>
  <c r="O82" i="8"/>
  <c r="E82" i="8"/>
  <c r="K82" i="8"/>
  <c r="BC84" i="9"/>
  <c r="BF84" i="9"/>
  <c r="AU84" i="9"/>
  <c r="BD83" i="2"/>
  <c r="BG83" i="2"/>
  <c r="AV83" i="2"/>
  <c r="BD82" i="9"/>
  <c r="AV82" i="9"/>
  <c r="BG82" i="9"/>
  <c r="Y82" i="9"/>
  <c r="A82" i="7"/>
  <c r="AL82" i="7" s="1"/>
  <c r="BD82" i="7"/>
  <c r="BG82" i="7"/>
  <c r="AV82" i="7"/>
  <c r="Y82" i="7"/>
  <c r="BC83" i="7"/>
  <c r="AU83" i="7"/>
  <c r="BF83" i="7"/>
  <c r="BC84" i="3"/>
  <c r="BF84" i="3"/>
  <c r="AU84" i="3"/>
  <c r="BC82" i="2"/>
  <c r="BF82" i="2"/>
  <c r="AU82" i="2"/>
  <c r="B83" i="2"/>
  <c r="AO82" i="2"/>
  <c r="K82" i="2"/>
  <c r="Q82" i="2"/>
  <c r="R82" i="2"/>
  <c r="L82" i="2"/>
  <c r="N82" i="2"/>
  <c r="H82" i="2"/>
  <c r="P82" i="2"/>
  <c r="F82" i="2"/>
  <c r="C82" i="2"/>
  <c r="O82" i="2"/>
  <c r="E82" i="2"/>
  <c r="M82" i="2"/>
  <c r="AC82" i="2"/>
  <c r="AD82" i="2" s="1"/>
  <c r="D82" i="2"/>
  <c r="AR82" i="2"/>
  <c r="BC84" i="4"/>
  <c r="BF84" i="4"/>
  <c r="AU84" i="4"/>
  <c r="BD83" i="4"/>
  <c r="BG83" i="4"/>
  <c r="AV83" i="4"/>
  <c r="BG81" i="8"/>
  <c r="AV81" i="8"/>
  <c r="Y81" i="8"/>
  <c r="AJ80" i="8"/>
  <c r="BH80" i="8"/>
  <c r="BI80" i="8"/>
  <c r="AI80" i="8"/>
  <c r="BL80" i="8"/>
  <c r="BK80" i="8"/>
  <c r="AW80" i="8"/>
  <c r="AA80" i="8"/>
  <c r="AX80" i="8"/>
  <c r="AM80" i="8"/>
  <c r="AL80" i="8"/>
  <c r="AF81" i="8"/>
  <c r="AP81" i="8"/>
  <c r="A81" i="8"/>
  <c r="T82" i="8"/>
  <c r="AG81" i="8"/>
  <c r="U81" i="8"/>
  <c r="AS81" i="8"/>
  <c r="W81" i="8"/>
  <c r="AW81" i="9"/>
  <c r="AM81" i="9"/>
  <c r="AX81" i="9"/>
  <c r="BH81" i="9"/>
  <c r="BI81" i="9"/>
  <c r="BK81" i="9"/>
  <c r="AI81" i="9"/>
  <c r="BL81" i="9"/>
  <c r="AA81" i="9"/>
  <c r="AJ81" i="9"/>
  <c r="AL81" i="9"/>
  <c r="AF82" i="9"/>
  <c r="U82" i="9"/>
  <c r="T83" i="9"/>
  <c r="BA83" i="9" s="1"/>
  <c r="AG82" i="9"/>
  <c r="W82" i="9"/>
  <c r="AP82" i="9"/>
  <c r="AS82" i="9"/>
  <c r="A82" i="9"/>
  <c r="AF83" i="4"/>
  <c r="AG83" i="4" s="1"/>
  <c r="T84" i="4"/>
  <c r="BA84" i="4" s="1"/>
  <c r="U83" i="4"/>
  <c r="AS83" i="4"/>
  <c r="AP83" i="4"/>
  <c r="Y83" i="4"/>
  <c r="W83" i="4"/>
  <c r="X83" i="4"/>
  <c r="AL81" i="5"/>
  <c r="AR81" i="5" s="1"/>
  <c r="AA81" i="5"/>
  <c r="AI81" i="5"/>
  <c r="AJ81" i="5"/>
  <c r="AM81" i="5"/>
  <c r="BD81" i="5" s="1"/>
  <c r="U82" i="5"/>
  <c r="AF82" i="5"/>
  <c r="AG82" i="5" s="1"/>
  <c r="T83" i="5"/>
  <c r="AP82" i="5"/>
  <c r="E83" i="5"/>
  <c r="D83" i="5"/>
  <c r="AC83" i="5"/>
  <c r="AD83" i="5" s="1"/>
  <c r="AO83" i="5"/>
  <c r="B84" i="5"/>
  <c r="F83" i="5"/>
  <c r="C83" i="5"/>
  <c r="H83" i="5" s="1"/>
  <c r="A82" i="5"/>
  <c r="M82" i="6"/>
  <c r="AO84" i="9"/>
  <c r="E84" i="9"/>
  <c r="B85" i="9"/>
  <c r="Q84" i="9"/>
  <c r="C84" i="9"/>
  <c r="AD84" i="9"/>
  <c r="R84" i="9"/>
  <c r="N84" i="9"/>
  <c r="F84" i="9"/>
  <c r="P84" i="9"/>
  <c r="D84" i="9"/>
  <c r="K84" i="9"/>
  <c r="AC84" i="9"/>
  <c r="L84" i="9"/>
  <c r="O84" i="9"/>
  <c r="AR84" i="9"/>
  <c r="M84" i="9"/>
  <c r="A83" i="6"/>
  <c r="D83" i="6"/>
  <c r="AC83" i="6"/>
  <c r="AD83" i="6" s="1"/>
  <c r="B84" i="6"/>
  <c r="AO83" i="6"/>
  <c r="C83" i="6"/>
  <c r="H83" i="6" s="1"/>
  <c r="F83" i="6"/>
  <c r="E83" i="6"/>
  <c r="W63" i="2"/>
  <c r="AX83" i="3"/>
  <c r="BL83" i="3"/>
  <c r="AA83" i="3"/>
  <c r="BH83" i="3"/>
  <c r="AM83" i="3"/>
  <c r="AI83" i="3"/>
  <c r="AL83" i="3"/>
  <c r="BI83" i="3"/>
  <c r="AJ83" i="3"/>
  <c r="AW83" i="3"/>
  <c r="BK83" i="3"/>
  <c r="AJ83" i="4"/>
  <c r="AF84" i="6"/>
  <c r="AG84" i="6" s="1"/>
  <c r="AP84" i="6"/>
  <c r="U84" i="6"/>
  <c r="T85" i="6"/>
  <c r="AS82" i="7"/>
  <c r="AG82" i="7"/>
  <c r="T83" i="7"/>
  <c r="W82" i="7"/>
  <c r="U82" i="7"/>
  <c r="AP82" i="7"/>
  <c r="AF82" i="7"/>
  <c r="M82" i="5"/>
  <c r="AP83" i="2"/>
  <c r="W83" i="2"/>
  <c r="U83" i="2"/>
  <c r="AF83" i="2"/>
  <c r="AG83" i="2" s="1"/>
  <c r="T84" i="2"/>
  <c r="AS83" i="2"/>
  <c r="Y83" i="2"/>
  <c r="A83" i="2"/>
  <c r="AS81" i="6"/>
  <c r="BD81" i="6" s="1"/>
  <c r="AR81" i="6"/>
  <c r="AR83" i="7"/>
  <c r="L83" i="7"/>
  <c r="AD83" i="7"/>
  <c r="M83" i="7"/>
  <c r="O83" i="7"/>
  <c r="AC83" i="7"/>
  <c r="N83" i="7"/>
  <c r="K83" i="7"/>
  <c r="E83" i="7"/>
  <c r="R83" i="7"/>
  <c r="D83" i="7"/>
  <c r="P83" i="7"/>
  <c r="AO83" i="7"/>
  <c r="F83" i="7"/>
  <c r="B84" i="7"/>
  <c r="C83" i="7"/>
  <c r="Q83" i="7"/>
  <c r="AA82" i="6"/>
  <c r="AI82" i="6"/>
  <c r="AJ82" i="6"/>
  <c r="AL82" i="6"/>
  <c r="AM82" i="6"/>
  <c r="R84" i="4"/>
  <c r="P84" i="4"/>
  <c r="F84" i="4"/>
  <c r="E84" i="4"/>
  <c r="AO84" i="4"/>
  <c r="O84" i="4"/>
  <c r="M84" i="4"/>
  <c r="N84" i="4"/>
  <c r="D84" i="4"/>
  <c r="C84" i="4"/>
  <c r="AC84" i="4"/>
  <c r="AD84" i="4" s="1"/>
  <c r="Q84" i="4"/>
  <c r="AR84" i="4"/>
  <c r="L84" i="4"/>
  <c r="B85" i="4"/>
  <c r="K84" i="4"/>
  <c r="B85" i="3"/>
  <c r="H84" i="3"/>
  <c r="O84" i="3"/>
  <c r="K84" i="3"/>
  <c r="Q84" i="3"/>
  <c r="D84" i="3"/>
  <c r="R84" i="3"/>
  <c r="F84" i="3"/>
  <c r="N84" i="3"/>
  <c r="AC84" i="3"/>
  <c r="AD84" i="3" s="1"/>
  <c r="C84" i="3"/>
  <c r="L84" i="3"/>
  <c r="P84" i="3"/>
  <c r="M84" i="3"/>
  <c r="AO84" i="3"/>
  <c r="E84" i="3"/>
  <c r="AR84" i="3"/>
  <c r="BL47" i="6" l="1"/>
  <c r="BK47" i="6"/>
  <c r="H84" i="7"/>
  <c r="H85" i="9"/>
  <c r="X85" i="6"/>
  <c r="BA85" i="6"/>
  <c r="X84" i="3"/>
  <c r="BA84" i="3"/>
  <c r="X84" i="2"/>
  <c r="BA84" i="2"/>
  <c r="X82" i="8"/>
  <c r="BA82" i="8"/>
  <c r="H83" i="8"/>
  <c r="BA83" i="5"/>
  <c r="X83" i="7"/>
  <c r="BA83" i="7"/>
  <c r="L49" i="6"/>
  <c r="N49" i="6"/>
  <c r="O49" i="6" s="1"/>
  <c r="K50" i="6" s="1"/>
  <c r="AU48" i="6"/>
  <c r="BF48" i="6"/>
  <c r="O52" i="2"/>
  <c r="K53" i="2" s="1"/>
  <c r="L53" i="2" s="1"/>
  <c r="X83" i="9"/>
  <c r="W52" i="2"/>
  <c r="X52" i="2" s="1"/>
  <c r="BF52" i="2"/>
  <c r="BK49" i="5"/>
  <c r="L54" i="8"/>
  <c r="P54" i="8" s="1"/>
  <c r="Q54" i="8" s="1"/>
  <c r="R54" i="8" s="1"/>
  <c r="AU54" i="8" s="1"/>
  <c r="BG48" i="6"/>
  <c r="AV48" i="6"/>
  <c r="P53" i="2"/>
  <c r="Q53" i="2" s="1"/>
  <c r="R53" i="2" s="1"/>
  <c r="AU53" i="2" s="1"/>
  <c r="N53" i="2"/>
  <c r="O53" i="2" s="1"/>
  <c r="K54" i="2" s="1"/>
  <c r="AW51" i="8"/>
  <c r="AX51" i="8" s="1"/>
  <c r="Y51" i="2"/>
  <c r="BG51" i="2" s="1"/>
  <c r="AL83" i="4"/>
  <c r="Y52" i="8"/>
  <c r="W53" i="8"/>
  <c r="X53" i="8" s="1"/>
  <c r="BH51" i="8"/>
  <c r="BI51" i="8" s="1"/>
  <c r="BL49" i="5"/>
  <c r="BL48" i="7"/>
  <c r="BK82" i="2"/>
  <c r="AW82" i="2"/>
  <c r="BH82" i="2"/>
  <c r="AX82" i="2"/>
  <c r="AX83" i="4"/>
  <c r="AM83" i="4"/>
  <c r="BL83" i="4"/>
  <c r="BK83" i="4"/>
  <c r="BI83" i="4"/>
  <c r="BH83" i="4"/>
  <c r="AI83" i="4"/>
  <c r="AW83" i="4"/>
  <c r="BG50" i="5"/>
  <c r="BK48" i="7"/>
  <c r="N52" i="5"/>
  <c r="L52" i="5"/>
  <c r="AU51" i="5"/>
  <c r="BF51" i="5"/>
  <c r="AI82" i="2"/>
  <c r="BI82" i="2"/>
  <c r="AL82" i="2"/>
  <c r="AJ82" i="2"/>
  <c r="AA82" i="2"/>
  <c r="AM82" i="2"/>
  <c r="BD84" i="3"/>
  <c r="W84" i="3"/>
  <c r="AF84" i="3"/>
  <c r="AG84" i="3" s="1"/>
  <c r="Y84" i="3"/>
  <c r="BG84" i="3"/>
  <c r="AP84" i="3"/>
  <c r="AS84" i="3"/>
  <c r="U84" i="3"/>
  <c r="AV84" i="3"/>
  <c r="T85" i="3"/>
  <c r="BA85" i="3" s="1"/>
  <c r="A84" i="3"/>
  <c r="AA84" i="3" s="1"/>
  <c r="H85" i="4"/>
  <c r="AJ82" i="7"/>
  <c r="AW49" i="7"/>
  <c r="BH49" i="7"/>
  <c r="BI49" i="7" s="1"/>
  <c r="L51" i="7"/>
  <c r="P51" i="7" s="1"/>
  <c r="Q51" i="7" s="1"/>
  <c r="R51" i="7" s="1"/>
  <c r="N51" i="7"/>
  <c r="AW50" i="5"/>
  <c r="BL82" i="7"/>
  <c r="BI82" i="7"/>
  <c r="Y51" i="5"/>
  <c r="BK82" i="7"/>
  <c r="AM82" i="7"/>
  <c r="AX82" i="7"/>
  <c r="AA82" i="7"/>
  <c r="BH82" i="7"/>
  <c r="AI82" i="7"/>
  <c r="AW82" i="7"/>
  <c r="M83" i="6"/>
  <c r="BH50" i="9"/>
  <c r="BI50" i="9" s="1"/>
  <c r="Y51" i="9"/>
  <c r="W52" i="9"/>
  <c r="X52" i="9" s="1"/>
  <c r="AW50" i="9"/>
  <c r="BC81" i="6"/>
  <c r="AR82" i="6"/>
  <c r="AS82" i="6"/>
  <c r="AU55" i="9"/>
  <c r="BF55" i="9"/>
  <c r="L56" i="9"/>
  <c r="P56" i="9" s="1"/>
  <c r="N56" i="9"/>
  <c r="BC81" i="5"/>
  <c r="BD83" i="9"/>
  <c r="BG83" i="9"/>
  <c r="AV83" i="9"/>
  <c r="Y83" i="9"/>
  <c r="BC83" i="8"/>
  <c r="AD83" i="8"/>
  <c r="AR83" i="8"/>
  <c r="D83" i="8"/>
  <c r="B84" i="8"/>
  <c r="AC83" i="8"/>
  <c r="AU83" i="8"/>
  <c r="E83" i="8"/>
  <c r="F83" i="8"/>
  <c r="L83" i="8"/>
  <c r="O83" i="8"/>
  <c r="R83" i="8"/>
  <c r="N83" i="8"/>
  <c r="K83" i="8"/>
  <c r="P83" i="8"/>
  <c r="BF83" i="8"/>
  <c r="AO83" i="8"/>
  <c r="Q83" i="8"/>
  <c r="M83" i="8"/>
  <c r="C83" i="8"/>
  <c r="A83" i="7"/>
  <c r="BI83" i="7" s="1"/>
  <c r="BD83" i="7"/>
  <c r="AV83" i="7"/>
  <c r="BG83" i="7"/>
  <c r="Y83" i="7"/>
  <c r="BC85" i="3"/>
  <c r="BF85" i="3"/>
  <c r="AU85" i="3"/>
  <c r="BC84" i="7"/>
  <c r="BF84" i="7"/>
  <c r="AU84" i="7"/>
  <c r="BC85" i="9"/>
  <c r="AU85" i="9"/>
  <c r="BF85" i="9"/>
  <c r="BD84" i="2"/>
  <c r="BG84" i="2"/>
  <c r="AV84" i="2"/>
  <c r="A84" i="4"/>
  <c r="AW84" i="4" s="1"/>
  <c r="BD84" i="4"/>
  <c r="BG84" i="4"/>
  <c r="AV84" i="4"/>
  <c r="BD82" i="8"/>
  <c r="BD85" i="6"/>
  <c r="AV85" i="6"/>
  <c r="BG85" i="6"/>
  <c r="Y85" i="6"/>
  <c r="BC85" i="4"/>
  <c r="BF85" i="4"/>
  <c r="AU85" i="4"/>
  <c r="BC83" i="2"/>
  <c r="BF83" i="2"/>
  <c r="AU83" i="2"/>
  <c r="C83" i="2"/>
  <c r="R83" i="2"/>
  <c r="F83" i="2"/>
  <c r="O83" i="2"/>
  <c r="N83" i="2"/>
  <c r="AR83" i="2"/>
  <c r="AC83" i="2"/>
  <c r="AD83" i="2" s="1"/>
  <c r="Q83" i="2"/>
  <c r="AO83" i="2"/>
  <c r="L83" i="2"/>
  <c r="M83" i="2"/>
  <c r="K83" i="2"/>
  <c r="P83" i="2"/>
  <c r="D83" i="2"/>
  <c r="H83" i="2"/>
  <c r="E83" i="2"/>
  <c r="B84" i="2"/>
  <c r="BG82" i="8"/>
  <c r="AV82" i="8"/>
  <c r="C84" i="5"/>
  <c r="H84" i="5" s="1"/>
  <c r="Y82" i="8"/>
  <c r="Y62" i="2"/>
  <c r="BL83" i="2"/>
  <c r="BK83" i="2"/>
  <c r="BI83" i="2"/>
  <c r="BH83" i="2"/>
  <c r="AP83" i="9"/>
  <c r="W83" i="9"/>
  <c r="AS83" i="9"/>
  <c r="U83" i="9"/>
  <c r="T84" i="9"/>
  <c r="BA84" i="9" s="1"/>
  <c r="AF83" i="9"/>
  <c r="AG83" i="9"/>
  <c r="A83" i="9"/>
  <c r="AS82" i="8"/>
  <c r="AP82" i="8"/>
  <c r="W82" i="8"/>
  <c r="AG82" i="8"/>
  <c r="AF82" i="8"/>
  <c r="T83" i="8"/>
  <c r="A82" i="8"/>
  <c r="U82" i="8"/>
  <c r="BI81" i="8"/>
  <c r="BL81" i="8"/>
  <c r="AA81" i="8"/>
  <c r="AW81" i="8"/>
  <c r="BK81" i="8"/>
  <c r="AX81" i="8"/>
  <c r="AM81" i="8"/>
  <c r="BH81" i="8"/>
  <c r="AJ81" i="8"/>
  <c r="AL81" i="8"/>
  <c r="AI81" i="8"/>
  <c r="AM82" i="9"/>
  <c r="BK82" i="9"/>
  <c r="AL82" i="9"/>
  <c r="AJ82" i="9"/>
  <c r="AX82" i="9"/>
  <c r="BH82" i="9"/>
  <c r="BL82" i="9"/>
  <c r="BI82" i="9"/>
  <c r="AW82" i="9"/>
  <c r="AI82" i="9"/>
  <c r="AA82" i="9"/>
  <c r="X84" i="4"/>
  <c r="AS84" i="4"/>
  <c r="U84" i="4"/>
  <c r="T85" i="4"/>
  <c r="BA85" i="4" s="1"/>
  <c r="Y84" i="4"/>
  <c r="W84" i="4"/>
  <c r="AP84" i="4"/>
  <c r="AF84" i="4"/>
  <c r="AG84" i="4" s="1"/>
  <c r="B85" i="5"/>
  <c r="AO84" i="5"/>
  <c r="F84" i="5"/>
  <c r="D84" i="5"/>
  <c r="E84" i="5"/>
  <c r="AC84" i="5"/>
  <c r="AD84" i="5" s="1"/>
  <c r="T84" i="5"/>
  <c r="U83" i="5"/>
  <c r="AP83" i="5"/>
  <c r="AF83" i="5"/>
  <c r="AG83" i="5" s="1"/>
  <c r="AM82" i="5"/>
  <c r="AL82" i="5"/>
  <c r="AJ82" i="5"/>
  <c r="AA82" i="5"/>
  <c r="AI82" i="5"/>
  <c r="AS81" i="5"/>
  <c r="A83" i="5"/>
  <c r="AP85" i="6"/>
  <c r="AG85" i="6"/>
  <c r="AS85" i="6"/>
  <c r="U85" i="6"/>
  <c r="W85" i="6"/>
  <c r="AF85" i="6"/>
  <c r="T86" i="6"/>
  <c r="W64" i="2"/>
  <c r="C84" i="6"/>
  <c r="H84" i="6" s="1"/>
  <c r="AO84" i="6"/>
  <c r="F84" i="6"/>
  <c r="B85" i="6"/>
  <c r="D84" i="6"/>
  <c r="A84" i="6"/>
  <c r="E84" i="6"/>
  <c r="AC84" i="6"/>
  <c r="AD84" i="6" s="1"/>
  <c r="D85" i="9"/>
  <c r="K85" i="9"/>
  <c r="AC85" i="9"/>
  <c r="M85" i="9"/>
  <c r="L85" i="9"/>
  <c r="B86" i="9"/>
  <c r="Q85" i="9"/>
  <c r="C85" i="9"/>
  <c r="AD85" i="9"/>
  <c r="R85" i="9"/>
  <c r="AR85" i="9"/>
  <c r="O85" i="9"/>
  <c r="P85" i="9"/>
  <c r="AO85" i="9"/>
  <c r="N85" i="9"/>
  <c r="F85" i="9"/>
  <c r="E85" i="9"/>
  <c r="AM83" i="2"/>
  <c r="AI83" i="2"/>
  <c r="AA83" i="2"/>
  <c r="AJ83" i="2"/>
  <c r="AW83" i="2"/>
  <c r="AL83" i="2"/>
  <c r="AX83" i="2"/>
  <c r="AA83" i="6"/>
  <c r="AJ83" i="6"/>
  <c r="AI83" i="6"/>
  <c r="AM83" i="6"/>
  <c r="AL83" i="6"/>
  <c r="P85" i="4"/>
  <c r="O85" i="4"/>
  <c r="AO85" i="4"/>
  <c r="Q85" i="4"/>
  <c r="C85" i="4"/>
  <c r="B86" i="4"/>
  <c r="K85" i="4"/>
  <c r="AC85" i="4"/>
  <c r="AD85" i="4" s="1"/>
  <c r="AR85" i="4"/>
  <c r="M85" i="4"/>
  <c r="R85" i="4"/>
  <c r="E85" i="4"/>
  <c r="L85" i="4"/>
  <c r="F85" i="4"/>
  <c r="N85" i="4"/>
  <c r="D85" i="4"/>
  <c r="AF83" i="7"/>
  <c r="AG83" i="7"/>
  <c r="U83" i="7"/>
  <c r="T84" i="7"/>
  <c r="AP83" i="7"/>
  <c r="W83" i="7"/>
  <c r="AS83" i="7"/>
  <c r="M83" i="5"/>
  <c r="P85" i="3"/>
  <c r="K85" i="3"/>
  <c r="O85" i="3"/>
  <c r="E85" i="3"/>
  <c r="R85" i="3"/>
  <c r="L85" i="3"/>
  <c r="D85" i="3"/>
  <c r="M85" i="3"/>
  <c r="Q85" i="3"/>
  <c r="H85" i="3"/>
  <c r="AC85" i="3"/>
  <c r="AD85" i="3" s="1"/>
  <c r="C85" i="3"/>
  <c r="F85" i="3"/>
  <c r="AO85" i="3"/>
  <c r="AR85" i="3"/>
  <c r="B86" i="3"/>
  <c r="N85" i="3"/>
  <c r="W84" i="2"/>
  <c r="AF84" i="2"/>
  <c r="AG84" i="2" s="1"/>
  <c r="Y84" i="2"/>
  <c r="T85" i="2"/>
  <c r="U84" i="2"/>
  <c r="AP84" i="2"/>
  <c r="AS84" i="2"/>
  <c r="O84" i="7"/>
  <c r="AC84" i="7"/>
  <c r="D84" i="7"/>
  <c r="AR84" i="7"/>
  <c r="AO84" i="7"/>
  <c r="AD84" i="7"/>
  <c r="L84" i="7"/>
  <c r="K84" i="7"/>
  <c r="C84" i="7"/>
  <c r="E84" i="7"/>
  <c r="B85" i="7"/>
  <c r="M84" i="7"/>
  <c r="Q84" i="7"/>
  <c r="P84" i="7"/>
  <c r="N84" i="7"/>
  <c r="R84" i="7"/>
  <c r="F84" i="7"/>
  <c r="BH48" i="6" l="1"/>
  <c r="BI48" i="6" s="1"/>
  <c r="AW48" i="6"/>
  <c r="AX48" i="6" s="1"/>
  <c r="BL48" i="6" s="1"/>
  <c r="X85" i="2"/>
  <c r="BA85" i="2"/>
  <c r="X84" i="7"/>
  <c r="BA84" i="7"/>
  <c r="H84" i="8"/>
  <c r="H85" i="7"/>
  <c r="X86" i="6"/>
  <c r="BA86" i="6"/>
  <c r="X83" i="8"/>
  <c r="BA83" i="8"/>
  <c r="H86" i="9"/>
  <c r="BA84" i="5"/>
  <c r="N50" i="6"/>
  <c r="L50" i="6"/>
  <c r="O50" i="6" s="1"/>
  <c r="K51" i="6" s="1"/>
  <c r="P49" i="6"/>
  <c r="Q49" i="6" s="1"/>
  <c r="R49" i="6" s="1"/>
  <c r="W49" i="6"/>
  <c r="X49" i="6" s="1"/>
  <c r="BF54" i="8"/>
  <c r="O54" i="8"/>
  <c r="K55" i="8" s="1"/>
  <c r="N55" i="8" s="1"/>
  <c r="A85" i="3"/>
  <c r="AL85" i="3" s="1"/>
  <c r="X85" i="3"/>
  <c r="BF53" i="2"/>
  <c r="X84" i="9"/>
  <c r="Y49" i="6"/>
  <c r="AL84" i="3"/>
  <c r="N54" i="2"/>
  <c r="L54" i="2"/>
  <c r="P54" i="2" s="1"/>
  <c r="Q54" i="2" s="1"/>
  <c r="R54" i="2" s="1"/>
  <c r="BF54" i="2" s="1"/>
  <c r="BH51" i="2"/>
  <c r="BI51" i="2" s="1"/>
  <c r="BL51" i="8"/>
  <c r="BK51" i="8"/>
  <c r="Y52" i="2"/>
  <c r="BG52" i="2" s="1"/>
  <c r="W53" i="2"/>
  <c r="X53" i="2" s="1"/>
  <c r="W54" i="8"/>
  <c r="X54" i="8" s="1"/>
  <c r="AV52" i="8"/>
  <c r="BG52" i="8"/>
  <c r="BH50" i="5"/>
  <c r="BI50" i="5" s="1"/>
  <c r="AJ84" i="3"/>
  <c r="O51" i="7"/>
  <c r="K52" i="7" s="1"/>
  <c r="L52" i="7" s="1"/>
  <c r="P52" i="7" s="1"/>
  <c r="Q52" i="7" s="1"/>
  <c r="R52" i="7" s="1"/>
  <c r="AX84" i="3"/>
  <c r="AM84" i="3"/>
  <c r="BL84" i="3"/>
  <c r="BK84" i="3"/>
  <c r="BI84" i="3"/>
  <c r="BH84" i="3"/>
  <c r="AI84" i="3"/>
  <c r="AW84" i="3"/>
  <c r="P52" i="5"/>
  <c r="Q52" i="5" s="1"/>
  <c r="R52" i="5" s="1"/>
  <c r="O52" i="5"/>
  <c r="K53" i="5" s="1"/>
  <c r="W52" i="5"/>
  <c r="X52" i="5" s="1"/>
  <c r="BG85" i="3"/>
  <c r="AS85" i="3"/>
  <c r="AF85" i="3"/>
  <c r="AG85" i="3" s="1"/>
  <c r="AV85" i="3"/>
  <c r="U85" i="3"/>
  <c r="T86" i="3"/>
  <c r="BA86" i="3" s="1"/>
  <c r="Y85" i="3"/>
  <c r="W85" i="3"/>
  <c r="BD85" i="3"/>
  <c r="AP85" i="3"/>
  <c r="H86" i="4"/>
  <c r="AA84" i="4"/>
  <c r="W51" i="7"/>
  <c r="BF51" i="7"/>
  <c r="AU51" i="7"/>
  <c r="AX49" i="7"/>
  <c r="BL49" i="7" s="1"/>
  <c r="BK49" i="7"/>
  <c r="Y50" i="7"/>
  <c r="AX50" i="5"/>
  <c r="AV51" i="5"/>
  <c r="BG51" i="5"/>
  <c r="AX83" i="7"/>
  <c r="C85" i="5"/>
  <c r="H85" i="5" s="1"/>
  <c r="AX50" i="9"/>
  <c r="BL50" i="9" s="1"/>
  <c r="BK50" i="9"/>
  <c r="W53" i="9"/>
  <c r="X53" i="9" s="1"/>
  <c r="AV51" i="9"/>
  <c r="BG51" i="9"/>
  <c r="BD82" i="6"/>
  <c r="AR83" i="6"/>
  <c r="AS83" i="6"/>
  <c r="BC82" i="6"/>
  <c r="BH83" i="7"/>
  <c r="AW83" i="7"/>
  <c r="BK83" i="7"/>
  <c r="AI83" i="7"/>
  <c r="O56" i="9"/>
  <c r="K57" i="9" s="1"/>
  <c r="L57" i="9" s="1"/>
  <c r="Q56" i="9"/>
  <c r="R56" i="9" s="1"/>
  <c r="BC84" i="2"/>
  <c r="BF84" i="2"/>
  <c r="AU84" i="2"/>
  <c r="R84" i="2"/>
  <c r="L84" i="2"/>
  <c r="N84" i="2"/>
  <c r="AR84" i="2"/>
  <c r="K84" i="2"/>
  <c r="M84" i="2"/>
  <c r="AO84" i="2"/>
  <c r="B85" i="2"/>
  <c r="P84" i="2"/>
  <c r="D84" i="2"/>
  <c r="O84" i="2"/>
  <c r="C84" i="2"/>
  <c r="F84" i="2"/>
  <c r="AC84" i="2"/>
  <c r="AD84" i="2" s="1"/>
  <c r="Q84" i="2"/>
  <c r="H84" i="2"/>
  <c r="E84" i="2"/>
  <c r="AJ84" i="4"/>
  <c r="BI84" i="4"/>
  <c r="AL83" i="7"/>
  <c r="BC86" i="9"/>
  <c r="BF86" i="9"/>
  <c r="AU86" i="9"/>
  <c r="BL84" i="4"/>
  <c r="BD85" i="2"/>
  <c r="BG85" i="2"/>
  <c r="AV85" i="2"/>
  <c r="AX84" i="4"/>
  <c r="BK84" i="4"/>
  <c r="AM83" i="7"/>
  <c r="AI84" i="4"/>
  <c r="AL84" i="4"/>
  <c r="AA83" i="7"/>
  <c r="BD83" i="8"/>
  <c r="BD84" i="9"/>
  <c r="BG84" i="9"/>
  <c r="AV84" i="9"/>
  <c r="Y84" i="9"/>
  <c r="BC84" i="8"/>
  <c r="BF84" i="8"/>
  <c r="N84" i="8"/>
  <c r="M84" i="8"/>
  <c r="B85" i="8"/>
  <c r="D84" i="8"/>
  <c r="AR84" i="8"/>
  <c r="AU84" i="8"/>
  <c r="Q84" i="8"/>
  <c r="AC84" i="8"/>
  <c r="K84" i="8"/>
  <c r="E84" i="8"/>
  <c r="P84" i="8"/>
  <c r="O84" i="8"/>
  <c r="AD84" i="8"/>
  <c r="F84" i="8"/>
  <c r="L84" i="8"/>
  <c r="C84" i="8"/>
  <c r="R84" i="8"/>
  <c r="AO84" i="8"/>
  <c r="A84" i="2"/>
  <c r="BL84" i="2" s="1"/>
  <c r="BC85" i="7"/>
  <c r="BF85" i="7"/>
  <c r="AU85" i="7"/>
  <c r="AM84" i="4"/>
  <c r="BL83" i="7"/>
  <c r="BC86" i="4"/>
  <c r="BF86" i="4"/>
  <c r="AU86" i="4"/>
  <c r="BD86" i="6"/>
  <c r="BG86" i="6"/>
  <c r="AV86" i="6"/>
  <c r="Y86" i="6"/>
  <c r="BH84" i="4"/>
  <c r="BC86" i="3"/>
  <c r="BF86" i="3"/>
  <c r="AU86" i="3"/>
  <c r="A84" i="7"/>
  <c r="BL84" i="7" s="1"/>
  <c r="BD84" i="7"/>
  <c r="BG84" i="7"/>
  <c r="Y84" i="7"/>
  <c r="AV84" i="7"/>
  <c r="AJ83" i="7"/>
  <c r="BD85" i="4"/>
  <c r="BG85" i="4"/>
  <c r="AV85" i="4"/>
  <c r="BD82" i="5"/>
  <c r="BG83" i="8"/>
  <c r="AV83" i="8"/>
  <c r="Y83" i="8"/>
  <c r="A84" i="5"/>
  <c r="AJ84" i="5" s="1"/>
  <c r="AS84" i="9"/>
  <c r="AF84" i="9"/>
  <c r="T85" i="9"/>
  <c r="BA85" i="9" s="1"/>
  <c r="AG84" i="9"/>
  <c r="W84" i="9"/>
  <c r="AP84" i="9"/>
  <c r="U84" i="9"/>
  <c r="A84" i="9"/>
  <c r="AL83" i="9"/>
  <c r="AX83" i="9"/>
  <c r="BL83" i="9"/>
  <c r="BI83" i="9"/>
  <c r="AJ83" i="9"/>
  <c r="BH83" i="9"/>
  <c r="AM83" i="9"/>
  <c r="AI83" i="9"/>
  <c r="AA83" i="9"/>
  <c r="AW83" i="9"/>
  <c r="BK83" i="9"/>
  <c r="AX82" i="8"/>
  <c r="BL82" i="8"/>
  <c r="AA82" i="8"/>
  <c r="AJ82" i="8"/>
  <c r="AL82" i="8"/>
  <c r="BI82" i="8"/>
  <c r="AM82" i="8"/>
  <c r="BK82" i="8"/>
  <c r="BH82" i="8"/>
  <c r="AW82" i="8"/>
  <c r="AI82" i="8"/>
  <c r="AP83" i="8"/>
  <c r="AF83" i="8"/>
  <c r="AG83" i="8"/>
  <c r="W83" i="8"/>
  <c r="U83" i="8"/>
  <c r="A83" i="8"/>
  <c r="T84" i="8"/>
  <c r="AS83" i="8"/>
  <c r="AF85" i="4"/>
  <c r="AG85" i="4" s="1"/>
  <c r="T86" i="4"/>
  <c r="BA86" i="4" s="1"/>
  <c r="U85" i="4"/>
  <c r="AS85" i="4"/>
  <c r="X85" i="4"/>
  <c r="W85" i="4"/>
  <c r="Y85" i="4"/>
  <c r="AP85" i="4"/>
  <c r="A85" i="4"/>
  <c r="BH85" i="4" s="1"/>
  <c r="AF84" i="5"/>
  <c r="AG84" i="5" s="1"/>
  <c r="T85" i="5"/>
  <c r="AP84" i="5"/>
  <c r="U84" i="5"/>
  <c r="AR82" i="5"/>
  <c r="BC82" i="5" s="1"/>
  <c r="AS82" i="5"/>
  <c r="AO85" i="5"/>
  <c r="AC85" i="5"/>
  <c r="AD85" i="5" s="1"/>
  <c r="D85" i="5"/>
  <c r="E85" i="5"/>
  <c r="B86" i="5"/>
  <c r="F85" i="5"/>
  <c r="AL83" i="5"/>
  <c r="AA83" i="5"/>
  <c r="AJ83" i="5"/>
  <c r="AI83" i="5"/>
  <c r="AM83" i="5"/>
  <c r="AP84" i="7"/>
  <c r="W84" i="7"/>
  <c r="AS84" i="7"/>
  <c r="AG84" i="7"/>
  <c r="AF84" i="7"/>
  <c r="U84" i="7"/>
  <c r="T85" i="7"/>
  <c r="AO85" i="6"/>
  <c r="A85" i="6"/>
  <c r="AC85" i="6"/>
  <c r="AD85" i="6" s="1"/>
  <c r="C85" i="6"/>
  <c r="H85" i="6" s="1"/>
  <c r="B86" i="6"/>
  <c r="F85" i="6"/>
  <c r="D85" i="6"/>
  <c r="E85" i="6"/>
  <c r="Y63" i="2"/>
  <c r="C85" i="7"/>
  <c r="R85" i="7"/>
  <c r="B86" i="7"/>
  <c r="O85" i="7"/>
  <c r="AO85" i="7"/>
  <c r="E85" i="7"/>
  <c r="AR85" i="7"/>
  <c r="N85" i="7"/>
  <c r="M85" i="7"/>
  <c r="L85" i="7"/>
  <c r="AD85" i="7"/>
  <c r="Q85" i="7"/>
  <c r="F85" i="7"/>
  <c r="K85" i="7"/>
  <c r="P85" i="7"/>
  <c r="AC85" i="7"/>
  <c r="D85" i="7"/>
  <c r="D86" i="4"/>
  <c r="N86" i="4"/>
  <c r="Q86" i="4"/>
  <c r="AC86" i="4"/>
  <c r="AD86" i="4" s="1"/>
  <c r="C86" i="4"/>
  <c r="F86" i="4"/>
  <c r="AO86" i="4"/>
  <c r="AR86" i="4"/>
  <c r="M86" i="4"/>
  <c r="K86" i="4"/>
  <c r="P86" i="4"/>
  <c r="R86" i="4"/>
  <c r="B87" i="4"/>
  <c r="L86" i="4"/>
  <c r="O86" i="4"/>
  <c r="E86" i="4"/>
  <c r="M84" i="6"/>
  <c r="BH62" i="2"/>
  <c r="BI62" i="2" s="1"/>
  <c r="M84" i="5"/>
  <c r="AA84" i="6"/>
  <c r="AJ84" i="6"/>
  <c r="AI84" i="6"/>
  <c r="AL84" i="6"/>
  <c r="AM84" i="6"/>
  <c r="U85" i="2"/>
  <c r="AP85" i="2"/>
  <c r="W85" i="2"/>
  <c r="T86" i="2"/>
  <c r="AS85" i="2"/>
  <c r="AF85" i="2"/>
  <c r="AG85" i="2" s="1"/>
  <c r="Y85" i="2"/>
  <c r="Q86" i="3"/>
  <c r="N86" i="3"/>
  <c r="M86" i="3"/>
  <c r="B87" i="3"/>
  <c r="F86" i="3"/>
  <c r="O86" i="3"/>
  <c r="AO86" i="3"/>
  <c r="AC86" i="3"/>
  <c r="AD86" i="3" s="1"/>
  <c r="C86" i="3"/>
  <c r="K86" i="3"/>
  <c r="AR86" i="3"/>
  <c r="P86" i="3"/>
  <c r="H86" i="3"/>
  <c r="D86" i="3"/>
  <c r="L86" i="3"/>
  <c r="R86" i="3"/>
  <c r="E86" i="3"/>
  <c r="BK85" i="3"/>
  <c r="AR86" i="9"/>
  <c r="B87" i="9"/>
  <c r="Q86" i="9"/>
  <c r="P86" i="9"/>
  <c r="N86" i="9"/>
  <c r="D86" i="9"/>
  <c r="R86" i="9"/>
  <c r="AO86" i="9"/>
  <c r="AC86" i="9"/>
  <c r="F86" i="9"/>
  <c r="M86" i="9"/>
  <c r="E86" i="9"/>
  <c r="O86" i="9"/>
  <c r="C86" i="9"/>
  <c r="K86" i="9"/>
  <c r="L86" i="9"/>
  <c r="AD86" i="9"/>
  <c r="T87" i="6"/>
  <c r="AG86" i="6"/>
  <c r="W86" i="6"/>
  <c r="AF86" i="6"/>
  <c r="AP86" i="6"/>
  <c r="U86" i="6"/>
  <c r="AS86" i="6"/>
  <c r="W65" i="2"/>
  <c r="BK48" i="6" l="1"/>
  <c r="X87" i="6"/>
  <c r="BA87" i="6"/>
  <c r="H87" i="9"/>
  <c r="AM85" i="3"/>
  <c r="X85" i="7"/>
  <c r="BA85" i="7"/>
  <c r="X86" i="2"/>
  <c r="BA86" i="2"/>
  <c r="X84" i="8"/>
  <c r="BA84" i="8"/>
  <c r="BL85" i="3"/>
  <c r="AW85" i="3"/>
  <c r="AA85" i="3"/>
  <c r="H86" i="7"/>
  <c r="AI85" i="3"/>
  <c r="BH85" i="3"/>
  <c r="H85" i="8"/>
  <c r="AX85" i="3"/>
  <c r="BA85" i="5"/>
  <c r="BI85" i="3"/>
  <c r="AJ85" i="3"/>
  <c r="L51" i="6"/>
  <c r="N51" i="6"/>
  <c r="O51" i="6" s="1"/>
  <c r="K52" i="6" s="1"/>
  <c r="W50" i="6"/>
  <c r="X50" i="6" s="1"/>
  <c r="W51" i="6" s="1"/>
  <c r="X51" i="6" s="1"/>
  <c r="AU49" i="6"/>
  <c r="BF49" i="6"/>
  <c r="P50" i="6"/>
  <c r="Q50" i="6" s="1"/>
  <c r="R50" i="6" s="1"/>
  <c r="L55" i="8"/>
  <c r="P55" i="8" s="1"/>
  <c r="Q55" i="8" s="1"/>
  <c r="R55" i="8" s="1"/>
  <c r="AU55" i="8" s="1"/>
  <c r="X85" i="9"/>
  <c r="A86" i="3"/>
  <c r="X86" i="3"/>
  <c r="X51" i="7"/>
  <c r="Y51" i="7" s="1"/>
  <c r="AV49" i="6"/>
  <c r="AW49" i="6" s="1"/>
  <c r="BG49" i="6"/>
  <c r="BH49" i="6" s="1"/>
  <c r="BI49" i="6" s="1"/>
  <c r="Y50" i="6"/>
  <c r="N52" i="7"/>
  <c r="O52" i="7" s="1"/>
  <c r="K53" i="7" s="1"/>
  <c r="N53" i="7" s="1"/>
  <c r="AU54" i="2"/>
  <c r="O54" i="2"/>
  <c r="K55" i="2" s="1"/>
  <c r="BH52" i="8"/>
  <c r="BI52" i="8" s="1"/>
  <c r="AW52" i="8"/>
  <c r="AW84" i="2"/>
  <c r="A85" i="2"/>
  <c r="AJ85" i="2" s="1"/>
  <c r="BH52" i="2"/>
  <c r="BI52" i="2" s="1"/>
  <c r="A86" i="4"/>
  <c r="AX86" i="4" s="1"/>
  <c r="Y53" i="8"/>
  <c r="BL50" i="5"/>
  <c r="BK50" i="5"/>
  <c r="AL84" i="2"/>
  <c r="AJ84" i="2"/>
  <c r="AA84" i="2"/>
  <c r="AX84" i="2"/>
  <c r="AM84" i="2"/>
  <c r="AI84" i="5"/>
  <c r="BI84" i="2"/>
  <c r="BH51" i="5"/>
  <c r="BI51" i="5" s="1"/>
  <c r="AJ85" i="4"/>
  <c r="L53" i="5"/>
  <c r="N53" i="5"/>
  <c r="AU52" i="5"/>
  <c r="BF52" i="5"/>
  <c r="BH84" i="7"/>
  <c r="BI85" i="4"/>
  <c r="AI84" i="7"/>
  <c r="AI85" i="4"/>
  <c r="AX85" i="4"/>
  <c r="BL85" i="4"/>
  <c r="AL85" i="4"/>
  <c r="AA84" i="5"/>
  <c r="BK84" i="2"/>
  <c r="T87" i="3"/>
  <c r="BA87" i="3" s="1"/>
  <c r="Y86" i="3"/>
  <c r="AP86" i="3"/>
  <c r="AS86" i="3"/>
  <c r="AV86" i="3"/>
  <c r="AF86" i="3"/>
  <c r="AG86" i="3" s="1"/>
  <c r="BG86" i="3"/>
  <c r="U86" i="3"/>
  <c r="BD86" i="3"/>
  <c r="W86" i="3"/>
  <c r="AW85" i="4"/>
  <c r="H87" i="4"/>
  <c r="BK85" i="4"/>
  <c r="AM85" i="4"/>
  <c r="AA85" i="4"/>
  <c r="AW51" i="5"/>
  <c r="AX51" i="5" s="1"/>
  <c r="AL84" i="7"/>
  <c r="AJ84" i="7"/>
  <c r="AX84" i="7"/>
  <c r="BK84" i="7"/>
  <c r="BI84" i="7"/>
  <c r="AM84" i="7"/>
  <c r="AA84" i="7"/>
  <c r="AW84" i="7"/>
  <c r="AV50" i="7"/>
  <c r="BG50" i="7"/>
  <c r="BF52" i="7"/>
  <c r="AU52" i="7"/>
  <c r="BH51" i="9"/>
  <c r="BI51" i="9" s="1"/>
  <c r="AW51" i="9"/>
  <c r="AX51" i="9" s="1"/>
  <c r="N57" i="9"/>
  <c r="O57" i="9" s="1"/>
  <c r="Y52" i="9"/>
  <c r="W54" i="9"/>
  <c r="X54" i="9" s="1"/>
  <c r="BH84" i="2"/>
  <c r="AI84" i="2"/>
  <c r="M85" i="6"/>
  <c r="BD83" i="6"/>
  <c r="BC83" i="6"/>
  <c r="AR84" i="6"/>
  <c r="AS84" i="6"/>
  <c r="AU56" i="9"/>
  <c r="BF56" i="9"/>
  <c r="P57" i="9"/>
  <c r="BD85" i="9"/>
  <c r="AV85" i="9"/>
  <c r="BG85" i="9"/>
  <c r="Y85" i="9"/>
  <c r="BC85" i="2"/>
  <c r="BF85" i="2"/>
  <c r="AU85" i="2"/>
  <c r="M85" i="2"/>
  <c r="L85" i="2"/>
  <c r="H85" i="2"/>
  <c r="B86" i="2"/>
  <c r="D85" i="2"/>
  <c r="AC85" i="2"/>
  <c r="AD85" i="2" s="1"/>
  <c r="C85" i="2"/>
  <c r="E85" i="2"/>
  <c r="O85" i="2"/>
  <c r="P85" i="2"/>
  <c r="Q85" i="2"/>
  <c r="R85" i="2"/>
  <c r="F85" i="2"/>
  <c r="N85" i="2"/>
  <c r="AR85" i="2"/>
  <c r="AO85" i="2"/>
  <c r="K85" i="2"/>
  <c r="BC87" i="9"/>
  <c r="BF87" i="9"/>
  <c r="AU87" i="9"/>
  <c r="A85" i="7"/>
  <c r="BI85" i="7" s="1"/>
  <c r="BD85" i="7"/>
  <c r="BG85" i="7"/>
  <c r="AV85" i="7"/>
  <c r="Y85" i="7"/>
  <c r="BD83" i="5"/>
  <c r="C86" i="5"/>
  <c r="H86" i="5" s="1"/>
  <c r="BD84" i="8"/>
  <c r="BC87" i="4"/>
  <c r="AU87" i="4"/>
  <c r="BF87" i="4"/>
  <c r="BD87" i="6"/>
  <c r="AV87" i="6"/>
  <c r="Y87" i="6"/>
  <c r="BG87" i="6"/>
  <c r="BC86" i="7"/>
  <c r="AU86" i="7"/>
  <c r="BF86" i="7"/>
  <c r="BC85" i="8"/>
  <c r="E85" i="8"/>
  <c r="AO85" i="8"/>
  <c r="D85" i="8"/>
  <c r="BF85" i="8"/>
  <c r="C85" i="8"/>
  <c r="B86" i="8"/>
  <c r="K85" i="8"/>
  <c r="AU85" i="8"/>
  <c r="L85" i="8"/>
  <c r="R85" i="8"/>
  <c r="AR85" i="8"/>
  <c r="F85" i="8"/>
  <c r="AD85" i="8"/>
  <c r="Q85" i="8"/>
  <c r="AC85" i="8"/>
  <c r="O85" i="8"/>
  <c r="N85" i="8"/>
  <c r="P85" i="8"/>
  <c r="M85" i="8"/>
  <c r="BC87" i="3"/>
  <c r="BF87" i="3"/>
  <c r="AU87" i="3"/>
  <c r="BD86" i="4"/>
  <c r="BG86" i="4"/>
  <c r="AV86" i="4"/>
  <c r="A85" i="5"/>
  <c r="AJ85" i="5" s="1"/>
  <c r="BD86" i="2"/>
  <c r="BG86" i="2"/>
  <c r="AV86" i="2"/>
  <c r="BG84" i="8"/>
  <c r="AV84" i="8"/>
  <c r="Y84" i="8"/>
  <c r="Y64" i="2"/>
  <c r="W84" i="8"/>
  <c r="U84" i="8"/>
  <c r="A84" i="8"/>
  <c r="T85" i="8"/>
  <c r="AG84" i="8"/>
  <c r="AF84" i="8"/>
  <c r="AS84" i="8"/>
  <c r="AP84" i="8"/>
  <c r="BK83" i="8"/>
  <c r="AI83" i="8"/>
  <c r="AL83" i="8"/>
  <c r="AX83" i="8"/>
  <c r="AA83" i="8"/>
  <c r="AJ83" i="8"/>
  <c r="BI83" i="8"/>
  <c r="BH83" i="8"/>
  <c r="AW83" i="8"/>
  <c r="BL83" i="8"/>
  <c r="AM83" i="8"/>
  <c r="AG85" i="9"/>
  <c r="AS85" i="9"/>
  <c r="AF85" i="9"/>
  <c r="U85" i="9"/>
  <c r="W85" i="9"/>
  <c r="AP85" i="9"/>
  <c r="T86" i="9"/>
  <c r="BA86" i="9" s="1"/>
  <c r="A85" i="9"/>
  <c r="AX84" i="9"/>
  <c r="AJ84" i="9"/>
  <c r="AA84" i="9"/>
  <c r="AM84" i="9"/>
  <c r="AI84" i="9"/>
  <c r="AL84" i="9"/>
  <c r="BK84" i="9"/>
  <c r="BI84" i="9"/>
  <c r="AW84" i="9"/>
  <c r="BH84" i="9"/>
  <c r="BL84" i="9"/>
  <c r="AL84" i="5"/>
  <c r="AR84" i="5" s="1"/>
  <c r="AF86" i="4"/>
  <c r="AG86" i="4" s="1"/>
  <c r="W86" i="4"/>
  <c r="U86" i="4"/>
  <c r="Y86" i="4"/>
  <c r="AP86" i="4"/>
  <c r="T87" i="4"/>
  <c r="BA87" i="4" s="1"/>
  <c r="X86" i="4"/>
  <c r="AS86" i="4"/>
  <c r="AP85" i="5"/>
  <c r="AF85" i="5"/>
  <c r="AG85" i="5" s="1"/>
  <c r="U85" i="5"/>
  <c r="T86" i="5"/>
  <c r="E86" i="5"/>
  <c r="AC86" i="5"/>
  <c r="AD86" i="5" s="1"/>
  <c r="F86" i="5"/>
  <c r="AO86" i="5"/>
  <c r="D86" i="5"/>
  <c r="B87" i="5"/>
  <c r="AM84" i="5"/>
  <c r="AR83" i="5"/>
  <c r="BC83" i="5" s="1"/>
  <c r="AS83" i="5"/>
  <c r="W66" i="2"/>
  <c r="AP86" i="2"/>
  <c r="AF86" i="2"/>
  <c r="AG86" i="2" s="1"/>
  <c r="W86" i="2"/>
  <c r="T87" i="2"/>
  <c r="Y86" i="2"/>
  <c r="U86" i="2"/>
  <c r="AS86" i="2"/>
  <c r="M85" i="5"/>
  <c r="L87" i="9"/>
  <c r="O87" i="9"/>
  <c r="C87" i="9"/>
  <c r="B88" i="9"/>
  <c r="Q87" i="9"/>
  <c r="P87" i="9"/>
  <c r="E87" i="9"/>
  <c r="AO87" i="9"/>
  <c r="AD87" i="9"/>
  <c r="AR87" i="9"/>
  <c r="K87" i="9"/>
  <c r="F87" i="9"/>
  <c r="M87" i="9"/>
  <c r="AC87" i="9"/>
  <c r="N87" i="9"/>
  <c r="R87" i="9"/>
  <c r="D87" i="9"/>
  <c r="AW62" i="2"/>
  <c r="BK62" i="2" s="1"/>
  <c r="BH63" i="2"/>
  <c r="BI63" i="2" s="1"/>
  <c r="BI86" i="3"/>
  <c r="BK86" i="3"/>
  <c r="AL86" i="3"/>
  <c r="AW86" i="3"/>
  <c r="BL86" i="3"/>
  <c r="AX86" i="3"/>
  <c r="AJ86" i="3"/>
  <c r="AA86" i="3"/>
  <c r="AI86" i="3"/>
  <c r="AM86" i="3"/>
  <c r="BH86" i="3"/>
  <c r="AG85" i="7"/>
  <c r="T86" i="7"/>
  <c r="AS85" i="7"/>
  <c r="AF85" i="7"/>
  <c r="U85" i="7"/>
  <c r="W85" i="7"/>
  <c r="AP85" i="7"/>
  <c r="K86" i="7"/>
  <c r="L86" i="7"/>
  <c r="P86" i="7"/>
  <c r="F86" i="7"/>
  <c r="AC86" i="7"/>
  <c r="C86" i="7"/>
  <c r="AR86" i="7"/>
  <c r="E86" i="7"/>
  <c r="M86" i="7"/>
  <c r="N86" i="7"/>
  <c r="R86" i="7"/>
  <c r="B87" i="7"/>
  <c r="Q86" i="7"/>
  <c r="AD86" i="7"/>
  <c r="D86" i="7"/>
  <c r="AO86" i="7"/>
  <c r="O86" i="7"/>
  <c r="C86" i="6"/>
  <c r="A86" i="6"/>
  <c r="AO86" i="6"/>
  <c r="E86" i="6"/>
  <c r="D86" i="6"/>
  <c r="B87" i="6"/>
  <c r="AC86" i="6"/>
  <c r="AD86" i="6" s="1"/>
  <c r="F86" i="6"/>
  <c r="T88" i="6"/>
  <c r="AG87" i="6"/>
  <c r="W87" i="6"/>
  <c r="U87" i="6"/>
  <c r="AS87" i="6"/>
  <c r="AF87" i="6"/>
  <c r="AP87" i="6"/>
  <c r="M87" i="3"/>
  <c r="Q87" i="3"/>
  <c r="H87" i="3"/>
  <c r="B88" i="3"/>
  <c r="N87" i="3"/>
  <c r="AC87" i="3"/>
  <c r="AD87" i="3" s="1"/>
  <c r="C87" i="3"/>
  <c r="F87" i="3"/>
  <c r="AO87" i="3"/>
  <c r="AR87" i="3"/>
  <c r="E87" i="3"/>
  <c r="R87" i="3"/>
  <c r="L87" i="3"/>
  <c r="D87" i="3"/>
  <c r="P87" i="3"/>
  <c r="K87" i="3"/>
  <c r="O87" i="3"/>
  <c r="D87" i="4"/>
  <c r="L87" i="4"/>
  <c r="E87" i="4"/>
  <c r="N87" i="4"/>
  <c r="AO87" i="4"/>
  <c r="F87" i="4"/>
  <c r="C87" i="4"/>
  <c r="AR87" i="4"/>
  <c r="AC87" i="4"/>
  <c r="AD87" i="4" s="1"/>
  <c r="B88" i="4"/>
  <c r="R87" i="4"/>
  <c r="O87" i="4"/>
  <c r="Q87" i="4"/>
  <c r="P87" i="4"/>
  <c r="M87" i="4"/>
  <c r="K87" i="4"/>
  <c r="AM85" i="6"/>
  <c r="AA85" i="6"/>
  <c r="AI85" i="6"/>
  <c r="AL85" i="6"/>
  <c r="AR85" i="6" s="1"/>
  <c r="AJ85" i="6"/>
  <c r="BL85" i="2" l="1"/>
  <c r="X87" i="2"/>
  <c r="BA87" i="2"/>
  <c r="H87" i="7"/>
  <c r="X86" i="7"/>
  <c r="BA86" i="7"/>
  <c r="AM85" i="2"/>
  <c r="X88" i="6"/>
  <c r="BA88" i="6"/>
  <c r="X85" i="8"/>
  <c r="BA85" i="8"/>
  <c r="H86" i="8"/>
  <c r="H88" i="9"/>
  <c r="BA86" i="5"/>
  <c r="N52" i="6"/>
  <c r="L52" i="6"/>
  <c r="W52" i="6" s="1"/>
  <c r="X52" i="6" s="1"/>
  <c r="BF50" i="6"/>
  <c r="AU50" i="6"/>
  <c r="P51" i="6"/>
  <c r="Q51" i="6" s="1"/>
  <c r="R51" i="6" s="1"/>
  <c r="H86" i="6"/>
  <c r="M86" i="6" s="1"/>
  <c r="BF55" i="8"/>
  <c r="W55" i="8"/>
  <c r="X55" i="8" s="1"/>
  <c r="O55" i="8"/>
  <c r="K56" i="8" s="1"/>
  <c r="N56" i="8" s="1"/>
  <c r="X86" i="9"/>
  <c r="A87" i="3"/>
  <c r="AL87" i="3" s="1"/>
  <c r="X87" i="3"/>
  <c r="AI85" i="2"/>
  <c r="BK52" i="8"/>
  <c r="AV50" i="6"/>
  <c r="BG50" i="6"/>
  <c r="AX49" i="6"/>
  <c r="BL49" i="6" s="1"/>
  <c r="BK49" i="6"/>
  <c r="AX52" i="8"/>
  <c r="BL52" i="8" s="1"/>
  <c r="Y54" i="8"/>
  <c r="BG54" i="8" s="1"/>
  <c r="BK86" i="4"/>
  <c r="AJ86" i="4"/>
  <c r="AW86" i="4"/>
  <c r="BL86" i="4"/>
  <c r="AA86" i="4"/>
  <c r="AI86" i="4"/>
  <c r="BH86" i="4"/>
  <c r="BI86" i="4"/>
  <c r="AL86" i="4"/>
  <c r="AM86" i="4"/>
  <c r="BH85" i="2"/>
  <c r="N55" i="2"/>
  <c r="L55" i="2"/>
  <c r="P55" i="2" s="1"/>
  <c r="Q55" i="2" s="1"/>
  <c r="R55" i="2" s="1"/>
  <c r="AX85" i="2"/>
  <c r="BK85" i="2"/>
  <c r="AA85" i="2"/>
  <c r="AW85" i="2"/>
  <c r="AL85" i="2"/>
  <c r="BI85" i="2"/>
  <c r="Y53" i="2"/>
  <c r="BG53" i="2" s="1"/>
  <c r="W54" i="2"/>
  <c r="X54" i="2" s="1"/>
  <c r="A87" i="4"/>
  <c r="BK87" i="4" s="1"/>
  <c r="BG53" i="8"/>
  <c r="AV53" i="8"/>
  <c r="A86" i="2"/>
  <c r="BK86" i="2" s="1"/>
  <c r="AA85" i="7"/>
  <c r="AW85" i="7"/>
  <c r="AX85" i="7"/>
  <c r="BL51" i="5"/>
  <c r="W52" i="7"/>
  <c r="X52" i="7" s="1"/>
  <c r="O53" i="5"/>
  <c r="K54" i="5" s="1"/>
  <c r="P53" i="5"/>
  <c r="Q53" i="5" s="1"/>
  <c r="R53" i="5" s="1"/>
  <c r="W53" i="5"/>
  <c r="X53" i="5" s="1"/>
  <c r="Y52" i="5"/>
  <c r="BK51" i="5"/>
  <c r="AV87" i="3"/>
  <c r="U87" i="3"/>
  <c r="AS87" i="3"/>
  <c r="W87" i="3"/>
  <c r="AF87" i="3"/>
  <c r="AG87" i="3" s="1"/>
  <c r="AP87" i="3"/>
  <c r="BD87" i="3"/>
  <c r="BG87" i="3"/>
  <c r="T88" i="3"/>
  <c r="BA88" i="3" s="1"/>
  <c r="Y87" i="3"/>
  <c r="H88" i="4"/>
  <c r="L53" i="7"/>
  <c r="P53" i="7" s="1"/>
  <c r="Q53" i="7" s="1"/>
  <c r="R53" i="7" s="1"/>
  <c r="AU53" i="7" s="1"/>
  <c r="BH50" i="7"/>
  <c r="BI50" i="7" s="1"/>
  <c r="BG51" i="7"/>
  <c r="AV51" i="7"/>
  <c r="BL85" i="7"/>
  <c r="AI85" i="7"/>
  <c r="BK85" i="7"/>
  <c r="AL85" i="7"/>
  <c r="BH85" i="7"/>
  <c r="AM85" i="7"/>
  <c r="AW50" i="7"/>
  <c r="AJ85" i="7"/>
  <c r="BL51" i="9"/>
  <c r="BK51" i="9"/>
  <c r="BD84" i="5"/>
  <c r="BC84" i="5"/>
  <c r="AI85" i="5"/>
  <c r="AA85" i="5"/>
  <c r="Y53" i="9"/>
  <c r="W55" i="9"/>
  <c r="X55" i="9" s="1"/>
  <c r="AV52" i="9"/>
  <c r="BG52" i="9"/>
  <c r="BD84" i="6"/>
  <c r="BC85" i="6"/>
  <c r="BC84" i="6"/>
  <c r="Q57" i="9"/>
  <c r="R57" i="9" s="1"/>
  <c r="BC88" i="3"/>
  <c r="BF88" i="3"/>
  <c r="AU88" i="3"/>
  <c r="BC87" i="7"/>
  <c r="BF87" i="7"/>
  <c r="AU87" i="7"/>
  <c r="A86" i="7"/>
  <c r="AJ86" i="7" s="1"/>
  <c r="BD86" i="7"/>
  <c r="BG86" i="7"/>
  <c r="Y86" i="7"/>
  <c r="AV86" i="7"/>
  <c r="BC88" i="9"/>
  <c r="AU88" i="9"/>
  <c r="BF88" i="9"/>
  <c r="C87" i="5"/>
  <c r="H87" i="5" s="1"/>
  <c r="BC86" i="8"/>
  <c r="AU86" i="8"/>
  <c r="R86" i="8"/>
  <c r="O86" i="8"/>
  <c r="P86" i="8"/>
  <c r="F86" i="8"/>
  <c r="D86" i="8"/>
  <c r="C86" i="8"/>
  <c r="E86" i="8"/>
  <c r="N86" i="8"/>
  <c r="B87" i="8"/>
  <c r="Q86" i="8"/>
  <c r="L86" i="8"/>
  <c r="M86" i="8"/>
  <c r="AO86" i="8"/>
  <c r="AR86" i="8"/>
  <c r="K86" i="8"/>
  <c r="AC86" i="8"/>
  <c r="AD86" i="8"/>
  <c r="BF86" i="8"/>
  <c r="A86" i="5"/>
  <c r="BC88" i="4"/>
  <c r="BF88" i="4"/>
  <c r="AU88" i="4"/>
  <c r="BD88" i="6"/>
  <c r="AV88" i="6"/>
  <c r="BG88" i="6"/>
  <c r="Y88" i="6"/>
  <c r="BD87" i="2"/>
  <c r="BG87" i="2"/>
  <c r="AV87" i="2"/>
  <c r="BD86" i="9"/>
  <c r="BG86" i="9"/>
  <c r="Y86" i="9"/>
  <c r="AV86" i="9"/>
  <c r="BC86" i="2"/>
  <c r="BF86" i="2"/>
  <c r="AU86" i="2"/>
  <c r="C86" i="2"/>
  <c r="H86" i="2"/>
  <c r="F86" i="2"/>
  <c r="R86" i="2"/>
  <c r="B87" i="2"/>
  <c r="E86" i="2"/>
  <c r="K86" i="2"/>
  <c r="AO86" i="2"/>
  <c r="P86" i="2"/>
  <c r="AR86" i="2"/>
  <c r="L86" i="2"/>
  <c r="O86" i="2"/>
  <c r="Q86" i="2"/>
  <c r="AC86" i="2"/>
  <c r="AD86" i="2" s="1"/>
  <c r="N86" i="2"/>
  <c r="M86" i="2"/>
  <c r="D86" i="2"/>
  <c r="BD87" i="4"/>
  <c r="BG87" i="4"/>
  <c r="AV87" i="4"/>
  <c r="BD85" i="8"/>
  <c r="BG85" i="8"/>
  <c r="AV85" i="8"/>
  <c r="Y85" i="8"/>
  <c r="BL86" i="2"/>
  <c r="AL85" i="5"/>
  <c r="AR85" i="5" s="1"/>
  <c r="Y65" i="2"/>
  <c r="AS84" i="5"/>
  <c r="AG86" i="9"/>
  <c r="AF86" i="9"/>
  <c r="U86" i="9"/>
  <c r="AS86" i="9"/>
  <c r="AP86" i="9"/>
  <c r="T87" i="9"/>
  <c r="BA87" i="9" s="1"/>
  <c r="W86" i="9"/>
  <c r="A86" i="9"/>
  <c r="BL85" i="9"/>
  <c r="AJ85" i="9"/>
  <c r="BH85" i="9"/>
  <c r="BI85" i="9"/>
  <c r="AI85" i="9"/>
  <c r="BK85" i="9"/>
  <c r="AA85" i="9"/>
  <c r="AW85" i="9"/>
  <c r="AM85" i="9"/>
  <c r="AL85" i="9"/>
  <c r="AX85" i="9"/>
  <c r="AS85" i="8"/>
  <c r="AP85" i="8"/>
  <c r="AG85" i="8"/>
  <c r="AF85" i="8"/>
  <c r="T86" i="8"/>
  <c r="U85" i="8"/>
  <c r="A85" i="8"/>
  <c r="W85" i="8"/>
  <c r="AL84" i="8"/>
  <c r="AX84" i="8"/>
  <c r="AI84" i="8"/>
  <c r="BL84" i="8"/>
  <c r="AA84" i="8"/>
  <c r="AJ84" i="8"/>
  <c r="BI84" i="8"/>
  <c r="AM84" i="8"/>
  <c r="AW84" i="8"/>
  <c r="BK84" i="8"/>
  <c r="BH84" i="8"/>
  <c r="AS87" i="4"/>
  <c r="X87" i="4"/>
  <c r="Y87" i="4"/>
  <c r="U87" i="4"/>
  <c r="W87" i="4"/>
  <c r="T88" i="4"/>
  <c r="BA88" i="4" s="1"/>
  <c r="AF87" i="4"/>
  <c r="AG87" i="4" s="1"/>
  <c r="AP87" i="4"/>
  <c r="AC87" i="5"/>
  <c r="AD87" i="5" s="1"/>
  <c r="AO87" i="5"/>
  <c r="F87" i="5"/>
  <c r="D87" i="5"/>
  <c r="E87" i="5"/>
  <c r="B88" i="5"/>
  <c r="AM85" i="5"/>
  <c r="U86" i="5"/>
  <c r="AF86" i="5"/>
  <c r="AG86" i="5" s="1"/>
  <c r="AP86" i="5"/>
  <c r="T87" i="5"/>
  <c r="K87" i="7"/>
  <c r="C87" i="7"/>
  <c r="E87" i="7"/>
  <c r="P87" i="7"/>
  <c r="O87" i="7"/>
  <c r="B88" i="7"/>
  <c r="L87" i="7"/>
  <c r="N87" i="7"/>
  <c r="F87" i="7"/>
  <c r="Q87" i="7"/>
  <c r="M87" i="7"/>
  <c r="AO87" i="7"/>
  <c r="D87" i="7"/>
  <c r="AD87" i="7"/>
  <c r="AC87" i="7"/>
  <c r="AR87" i="7"/>
  <c r="R87" i="7"/>
  <c r="W67" i="2"/>
  <c r="AJ87" i="4"/>
  <c r="AX87" i="4"/>
  <c r="B89" i="3"/>
  <c r="F88" i="3"/>
  <c r="O88" i="3"/>
  <c r="AO88" i="3"/>
  <c r="AC88" i="3"/>
  <c r="AD88" i="3" s="1"/>
  <c r="C88" i="3"/>
  <c r="K88" i="3"/>
  <c r="AR88" i="3"/>
  <c r="P88" i="3"/>
  <c r="L88" i="3"/>
  <c r="R88" i="3"/>
  <c r="E88" i="3"/>
  <c r="M88" i="3"/>
  <c r="D88" i="3"/>
  <c r="Q88" i="3"/>
  <c r="N88" i="3"/>
  <c r="H88" i="3"/>
  <c r="AP87" i="2"/>
  <c r="W87" i="2"/>
  <c r="T88" i="2"/>
  <c r="AS87" i="2"/>
  <c r="U87" i="2"/>
  <c r="AF87" i="2"/>
  <c r="AG87" i="2" s="1"/>
  <c r="Y87" i="2"/>
  <c r="AX62" i="2"/>
  <c r="BL62" i="2" s="1"/>
  <c r="M86" i="5"/>
  <c r="AP88" i="6"/>
  <c r="W88" i="6"/>
  <c r="U88" i="6"/>
  <c r="T89" i="6"/>
  <c r="AS88" i="6"/>
  <c r="AG88" i="6"/>
  <c r="AF88" i="6"/>
  <c r="AO87" i="6"/>
  <c r="B88" i="6"/>
  <c r="C87" i="6"/>
  <c r="H87" i="6" s="1"/>
  <c r="A87" i="6"/>
  <c r="E87" i="6"/>
  <c r="D87" i="6"/>
  <c r="F87" i="6"/>
  <c r="AC87" i="6"/>
  <c r="AD87" i="6" s="1"/>
  <c r="B89" i="4"/>
  <c r="N88" i="4"/>
  <c r="AC88" i="4"/>
  <c r="AD88" i="4" s="1"/>
  <c r="C88" i="4"/>
  <c r="F88" i="4"/>
  <c r="AO88" i="4"/>
  <c r="AR88" i="4"/>
  <c r="P88" i="4"/>
  <c r="K88" i="4"/>
  <c r="O88" i="4"/>
  <c r="E88" i="4"/>
  <c r="R88" i="4"/>
  <c r="M88" i="4"/>
  <c r="Q88" i="4"/>
  <c r="L88" i="4"/>
  <c r="D88" i="4"/>
  <c r="AI86" i="6"/>
  <c r="AL86" i="6"/>
  <c r="AR86" i="6" s="1"/>
  <c r="AM86" i="6"/>
  <c r="AJ86" i="6"/>
  <c r="AA86" i="6"/>
  <c r="AW63" i="2"/>
  <c r="BK63" i="2" s="1"/>
  <c r="AM86" i="2"/>
  <c r="BH64" i="2"/>
  <c r="BI64" i="2" s="1"/>
  <c r="AP86" i="7"/>
  <c r="W86" i="7"/>
  <c r="AS86" i="7"/>
  <c r="T87" i="7"/>
  <c r="AF86" i="7"/>
  <c r="U86" i="7"/>
  <c r="AG86" i="7"/>
  <c r="E88" i="9"/>
  <c r="D88" i="9"/>
  <c r="B89" i="9"/>
  <c r="M88" i="9"/>
  <c r="R88" i="9"/>
  <c r="P88" i="9"/>
  <c r="F88" i="9"/>
  <c r="AO88" i="9"/>
  <c r="AC88" i="9"/>
  <c r="AD88" i="9"/>
  <c r="C88" i="9"/>
  <c r="N88" i="9"/>
  <c r="Q88" i="9"/>
  <c r="AR88" i="9"/>
  <c r="K88" i="9"/>
  <c r="L88" i="9"/>
  <c r="O88" i="9"/>
  <c r="AW50" i="6" l="1"/>
  <c r="AX50" i="6" s="1"/>
  <c r="H88" i="5"/>
  <c r="H88" i="7"/>
  <c r="X89" i="6"/>
  <c r="BA89" i="6"/>
  <c r="X87" i="7"/>
  <c r="BA87" i="7"/>
  <c r="X88" i="2"/>
  <c r="BA88" i="2"/>
  <c r="BA87" i="5"/>
  <c r="H87" i="8"/>
  <c r="H89" i="9"/>
  <c r="H88" i="6"/>
  <c r="X86" i="8"/>
  <c r="BA86" i="8"/>
  <c r="BH50" i="6"/>
  <c r="BI50" i="6" s="1"/>
  <c r="AU51" i="6"/>
  <c r="BF51" i="6"/>
  <c r="P52" i="6"/>
  <c r="Q52" i="6" s="1"/>
  <c r="R52" i="6" s="1"/>
  <c r="O52" i="6"/>
  <c r="K53" i="6" s="1"/>
  <c r="AJ87" i="3"/>
  <c r="BC85" i="5"/>
  <c r="L56" i="8"/>
  <c r="BH87" i="4"/>
  <c r="BL87" i="4"/>
  <c r="BK87" i="3"/>
  <c r="BI87" i="3"/>
  <c r="AI87" i="4"/>
  <c r="BI87" i="4"/>
  <c r="AA87" i="3"/>
  <c r="A88" i="3"/>
  <c r="AM88" i="3" s="1"/>
  <c r="X88" i="3"/>
  <c r="AW87" i="3"/>
  <c r="AI87" i="3"/>
  <c r="X87" i="9"/>
  <c r="BL87" i="3"/>
  <c r="AM87" i="3"/>
  <c r="AX87" i="3"/>
  <c r="BH87" i="3"/>
  <c r="AV54" i="8"/>
  <c r="AW54" i="8" s="1"/>
  <c r="Y51" i="6"/>
  <c r="Y52" i="6"/>
  <c r="BK86" i="7"/>
  <c r="BH52" i="9"/>
  <c r="BI52" i="9" s="1"/>
  <c r="AA87" i="4"/>
  <c r="AL87" i="4"/>
  <c r="AW87" i="4"/>
  <c r="AM87" i="4"/>
  <c r="AW86" i="2"/>
  <c r="AJ86" i="2"/>
  <c r="BH86" i="2"/>
  <c r="AA86" i="2"/>
  <c r="BI86" i="2"/>
  <c r="AI86" i="2"/>
  <c r="AX86" i="2"/>
  <c r="AL86" i="2"/>
  <c r="AU55" i="2"/>
  <c r="BF55" i="2"/>
  <c r="O55" i="2"/>
  <c r="K56" i="2" s="1"/>
  <c r="W55" i="2"/>
  <c r="X55" i="2" s="1"/>
  <c r="Y54" i="2"/>
  <c r="BG54" i="2" s="1"/>
  <c r="BH53" i="2"/>
  <c r="BI53" i="2" s="1"/>
  <c r="AW53" i="8"/>
  <c r="BH53" i="8"/>
  <c r="BI53" i="8" s="1"/>
  <c r="Y55" i="8"/>
  <c r="BH54" i="8"/>
  <c r="BI54" i="8" s="1"/>
  <c r="Y52" i="7"/>
  <c r="AV52" i="7" s="1"/>
  <c r="W53" i="7"/>
  <c r="O53" i="7"/>
  <c r="K54" i="7" s="1"/>
  <c r="L54" i="7" s="1"/>
  <c r="P54" i="7" s="1"/>
  <c r="Q54" i="7" s="1"/>
  <c r="R54" i="7" s="1"/>
  <c r="BI86" i="7"/>
  <c r="AW86" i="7"/>
  <c r="AL86" i="7"/>
  <c r="BL86" i="7"/>
  <c r="AI86" i="7"/>
  <c r="AA86" i="7"/>
  <c r="BH86" i="7"/>
  <c r="AX86" i="7"/>
  <c r="AM86" i="7"/>
  <c r="BF53" i="5"/>
  <c r="AU53" i="5"/>
  <c r="AV52" i="5"/>
  <c r="BG52" i="5"/>
  <c r="N54" i="5"/>
  <c r="L54" i="5"/>
  <c r="P54" i="5" s="1"/>
  <c r="Q54" i="5" s="1"/>
  <c r="R54" i="5" s="1"/>
  <c r="BF54" i="5" s="1"/>
  <c r="BF53" i="7"/>
  <c r="A87" i="2"/>
  <c r="AW87" i="2" s="1"/>
  <c r="AV88" i="3"/>
  <c r="AS88" i="3"/>
  <c r="W88" i="3"/>
  <c r="BD88" i="3"/>
  <c r="AF88" i="3"/>
  <c r="AG88" i="3" s="1"/>
  <c r="U88" i="3"/>
  <c r="T89" i="3"/>
  <c r="BA89" i="3" s="1"/>
  <c r="BG88" i="3"/>
  <c r="AP88" i="3"/>
  <c r="Y88" i="3"/>
  <c r="H89" i="4"/>
  <c r="BH51" i="7"/>
  <c r="BI51" i="7" s="1"/>
  <c r="AA86" i="5"/>
  <c r="BK50" i="7"/>
  <c r="AX50" i="7"/>
  <c r="BL50" i="7" s="1"/>
  <c r="AW51" i="7"/>
  <c r="AW52" i="9"/>
  <c r="AS85" i="5"/>
  <c r="AV53" i="9"/>
  <c r="BG53" i="9"/>
  <c r="Y54" i="9"/>
  <c r="M87" i="6"/>
  <c r="BC86" i="6"/>
  <c r="AU57" i="9"/>
  <c r="BF57" i="9"/>
  <c r="BC88" i="7"/>
  <c r="BF88" i="7"/>
  <c r="AU88" i="7"/>
  <c r="A88" i="4"/>
  <c r="AA88" i="4" s="1"/>
  <c r="BD88" i="4"/>
  <c r="BG88" i="4"/>
  <c r="AV88" i="4"/>
  <c r="BC87" i="2"/>
  <c r="BF87" i="2"/>
  <c r="AU87" i="2"/>
  <c r="F87" i="2"/>
  <c r="L87" i="2"/>
  <c r="AO87" i="2"/>
  <c r="N87" i="2"/>
  <c r="B88" i="2"/>
  <c r="H87" i="2"/>
  <c r="P87" i="2"/>
  <c r="Q87" i="2"/>
  <c r="K87" i="2"/>
  <c r="E87" i="2"/>
  <c r="AC87" i="2"/>
  <c r="AD87" i="2" s="1"/>
  <c r="AR87" i="2"/>
  <c r="O87" i="2"/>
  <c r="D87" i="2"/>
  <c r="R87" i="2"/>
  <c r="M87" i="2"/>
  <c r="C87" i="2"/>
  <c r="AM86" i="5"/>
  <c r="BD87" i="9"/>
  <c r="BG87" i="9"/>
  <c r="AV87" i="9"/>
  <c r="Y87" i="9"/>
  <c r="BD89" i="6"/>
  <c r="BG89" i="6"/>
  <c r="AV89" i="6"/>
  <c r="Y89" i="6"/>
  <c r="A87" i="5"/>
  <c r="AI87" i="5" s="1"/>
  <c r="BD86" i="8"/>
  <c r="BC87" i="8"/>
  <c r="M87" i="8"/>
  <c r="AC87" i="8"/>
  <c r="C87" i="8"/>
  <c r="Q87" i="8"/>
  <c r="L87" i="8"/>
  <c r="P87" i="8"/>
  <c r="AD87" i="8"/>
  <c r="B88" i="8"/>
  <c r="AR87" i="8"/>
  <c r="O87" i="8"/>
  <c r="D87" i="8"/>
  <c r="AU87" i="8"/>
  <c r="R87" i="8"/>
  <c r="BF87" i="8"/>
  <c r="N87" i="8"/>
  <c r="K87" i="8"/>
  <c r="E87" i="8"/>
  <c r="F87" i="8"/>
  <c r="AO87" i="8"/>
  <c r="C88" i="5"/>
  <c r="BC88" i="5"/>
  <c r="AU88" i="5"/>
  <c r="BC88" i="6"/>
  <c r="AU88" i="6"/>
  <c r="BF88" i="6"/>
  <c r="BC89" i="9"/>
  <c r="BF89" i="9"/>
  <c r="AU89" i="9"/>
  <c r="AJ86" i="5"/>
  <c r="BC89" i="4"/>
  <c r="BF89" i="4"/>
  <c r="AU89" i="4"/>
  <c r="BD88" i="2"/>
  <c r="BG88" i="2"/>
  <c r="AV88" i="2"/>
  <c r="BC89" i="3"/>
  <c r="BF89" i="3"/>
  <c r="AU89" i="3"/>
  <c r="AI86" i="5"/>
  <c r="BD85" i="5"/>
  <c r="A87" i="7"/>
  <c r="AM87" i="7" s="1"/>
  <c r="BD87" i="7"/>
  <c r="BG87" i="7"/>
  <c r="Y87" i="7"/>
  <c r="AV87" i="7"/>
  <c r="AL86" i="5"/>
  <c r="AR86" i="5" s="1"/>
  <c r="BG86" i="8"/>
  <c r="AV86" i="8"/>
  <c r="Y86" i="8"/>
  <c r="BH65" i="2"/>
  <c r="BI65" i="2" s="1"/>
  <c r="AI85" i="8"/>
  <c r="AM85" i="8"/>
  <c r="AA85" i="8"/>
  <c r="BH85" i="8"/>
  <c r="BI85" i="8"/>
  <c r="AJ85" i="8"/>
  <c r="BK85" i="8"/>
  <c r="AW85" i="8"/>
  <c r="AL85" i="8"/>
  <c r="AX85" i="8"/>
  <c r="BL85" i="8"/>
  <c r="W86" i="8"/>
  <c r="AG86" i="8"/>
  <c r="AS86" i="8"/>
  <c r="A86" i="8"/>
  <c r="T87" i="8"/>
  <c r="AF86" i="8"/>
  <c r="AP86" i="8"/>
  <c r="U86" i="8"/>
  <c r="AI86" i="9"/>
  <c r="AA86" i="9"/>
  <c r="AX86" i="9"/>
  <c r="AJ86" i="9"/>
  <c r="BI86" i="9"/>
  <c r="AL86" i="9"/>
  <c r="BL86" i="9"/>
  <c r="BH86" i="9"/>
  <c r="AM86" i="9"/>
  <c r="BK86" i="9"/>
  <c r="AW86" i="9"/>
  <c r="AS87" i="9"/>
  <c r="AP87" i="9"/>
  <c r="T88" i="9"/>
  <c r="BA88" i="9" s="1"/>
  <c r="U87" i="9"/>
  <c r="W87" i="9"/>
  <c r="AF87" i="9"/>
  <c r="AG87" i="9"/>
  <c r="A87" i="9"/>
  <c r="W88" i="4"/>
  <c r="AS88" i="4"/>
  <c r="T89" i="4"/>
  <c r="BA89" i="4" s="1"/>
  <c r="AP88" i="4"/>
  <c r="Y88" i="4"/>
  <c r="U88" i="4"/>
  <c r="X88" i="4"/>
  <c r="AF88" i="4"/>
  <c r="AG88" i="4" s="1"/>
  <c r="AC88" i="5"/>
  <c r="AD88" i="5" s="1"/>
  <c r="D88" i="5"/>
  <c r="E88" i="5"/>
  <c r="B89" i="5"/>
  <c r="F88" i="5"/>
  <c r="AO88" i="5"/>
  <c r="T88" i="5"/>
  <c r="U87" i="5"/>
  <c r="AF87" i="5"/>
  <c r="AG87" i="5" s="1"/>
  <c r="AP87" i="5"/>
  <c r="AW64" i="2"/>
  <c r="BK64" i="2" s="1"/>
  <c r="AI87" i="6"/>
  <c r="AJ87" i="6"/>
  <c r="AL87" i="6"/>
  <c r="AR87" i="6" s="1"/>
  <c r="AM87" i="6"/>
  <c r="AA87" i="6"/>
  <c r="BI88" i="3"/>
  <c r="R89" i="3"/>
  <c r="M89" i="3"/>
  <c r="AO89" i="3"/>
  <c r="H89" i="3"/>
  <c r="B90" i="3"/>
  <c r="P89" i="3"/>
  <c r="L89" i="3"/>
  <c r="O89" i="3"/>
  <c r="D89" i="3"/>
  <c r="K89" i="3"/>
  <c r="F89" i="3"/>
  <c r="C89" i="3"/>
  <c r="AR89" i="3"/>
  <c r="E89" i="3"/>
  <c r="AC89" i="3"/>
  <c r="AD89" i="3" s="1"/>
  <c r="N89" i="3"/>
  <c r="Q89" i="3"/>
  <c r="R88" i="7"/>
  <c r="L88" i="7"/>
  <c r="M88" i="7"/>
  <c r="C88" i="7"/>
  <c r="D88" i="7"/>
  <c r="O88" i="7"/>
  <c r="AC88" i="7"/>
  <c r="B89" i="7"/>
  <c r="AR88" i="7"/>
  <c r="E88" i="7"/>
  <c r="Q88" i="7"/>
  <c r="AO88" i="7"/>
  <c r="N88" i="7"/>
  <c r="F88" i="7"/>
  <c r="P88" i="7"/>
  <c r="K88" i="7"/>
  <c r="AD88" i="7"/>
  <c r="Y88" i="2"/>
  <c r="AS88" i="2"/>
  <c r="T89" i="2"/>
  <c r="AP88" i="2"/>
  <c r="U88" i="2"/>
  <c r="AF88" i="2"/>
  <c r="AG88" i="2" s="1"/>
  <c r="W88" i="2"/>
  <c r="W68" i="2"/>
  <c r="AS87" i="7"/>
  <c r="AP87" i="7"/>
  <c r="W87" i="7"/>
  <c r="AF87" i="7"/>
  <c r="T88" i="7"/>
  <c r="U87" i="7"/>
  <c r="AG87" i="7"/>
  <c r="AX63" i="2"/>
  <c r="BL63" i="2" s="1"/>
  <c r="AO88" i="6"/>
  <c r="AR88" i="6"/>
  <c r="N88" i="6"/>
  <c r="M88" i="6"/>
  <c r="P88" i="6"/>
  <c r="O88" i="6"/>
  <c r="A88" i="6"/>
  <c r="D88" i="6"/>
  <c r="C88" i="6"/>
  <c r="R88" i="6"/>
  <c r="B89" i="6"/>
  <c r="F88" i="6"/>
  <c r="Q88" i="6"/>
  <c r="AC88" i="6"/>
  <c r="L88" i="6"/>
  <c r="K88" i="6"/>
  <c r="E88" i="6"/>
  <c r="AD88" i="6"/>
  <c r="AP89" i="6"/>
  <c r="AS89" i="6"/>
  <c r="W89" i="6"/>
  <c r="AF89" i="6"/>
  <c r="T90" i="6"/>
  <c r="AG89" i="6"/>
  <c r="U89" i="6"/>
  <c r="M87" i="5"/>
  <c r="Y66" i="2"/>
  <c r="K89" i="4"/>
  <c r="P89" i="4"/>
  <c r="AR89" i="4"/>
  <c r="E89" i="4"/>
  <c r="L89" i="4"/>
  <c r="B90" i="4"/>
  <c r="R89" i="4"/>
  <c r="O89" i="4"/>
  <c r="M89" i="4"/>
  <c r="F89" i="4"/>
  <c r="N89" i="4"/>
  <c r="AO89" i="4"/>
  <c r="AC89" i="4"/>
  <c r="AD89" i="4" s="1"/>
  <c r="C89" i="4"/>
  <c r="Q89" i="4"/>
  <c r="D89" i="4"/>
  <c r="D89" i="9"/>
  <c r="K89" i="9"/>
  <c r="O89" i="9"/>
  <c r="AO89" i="9"/>
  <c r="R89" i="9"/>
  <c r="M89" i="9"/>
  <c r="L89" i="9"/>
  <c r="C89" i="9"/>
  <c r="B90" i="9"/>
  <c r="Q89" i="9"/>
  <c r="F89" i="9"/>
  <c r="AD89" i="9"/>
  <c r="AC89" i="9"/>
  <c r="AR89" i="9"/>
  <c r="E89" i="9"/>
  <c r="P89" i="9"/>
  <c r="N89" i="9"/>
  <c r="AW65" i="2"/>
  <c r="BK65" i="2" s="1"/>
  <c r="H89" i="6" l="1"/>
  <c r="X89" i="2"/>
  <c r="BA89" i="2"/>
  <c r="AA88" i="3"/>
  <c r="X87" i="8"/>
  <c r="BA87" i="8"/>
  <c r="H88" i="8"/>
  <c r="BA88" i="5"/>
  <c r="H90" i="9"/>
  <c r="X90" i="6"/>
  <c r="BA90" i="6"/>
  <c r="H89" i="7"/>
  <c r="AJ88" i="3"/>
  <c r="H89" i="5"/>
  <c r="BK50" i="6"/>
  <c r="X88" i="7"/>
  <c r="BA88" i="7"/>
  <c r="BL88" i="3"/>
  <c r="BL50" i="6"/>
  <c r="AU52" i="6"/>
  <c r="BF52" i="6"/>
  <c r="N53" i="6"/>
  <c r="L53" i="6"/>
  <c r="P56" i="8"/>
  <c r="Q56" i="8" s="1"/>
  <c r="R56" i="8" s="1"/>
  <c r="O56" i="8"/>
  <c r="K57" i="8" s="1"/>
  <c r="W56" i="8"/>
  <c r="X56" i="8" s="1"/>
  <c r="AL88" i="3"/>
  <c r="AI88" i="3"/>
  <c r="X88" i="9"/>
  <c r="AX88" i="3"/>
  <c r="BH88" i="3"/>
  <c r="BK88" i="3"/>
  <c r="AW88" i="3"/>
  <c r="A89" i="3"/>
  <c r="X89" i="3"/>
  <c r="X53" i="7"/>
  <c r="W54" i="7" s="1"/>
  <c r="X54" i="7" s="1"/>
  <c r="BK52" i="9"/>
  <c r="AV52" i="6"/>
  <c r="BG52" i="6"/>
  <c r="AV51" i="6"/>
  <c r="AW51" i="6" s="1"/>
  <c r="BG51" i="6"/>
  <c r="BH51" i="6" s="1"/>
  <c r="BI51" i="6" s="1"/>
  <c r="BG52" i="7"/>
  <c r="AW52" i="5"/>
  <c r="AX52" i="5" s="1"/>
  <c r="L56" i="2"/>
  <c r="P56" i="2" s="1"/>
  <c r="Q56" i="2" s="1"/>
  <c r="R56" i="2" s="1"/>
  <c r="N56" i="2"/>
  <c r="BH54" i="2"/>
  <c r="BI54" i="2" s="1"/>
  <c r="W56" i="2"/>
  <c r="X56" i="2" s="1"/>
  <c r="A89" i="4"/>
  <c r="AI89" i="4" s="1"/>
  <c r="N54" i="7"/>
  <c r="O54" i="7" s="1"/>
  <c r="K55" i="7" s="1"/>
  <c r="BK53" i="8"/>
  <c r="AX53" i="8"/>
  <c r="BL53" i="8" s="1"/>
  <c r="AX54" i="8"/>
  <c r="BL54" i="8" s="1"/>
  <c r="BK54" i="8"/>
  <c r="AV55" i="8"/>
  <c r="BG55" i="8"/>
  <c r="BH52" i="5"/>
  <c r="BI52" i="5" s="1"/>
  <c r="AA87" i="2"/>
  <c r="BI87" i="2"/>
  <c r="W54" i="5"/>
  <c r="X54" i="5" s="1"/>
  <c r="AU54" i="5"/>
  <c r="Y53" i="5"/>
  <c r="O54" i="5"/>
  <c r="K55" i="5" s="1"/>
  <c r="AI87" i="2"/>
  <c r="BL87" i="2"/>
  <c r="BK87" i="2"/>
  <c r="AX87" i="2"/>
  <c r="BH87" i="2"/>
  <c r="AJ87" i="2"/>
  <c r="A88" i="2"/>
  <c r="BL88" i="2" s="1"/>
  <c r="AL87" i="2"/>
  <c r="AM87" i="2"/>
  <c r="AS89" i="3"/>
  <c r="BD89" i="3"/>
  <c r="Y89" i="3"/>
  <c r="U89" i="3"/>
  <c r="BG89" i="3"/>
  <c r="AP89" i="3"/>
  <c r="AV89" i="3"/>
  <c r="T90" i="3"/>
  <c r="BA90" i="3" s="1"/>
  <c r="W89" i="3"/>
  <c r="AF89" i="3"/>
  <c r="AG89" i="3" s="1"/>
  <c r="BK88" i="4"/>
  <c r="H90" i="4"/>
  <c r="AA87" i="5"/>
  <c r="AS86" i="5"/>
  <c r="AJ87" i="5"/>
  <c r="AX87" i="7"/>
  <c r="AL87" i="7"/>
  <c r="BL87" i="7"/>
  <c r="AJ87" i="7"/>
  <c r="AW87" i="7"/>
  <c r="AI87" i="7"/>
  <c r="BH87" i="7"/>
  <c r="AU54" i="7"/>
  <c r="BF54" i="7"/>
  <c r="AX51" i="7"/>
  <c r="BL51" i="7" s="1"/>
  <c r="BK51" i="7"/>
  <c r="AX52" i="9"/>
  <c r="BL52" i="9" s="1"/>
  <c r="AM87" i="5"/>
  <c r="AL87" i="5"/>
  <c r="AR87" i="5" s="1"/>
  <c r="BC86" i="5"/>
  <c r="BD86" i="5"/>
  <c r="AW53" i="9"/>
  <c r="BH53" i="9"/>
  <c r="BI53" i="9" s="1"/>
  <c r="Y55" i="9"/>
  <c r="W56" i="9"/>
  <c r="X56" i="9" s="1"/>
  <c r="AV54" i="9"/>
  <c r="BG54" i="9"/>
  <c r="AX88" i="4"/>
  <c r="AI88" i="4"/>
  <c r="AJ88" i="4"/>
  <c r="AL88" i="4"/>
  <c r="BL88" i="4"/>
  <c r="BI88" i="4"/>
  <c r="AW88" i="4"/>
  <c r="AM88" i="4"/>
  <c r="BH88" i="4"/>
  <c r="BC87" i="6"/>
  <c r="BI87" i="7"/>
  <c r="BK87" i="7"/>
  <c r="AA87" i="7"/>
  <c r="BC89" i="6"/>
  <c r="BF89" i="6"/>
  <c r="AU89" i="6"/>
  <c r="C89" i="5"/>
  <c r="BC89" i="5"/>
  <c r="AU89" i="5"/>
  <c r="BD89" i="2"/>
  <c r="BG89" i="2"/>
  <c r="AV89" i="2"/>
  <c r="BD89" i="4"/>
  <c r="BG89" i="4"/>
  <c r="AV89" i="4"/>
  <c r="BD90" i="6"/>
  <c r="AV90" i="6"/>
  <c r="BG90" i="6"/>
  <c r="Y90" i="6"/>
  <c r="BD87" i="8"/>
  <c r="BC88" i="8"/>
  <c r="K88" i="8"/>
  <c r="F88" i="8"/>
  <c r="N88" i="8"/>
  <c r="E88" i="8"/>
  <c r="B89" i="8"/>
  <c r="AR88" i="8"/>
  <c r="AD88" i="8"/>
  <c r="Q88" i="8"/>
  <c r="C88" i="8"/>
  <c r="O88" i="8"/>
  <c r="P88" i="8"/>
  <c r="M88" i="8"/>
  <c r="D88" i="8"/>
  <c r="AU88" i="8"/>
  <c r="BF88" i="8"/>
  <c r="AC88" i="8"/>
  <c r="R88" i="8"/>
  <c r="L88" i="8"/>
  <c r="AO88" i="8"/>
  <c r="BC90" i="3"/>
  <c r="BF90" i="3"/>
  <c r="AU90" i="3"/>
  <c r="BC90" i="9"/>
  <c r="BF90" i="9"/>
  <c r="AU90" i="9"/>
  <c r="BD88" i="9"/>
  <c r="BG88" i="9"/>
  <c r="Y88" i="9"/>
  <c r="AV88" i="9"/>
  <c r="BC88" i="2"/>
  <c r="BF88" i="2"/>
  <c r="AU88" i="2"/>
  <c r="AR88" i="2"/>
  <c r="P88" i="2"/>
  <c r="E88" i="2"/>
  <c r="D88" i="2"/>
  <c r="K88" i="2"/>
  <c r="AO88" i="2"/>
  <c r="C88" i="2"/>
  <c r="Q88" i="2"/>
  <c r="AC88" i="2"/>
  <c r="AD88" i="2" s="1"/>
  <c r="R88" i="2"/>
  <c r="L88" i="2"/>
  <c r="F88" i="2"/>
  <c r="N88" i="2"/>
  <c r="H88" i="2"/>
  <c r="M88" i="2"/>
  <c r="O88" i="2"/>
  <c r="B89" i="2"/>
  <c r="BC90" i="4"/>
  <c r="BF90" i="4"/>
  <c r="AU90" i="4"/>
  <c r="BC89" i="7"/>
  <c r="BF89" i="7"/>
  <c r="AU89" i="7"/>
  <c r="BD88" i="7"/>
  <c r="BG88" i="7"/>
  <c r="Y88" i="7"/>
  <c r="AV88" i="7"/>
  <c r="BG87" i="8"/>
  <c r="AV87" i="8"/>
  <c r="Y87" i="8"/>
  <c r="BH66" i="2"/>
  <c r="BI66" i="2" s="1"/>
  <c r="U88" i="9"/>
  <c r="AF88" i="9"/>
  <c r="T89" i="9"/>
  <c r="BA89" i="9" s="1"/>
  <c r="AG88" i="9"/>
  <c r="AP88" i="9"/>
  <c r="W88" i="9"/>
  <c r="AS88" i="9"/>
  <c r="A88" i="9"/>
  <c r="AS87" i="8"/>
  <c r="AG87" i="8"/>
  <c r="W87" i="8"/>
  <c r="T88" i="8"/>
  <c r="A87" i="8"/>
  <c r="U87" i="8"/>
  <c r="AP87" i="8"/>
  <c r="AF87" i="8"/>
  <c r="AI87" i="9"/>
  <c r="AA87" i="9"/>
  <c r="BI87" i="9"/>
  <c r="AJ87" i="9"/>
  <c r="AM87" i="9"/>
  <c r="AX87" i="9"/>
  <c r="BK87" i="9"/>
  <c r="AL87" i="9"/>
  <c r="BL87" i="9"/>
  <c r="BH87" i="9"/>
  <c r="AW87" i="9"/>
  <c r="AX86" i="8"/>
  <c r="AJ86" i="8"/>
  <c r="BI86" i="8"/>
  <c r="BH86" i="8"/>
  <c r="AM86" i="8"/>
  <c r="AI86" i="8"/>
  <c r="BL86" i="8"/>
  <c r="BK86" i="8"/>
  <c r="AA86" i="8"/>
  <c r="AW86" i="8"/>
  <c r="AL86" i="8"/>
  <c r="Y67" i="2"/>
  <c r="T90" i="4"/>
  <c r="BA90" i="4" s="1"/>
  <c r="AP89" i="4"/>
  <c r="X89" i="4"/>
  <c r="Y89" i="4"/>
  <c r="W89" i="4"/>
  <c r="U89" i="4"/>
  <c r="AF89" i="4"/>
  <c r="AG89" i="4" s="1"/>
  <c r="AS89" i="4"/>
  <c r="F89" i="5"/>
  <c r="D89" i="5"/>
  <c r="AC89" i="5"/>
  <c r="AD89" i="5" s="1"/>
  <c r="B90" i="5"/>
  <c r="E89" i="5"/>
  <c r="AO89" i="5"/>
  <c r="U88" i="5"/>
  <c r="T89" i="5"/>
  <c r="AP88" i="5"/>
  <c r="AF88" i="5"/>
  <c r="AG88" i="5" s="1"/>
  <c r="A88" i="5"/>
  <c r="AX65" i="2"/>
  <c r="BL65" i="2" s="1"/>
  <c r="BI89" i="4"/>
  <c r="AJ89" i="4"/>
  <c r="Y68" i="2"/>
  <c r="M88" i="5"/>
  <c r="H90" i="3"/>
  <c r="O90" i="3"/>
  <c r="C90" i="3"/>
  <c r="Q90" i="3"/>
  <c r="L90" i="3"/>
  <c r="B91" i="3"/>
  <c r="F90" i="3"/>
  <c r="D90" i="3"/>
  <c r="AO90" i="3"/>
  <c r="AC90" i="3"/>
  <c r="AD90" i="3" s="1"/>
  <c r="N90" i="3"/>
  <c r="AR90" i="3"/>
  <c r="P90" i="3"/>
  <c r="R90" i="3"/>
  <c r="E90" i="3"/>
  <c r="K90" i="3"/>
  <c r="M90" i="3"/>
  <c r="AX64" i="2"/>
  <c r="BL64" i="2" s="1"/>
  <c r="BI88" i="6"/>
  <c r="AL88" i="6"/>
  <c r="AW88" i="6"/>
  <c r="BK88" i="6"/>
  <c r="AI88" i="6"/>
  <c r="AX88" i="6"/>
  <c r="BL88" i="6"/>
  <c r="AA88" i="6"/>
  <c r="BH88" i="6"/>
  <c r="AM88" i="6"/>
  <c r="AJ88" i="6"/>
  <c r="W88" i="7"/>
  <c r="AF88" i="7"/>
  <c r="T89" i="7"/>
  <c r="AP88" i="7"/>
  <c r="AS88" i="7"/>
  <c r="AG88" i="7"/>
  <c r="U88" i="7"/>
  <c r="BH89" i="3"/>
  <c r="AM89" i="3"/>
  <c r="AI89" i="3"/>
  <c r="BI89" i="3"/>
  <c r="AA89" i="3"/>
  <c r="BK89" i="3"/>
  <c r="AL89" i="3"/>
  <c r="AJ89" i="3"/>
  <c r="AX89" i="3"/>
  <c r="BL89" i="3"/>
  <c r="AW89" i="3"/>
  <c r="B90" i="6"/>
  <c r="C89" i="6"/>
  <c r="R89" i="6"/>
  <c r="AC89" i="6"/>
  <c r="AR89" i="6"/>
  <c r="Q89" i="6"/>
  <c r="L89" i="6"/>
  <c r="E89" i="6"/>
  <c r="AO89" i="6"/>
  <c r="P89" i="6"/>
  <c r="A89" i="6"/>
  <c r="AD89" i="6"/>
  <c r="K89" i="6"/>
  <c r="O89" i="6"/>
  <c r="M89" i="6"/>
  <c r="F89" i="6"/>
  <c r="D89" i="6"/>
  <c r="N89" i="6"/>
  <c r="U89" i="2"/>
  <c r="AP89" i="2"/>
  <c r="Y89" i="2"/>
  <c r="W89" i="2"/>
  <c r="T90" i="2"/>
  <c r="AF89" i="2"/>
  <c r="AG89" i="2" s="1"/>
  <c r="AS89" i="2"/>
  <c r="AC89" i="7"/>
  <c r="M89" i="7"/>
  <c r="B90" i="7"/>
  <c r="E89" i="7"/>
  <c r="N89" i="7"/>
  <c r="Q89" i="7"/>
  <c r="R89" i="7"/>
  <c r="F89" i="7"/>
  <c r="K89" i="7"/>
  <c r="C89" i="7"/>
  <c r="AO89" i="7"/>
  <c r="AD89" i="7"/>
  <c r="O89" i="7"/>
  <c r="D89" i="7"/>
  <c r="AR89" i="7"/>
  <c r="L89" i="7"/>
  <c r="P89" i="7"/>
  <c r="O90" i="4"/>
  <c r="B91" i="4"/>
  <c r="N90" i="4"/>
  <c r="L90" i="4"/>
  <c r="AC90" i="4"/>
  <c r="AD90" i="4" s="1"/>
  <c r="C90" i="4"/>
  <c r="Q90" i="4"/>
  <c r="P90" i="4"/>
  <c r="K90" i="4"/>
  <c r="D90" i="4"/>
  <c r="E90" i="4"/>
  <c r="M90" i="4"/>
  <c r="AO90" i="4"/>
  <c r="F90" i="4"/>
  <c r="R90" i="4"/>
  <c r="AR90" i="4"/>
  <c r="AD90" i="9"/>
  <c r="C90" i="9"/>
  <c r="N90" i="9"/>
  <c r="Q90" i="9"/>
  <c r="AR90" i="9"/>
  <c r="E90" i="9"/>
  <c r="M90" i="9"/>
  <c r="P90" i="9"/>
  <c r="K90" i="9"/>
  <c r="F90" i="9"/>
  <c r="D90" i="9"/>
  <c r="AC90" i="9"/>
  <c r="R90" i="9"/>
  <c r="B91" i="9"/>
  <c r="L90" i="9"/>
  <c r="O90" i="9"/>
  <c r="AO90" i="9"/>
  <c r="AG90" i="6"/>
  <c r="AF90" i="6"/>
  <c r="W90" i="6"/>
  <c r="U90" i="6"/>
  <c r="AP90" i="6"/>
  <c r="AS90" i="6"/>
  <c r="T91" i="6"/>
  <c r="M89" i="5"/>
  <c r="A88" i="7"/>
  <c r="AW52" i="6" l="1"/>
  <c r="AX52" i="6" s="1"/>
  <c r="BH52" i="6"/>
  <c r="BI52" i="6" s="1"/>
  <c r="BL52" i="6" s="1"/>
  <c r="H91" i="9"/>
  <c r="H89" i="8"/>
  <c r="H90" i="6"/>
  <c r="BA89" i="5"/>
  <c r="X90" i="2"/>
  <c r="BA90" i="2"/>
  <c r="X88" i="8"/>
  <c r="BA88" i="8"/>
  <c r="X89" i="7"/>
  <c r="BA89" i="7"/>
  <c r="H90" i="7"/>
  <c r="H90" i="5"/>
  <c r="X91" i="6"/>
  <c r="BA91" i="6"/>
  <c r="Y56" i="8"/>
  <c r="BG56" i="8" s="1"/>
  <c r="O53" i="6"/>
  <c r="K54" i="6" s="1"/>
  <c r="P53" i="6"/>
  <c r="Q53" i="6" s="1"/>
  <c r="R53" i="6" s="1"/>
  <c r="W53" i="6"/>
  <c r="X53" i="6" s="1"/>
  <c r="BF56" i="8"/>
  <c r="AU56" i="8"/>
  <c r="N57" i="8"/>
  <c r="L57" i="8"/>
  <c r="P57" i="8" s="1"/>
  <c r="Q57" i="8" s="1"/>
  <c r="R57" i="8" s="1"/>
  <c r="O56" i="2"/>
  <c r="K57" i="2" s="1"/>
  <c r="N57" i="2" s="1"/>
  <c r="AX89" i="4"/>
  <c r="X89" i="9"/>
  <c r="Y53" i="7"/>
  <c r="AV53" i="7" s="1"/>
  <c r="A90" i="3"/>
  <c r="AM90" i="3" s="1"/>
  <c r="X90" i="3"/>
  <c r="BL89" i="4"/>
  <c r="BH89" i="4"/>
  <c r="AX51" i="6"/>
  <c r="BL51" i="6" s="1"/>
  <c r="BK51" i="6"/>
  <c r="AA89" i="4"/>
  <c r="AL89" i="4"/>
  <c r="AW89" i="4"/>
  <c r="AM89" i="4"/>
  <c r="BK89" i="4"/>
  <c r="L57" i="2"/>
  <c r="P57" i="2" s="1"/>
  <c r="Q57" i="2" s="1"/>
  <c r="R57" i="2" s="1"/>
  <c r="AU56" i="2"/>
  <c r="BF56" i="2"/>
  <c r="Y55" i="2"/>
  <c r="BG55" i="2" s="1"/>
  <c r="A90" i="4"/>
  <c r="AL90" i="4" s="1"/>
  <c r="BK52" i="5"/>
  <c r="BH55" i="8"/>
  <c r="BI55" i="8" s="1"/>
  <c r="AW55" i="8"/>
  <c r="BL52" i="5"/>
  <c r="BH54" i="9"/>
  <c r="BI54" i="9" s="1"/>
  <c r="AX88" i="2"/>
  <c r="AL88" i="2"/>
  <c r="AW88" i="2"/>
  <c r="Y54" i="5"/>
  <c r="AI88" i="2"/>
  <c r="BH88" i="2"/>
  <c r="BH52" i="7"/>
  <c r="BI52" i="7" s="1"/>
  <c r="AW52" i="7"/>
  <c r="AX52" i="7" s="1"/>
  <c r="AM88" i="2"/>
  <c r="BI88" i="2"/>
  <c r="AJ88" i="2"/>
  <c r="BK88" i="2"/>
  <c r="AA88" i="2"/>
  <c r="N55" i="5"/>
  <c r="L55" i="5"/>
  <c r="AV53" i="5"/>
  <c r="BG53" i="5"/>
  <c r="AS87" i="5"/>
  <c r="A89" i="2"/>
  <c r="BI89" i="2" s="1"/>
  <c r="U90" i="3"/>
  <c r="BG90" i="3"/>
  <c r="T91" i="3"/>
  <c r="BA91" i="3" s="1"/>
  <c r="W90" i="3"/>
  <c r="AV90" i="3"/>
  <c r="AP90" i="3"/>
  <c r="AF90" i="3"/>
  <c r="AG90" i="3" s="1"/>
  <c r="Y90" i="3"/>
  <c r="AS90" i="3"/>
  <c r="BD90" i="3"/>
  <c r="H91" i="4"/>
  <c r="Y54" i="7"/>
  <c r="N55" i="7"/>
  <c r="L55" i="7"/>
  <c r="P55" i="7" s="1"/>
  <c r="Q55" i="7" s="1"/>
  <c r="R55" i="7" s="1"/>
  <c r="BC87" i="5"/>
  <c r="BD87" i="5"/>
  <c r="AW54" i="9"/>
  <c r="AX54" i="9" s="1"/>
  <c r="AX53" i="9"/>
  <c r="BL53" i="9" s="1"/>
  <c r="BK53" i="9"/>
  <c r="W57" i="9"/>
  <c r="X57" i="9" s="1"/>
  <c r="AV55" i="9"/>
  <c r="BG55" i="9"/>
  <c r="BD88" i="8"/>
  <c r="BC90" i="6"/>
  <c r="AU90" i="6"/>
  <c r="BF90" i="6"/>
  <c r="BD91" i="6"/>
  <c r="BG91" i="6"/>
  <c r="AV91" i="6"/>
  <c r="Y91" i="6"/>
  <c r="BC91" i="9"/>
  <c r="BF91" i="9"/>
  <c r="AU91" i="9"/>
  <c r="BD90" i="4"/>
  <c r="BG90" i="4"/>
  <c r="AV90" i="4"/>
  <c r="BC89" i="2"/>
  <c r="BF89" i="2"/>
  <c r="AU89" i="2"/>
  <c r="C89" i="2"/>
  <c r="D89" i="2"/>
  <c r="Q89" i="2"/>
  <c r="AO89" i="2"/>
  <c r="M89" i="2"/>
  <c r="F89" i="2"/>
  <c r="P89" i="2"/>
  <c r="E89" i="2"/>
  <c r="H89" i="2"/>
  <c r="AC89" i="2"/>
  <c r="AD89" i="2" s="1"/>
  <c r="R89" i="2"/>
  <c r="AR89" i="2"/>
  <c r="K89" i="2"/>
  <c r="L89" i="2"/>
  <c r="B90" i="2"/>
  <c r="O89" i="2"/>
  <c r="N89" i="2"/>
  <c r="BD89" i="9"/>
  <c r="BG89" i="9"/>
  <c r="Y89" i="9"/>
  <c r="AV89" i="9"/>
  <c r="BC91" i="3"/>
  <c r="BF91" i="3"/>
  <c r="AU91" i="3"/>
  <c r="BC91" i="4"/>
  <c r="BF91" i="4"/>
  <c r="AU91" i="4"/>
  <c r="A89" i="7"/>
  <c r="AA89" i="7" s="1"/>
  <c r="BD89" i="7"/>
  <c r="BG89" i="7"/>
  <c r="AV89" i="7"/>
  <c r="Y89" i="7"/>
  <c r="BC90" i="5"/>
  <c r="AU90" i="5"/>
  <c r="BF90" i="5"/>
  <c r="BC89" i="8"/>
  <c r="AU89" i="8"/>
  <c r="AD89" i="8"/>
  <c r="L89" i="8"/>
  <c r="Q89" i="8"/>
  <c r="M89" i="8"/>
  <c r="AR89" i="8"/>
  <c r="O89" i="8"/>
  <c r="R89" i="8"/>
  <c r="K89" i="8"/>
  <c r="C89" i="8"/>
  <c r="B90" i="8"/>
  <c r="E89" i="8"/>
  <c r="P89" i="8"/>
  <c r="D89" i="8"/>
  <c r="AC89" i="8"/>
  <c r="N89" i="8"/>
  <c r="F89" i="8"/>
  <c r="BF89" i="8"/>
  <c r="AO89" i="8"/>
  <c r="BC90" i="7"/>
  <c r="BF90" i="7"/>
  <c r="AU90" i="7"/>
  <c r="BG90" i="2"/>
  <c r="BD90" i="2"/>
  <c r="AV90" i="2"/>
  <c r="BG88" i="8"/>
  <c r="AV88" i="8"/>
  <c r="Y88" i="8"/>
  <c r="AW66" i="2"/>
  <c r="BK66" i="2" s="1"/>
  <c r="BK88" i="9"/>
  <c r="BI88" i="9"/>
  <c r="AL88" i="9"/>
  <c r="AA88" i="9"/>
  <c r="AW88" i="9"/>
  <c r="AI88" i="9"/>
  <c r="BL88" i="9"/>
  <c r="AJ88" i="9"/>
  <c r="AX88" i="9"/>
  <c r="BH88" i="9"/>
  <c r="AM88" i="9"/>
  <c r="AP89" i="9"/>
  <c r="U89" i="9"/>
  <c r="AG89" i="9"/>
  <c r="AF89" i="9"/>
  <c r="AS89" i="9"/>
  <c r="W89" i="9"/>
  <c r="T90" i="9"/>
  <c r="BA90" i="9" s="1"/>
  <c r="A89" i="9"/>
  <c r="AF88" i="8"/>
  <c r="AS88" i="8"/>
  <c r="T89" i="8"/>
  <c r="A88" i="8"/>
  <c r="AG88" i="8"/>
  <c r="U88" i="8"/>
  <c r="W88" i="8"/>
  <c r="AP88" i="8"/>
  <c r="AL87" i="8"/>
  <c r="AX87" i="8"/>
  <c r="AJ87" i="8"/>
  <c r="AM87" i="8"/>
  <c r="AA87" i="8"/>
  <c r="BL87" i="8"/>
  <c r="AI87" i="8"/>
  <c r="BH87" i="8"/>
  <c r="BK87" i="8"/>
  <c r="BI87" i="8"/>
  <c r="AW87" i="8"/>
  <c r="Y90" i="4"/>
  <c r="AF90" i="4"/>
  <c r="AG90" i="4" s="1"/>
  <c r="U90" i="4"/>
  <c r="X90" i="4"/>
  <c r="W90" i="4"/>
  <c r="AS90" i="4"/>
  <c r="T91" i="4"/>
  <c r="BA91" i="4" s="1"/>
  <c r="AP90" i="4"/>
  <c r="AA88" i="5"/>
  <c r="AJ88" i="5"/>
  <c r="AI88" i="5"/>
  <c r="AM88" i="5"/>
  <c r="BF88" i="5" s="1"/>
  <c r="AL88" i="5"/>
  <c r="AR90" i="5"/>
  <c r="R90" i="5"/>
  <c r="L90" i="5"/>
  <c r="AO90" i="5"/>
  <c r="D90" i="5"/>
  <c r="AC90" i="5"/>
  <c r="E90" i="5"/>
  <c r="M90" i="5"/>
  <c r="N90" i="5"/>
  <c r="P90" i="5"/>
  <c r="O90" i="5"/>
  <c r="Q90" i="5"/>
  <c r="F90" i="5"/>
  <c r="AD90" i="5"/>
  <c r="K90" i="5"/>
  <c r="C90" i="5"/>
  <c r="B91" i="5"/>
  <c r="T90" i="5"/>
  <c r="AP89" i="5"/>
  <c r="AF89" i="5"/>
  <c r="AG89" i="5" s="1"/>
  <c r="U89" i="5"/>
  <c r="A89" i="5"/>
  <c r="AP91" i="6"/>
  <c r="AF91" i="6"/>
  <c r="W91" i="6"/>
  <c r="U91" i="6"/>
  <c r="T92" i="6"/>
  <c r="AG91" i="6"/>
  <c r="AS91" i="6"/>
  <c r="U89" i="7"/>
  <c r="T90" i="7"/>
  <c r="AP89" i="7"/>
  <c r="AF89" i="7"/>
  <c r="AG89" i="7"/>
  <c r="W89" i="7"/>
  <c r="AS89" i="7"/>
  <c r="Q91" i="4"/>
  <c r="D91" i="4"/>
  <c r="F91" i="4"/>
  <c r="N91" i="4"/>
  <c r="AO91" i="4"/>
  <c r="AC91" i="4"/>
  <c r="AD91" i="4" s="1"/>
  <c r="C91" i="4"/>
  <c r="K91" i="4"/>
  <c r="P91" i="4"/>
  <c r="AR91" i="4"/>
  <c r="B92" i="4"/>
  <c r="R91" i="4"/>
  <c r="O91" i="4"/>
  <c r="M91" i="4"/>
  <c r="E91" i="4"/>
  <c r="L91" i="4"/>
  <c r="AR90" i="7"/>
  <c r="R90" i="7"/>
  <c r="AD90" i="7"/>
  <c r="M90" i="7"/>
  <c r="C90" i="7"/>
  <c r="N90" i="7"/>
  <c r="B91" i="7"/>
  <c r="AO90" i="7"/>
  <c r="L90" i="7"/>
  <c r="Q90" i="7"/>
  <c r="AC90" i="7"/>
  <c r="D90" i="7"/>
  <c r="O90" i="7"/>
  <c r="E90" i="7"/>
  <c r="K90" i="7"/>
  <c r="P90" i="7"/>
  <c r="F90" i="7"/>
  <c r="AM89" i="6"/>
  <c r="AW89" i="6"/>
  <c r="BK89" i="6"/>
  <c r="BL89" i="6"/>
  <c r="AX89" i="6"/>
  <c r="AJ89" i="6"/>
  <c r="AA89" i="6"/>
  <c r="BH89" i="6"/>
  <c r="AL89" i="6"/>
  <c r="BI89" i="6"/>
  <c r="AI89" i="6"/>
  <c r="BH90" i="3"/>
  <c r="BK90" i="3"/>
  <c r="AA90" i="3"/>
  <c r="AI90" i="3"/>
  <c r="AX66" i="2"/>
  <c r="BL66" i="2" s="1"/>
  <c r="BH90" i="4"/>
  <c r="AO91" i="3"/>
  <c r="AR91" i="3"/>
  <c r="E91" i="3"/>
  <c r="R91" i="3"/>
  <c r="L91" i="3"/>
  <c r="D91" i="3"/>
  <c r="M91" i="3"/>
  <c r="Q91" i="3"/>
  <c r="H91" i="3"/>
  <c r="B92" i="3"/>
  <c r="N91" i="3"/>
  <c r="AC91" i="3"/>
  <c r="AD91" i="3" s="1"/>
  <c r="C91" i="3"/>
  <c r="F91" i="3"/>
  <c r="O91" i="3"/>
  <c r="K91" i="3"/>
  <c r="P91" i="3"/>
  <c r="BH68" i="2"/>
  <c r="BH88" i="7"/>
  <c r="AI88" i="7"/>
  <c r="AA88" i="7"/>
  <c r="BI88" i="7"/>
  <c r="AM88" i="7"/>
  <c r="BL88" i="7"/>
  <c r="BK88" i="7"/>
  <c r="AX88" i="7"/>
  <c r="AL88" i="7"/>
  <c r="AW88" i="7"/>
  <c r="AJ88" i="7"/>
  <c r="P90" i="6"/>
  <c r="O90" i="6"/>
  <c r="F90" i="6"/>
  <c r="D90" i="6"/>
  <c r="AC90" i="6"/>
  <c r="A90" i="6"/>
  <c r="M90" i="6"/>
  <c r="Q90" i="6"/>
  <c r="C90" i="6"/>
  <c r="E90" i="6"/>
  <c r="L90" i="6"/>
  <c r="K90" i="6"/>
  <c r="N90" i="6"/>
  <c r="R90" i="6"/>
  <c r="AR90" i="6"/>
  <c r="B91" i="6"/>
  <c r="AO90" i="6"/>
  <c r="AD90" i="6"/>
  <c r="BH67" i="2"/>
  <c r="BI67" i="2" s="1"/>
  <c r="AD91" i="9"/>
  <c r="C91" i="9"/>
  <c r="N91" i="9"/>
  <c r="Q91" i="9"/>
  <c r="D91" i="9"/>
  <c r="E91" i="9"/>
  <c r="AO91" i="9"/>
  <c r="AR91" i="9"/>
  <c r="K91" i="9"/>
  <c r="F91" i="9"/>
  <c r="M91" i="9"/>
  <c r="AC91" i="9"/>
  <c r="R91" i="9"/>
  <c r="B92" i="9"/>
  <c r="L91" i="9"/>
  <c r="O91" i="9"/>
  <c r="P91" i="9"/>
  <c r="AP90" i="2"/>
  <c r="AS90" i="2"/>
  <c r="AF90" i="2"/>
  <c r="AG90" i="2" s="1"/>
  <c r="U90" i="2"/>
  <c r="Y90" i="2"/>
  <c r="W90" i="2"/>
  <c r="T91" i="2"/>
  <c r="BK52" i="6" l="1"/>
  <c r="H91" i="5"/>
  <c r="BA90" i="7"/>
  <c r="H92" i="9"/>
  <c r="X91" i="2"/>
  <c r="BA91" i="2"/>
  <c r="H91" i="6"/>
  <c r="H91" i="7"/>
  <c r="X92" i="6"/>
  <c r="BA92" i="6"/>
  <c r="X89" i="8"/>
  <c r="BA89" i="8"/>
  <c r="H90" i="8"/>
  <c r="Y53" i="6"/>
  <c r="BA90" i="5"/>
  <c r="BH56" i="8"/>
  <c r="BI56" i="8" s="1"/>
  <c r="AV56" i="8"/>
  <c r="AW56" i="8" s="1"/>
  <c r="AU53" i="6"/>
  <c r="BF53" i="6"/>
  <c r="L54" i="6"/>
  <c r="N54" i="6"/>
  <c r="O57" i="8"/>
  <c r="K58" i="8" s="1"/>
  <c r="L58" i="8" s="1"/>
  <c r="N58" i="8"/>
  <c r="AU57" i="8"/>
  <c r="BF57" i="8"/>
  <c r="W57" i="8"/>
  <c r="AL90" i="3"/>
  <c r="BI90" i="3"/>
  <c r="AJ90" i="3"/>
  <c r="BG53" i="7"/>
  <c r="BH53" i="7" s="1"/>
  <c r="BI53" i="7" s="1"/>
  <c r="AX90" i="3"/>
  <c r="AW90" i="3"/>
  <c r="BL90" i="3"/>
  <c r="AJ90" i="4"/>
  <c r="AI90" i="4"/>
  <c r="AM90" i="4"/>
  <c r="BK90" i="4"/>
  <c r="AA90" i="4"/>
  <c r="AW90" i="4"/>
  <c r="BL90" i="4"/>
  <c r="AX90" i="4"/>
  <c r="A91" i="3"/>
  <c r="BL91" i="3" s="1"/>
  <c r="X91" i="3"/>
  <c r="W57" i="2"/>
  <c r="X57" i="2" s="1"/>
  <c r="X90" i="9"/>
  <c r="O57" i="2"/>
  <c r="A90" i="7"/>
  <c r="AW90" i="7" s="1"/>
  <c r="X90" i="7"/>
  <c r="BG53" i="6"/>
  <c r="AV53" i="6"/>
  <c r="AW53" i="6" s="1"/>
  <c r="BI90" i="4"/>
  <c r="AU57" i="2"/>
  <c r="BF57" i="2"/>
  <c r="AJ89" i="2"/>
  <c r="BK89" i="2"/>
  <c r="AW89" i="2"/>
  <c r="Y56" i="2"/>
  <c r="BG56" i="2" s="1"/>
  <c r="BH55" i="2"/>
  <c r="BI55" i="2" s="1"/>
  <c r="BK55" i="8"/>
  <c r="AX55" i="8"/>
  <c r="BL55" i="8" s="1"/>
  <c r="AW53" i="7"/>
  <c r="BL89" i="2"/>
  <c r="AI89" i="2"/>
  <c r="AX89" i="2"/>
  <c r="AL89" i="2"/>
  <c r="AM89" i="2"/>
  <c r="BH89" i="2"/>
  <c r="AA89" i="2"/>
  <c r="BK52" i="7"/>
  <c r="BH89" i="7"/>
  <c r="BG54" i="5"/>
  <c r="AV54" i="5"/>
  <c r="BL52" i="7"/>
  <c r="BH53" i="5"/>
  <c r="BI53" i="5" s="1"/>
  <c r="O55" i="5"/>
  <c r="K56" i="5" s="1"/>
  <c r="W55" i="5"/>
  <c r="X55" i="5" s="1"/>
  <c r="P55" i="5"/>
  <c r="Q55" i="5" s="1"/>
  <c r="R55" i="5" s="1"/>
  <c r="AW53" i="5"/>
  <c r="AP91" i="3"/>
  <c r="W91" i="3"/>
  <c r="BG91" i="3"/>
  <c r="Y91" i="3"/>
  <c r="AV91" i="3"/>
  <c r="AF91" i="3"/>
  <c r="AG91" i="3" s="1"/>
  <c r="T92" i="3"/>
  <c r="BA92" i="3" s="1"/>
  <c r="U91" i="3"/>
  <c r="BD91" i="3"/>
  <c r="AS91" i="3"/>
  <c r="H92" i="4"/>
  <c r="O55" i="7"/>
  <c r="K56" i="7" s="1"/>
  <c r="N56" i="7" s="1"/>
  <c r="BF55" i="7"/>
  <c r="AU55" i="7"/>
  <c r="W55" i="7"/>
  <c r="X55" i="7" s="1"/>
  <c r="BG54" i="7"/>
  <c r="AV54" i="7"/>
  <c r="Y56" i="9"/>
  <c r="AV56" i="9" s="1"/>
  <c r="BK54" i="9"/>
  <c r="BL54" i="9"/>
  <c r="BD88" i="5"/>
  <c r="W58" i="9"/>
  <c r="X58" i="9" s="1"/>
  <c r="AW55" i="9"/>
  <c r="BH55" i="9"/>
  <c r="BI55" i="9" s="1"/>
  <c r="AW89" i="7"/>
  <c r="BC91" i="7"/>
  <c r="AU91" i="7"/>
  <c r="BF91" i="7"/>
  <c r="BL89" i="7"/>
  <c r="BD90" i="7"/>
  <c r="BG90" i="7"/>
  <c r="AV90" i="7"/>
  <c r="Y90" i="7"/>
  <c r="A91" i="4"/>
  <c r="AA91" i="4" s="1"/>
  <c r="BD91" i="4"/>
  <c r="BG91" i="4"/>
  <c r="AV91" i="4"/>
  <c r="BC90" i="2"/>
  <c r="BF90" i="2"/>
  <c r="AU90" i="2"/>
  <c r="R90" i="2"/>
  <c r="N90" i="2"/>
  <c r="K90" i="2"/>
  <c r="AO90" i="2"/>
  <c r="F90" i="2"/>
  <c r="C90" i="2"/>
  <c r="Q90" i="2"/>
  <c r="O90" i="2"/>
  <c r="D90" i="2"/>
  <c r="M90" i="2"/>
  <c r="B91" i="2"/>
  <c r="L90" i="2"/>
  <c r="E90" i="2"/>
  <c r="H90" i="2"/>
  <c r="AC90" i="2"/>
  <c r="AD90" i="2" s="1"/>
  <c r="P90" i="2"/>
  <c r="AR90" i="2"/>
  <c r="BC92" i="9"/>
  <c r="BF92" i="9"/>
  <c r="AU92" i="9"/>
  <c r="BI89" i="7"/>
  <c r="AL89" i="7"/>
  <c r="BC92" i="4"/>
  <c r="BF92" i="4"/>
  <c r="AU92" i="4"/>
  <c r="AX89" i="7"/>
  <c r="AI89" i="7"/>
  <c r="BD92" i="6"/>
  <c r="AV92" i="6"/>
  <c r="BG92" i="6"/>
  <c r="Y92" i="6"/>
  <c r="BC90" i="8"/>
  <c r="BF90" i="8"/>
  <c r="N90" i="8"/>
  <c r="AC90" i="8"/>
  <c r="B91" i="8"/>
  <c r="O90" i="8"/>
  <c r="AU90" i="8"/>
  <c r="L90" i="8"/>
  <c r="F90" i="8"/>
  <c r="Q90" i="8"/>
  <c r="AO90" i="8"/>
  <c r="AR90" i="8"/>
  <c r="M90" i="8"/>
  <c r="K90" i="8"/>
  <c r="E90" i="8"/>
  <c r="P90" i="8"/>
  <c r="C90" i="8"/>
  <c r="R90" i="8"/>
  <c r="AD90" i="8"/>
  <c r="D90" i="8"/>
  <c r="BD91" i="2"/>
  <c r="BG91" i="2"/>
  <c r="AV91" i="2"/>
  <c r="BC91" i="6"/>
  <c r="AU91" i="6"/>
  <c r="BF91" i="6"/>
  <c r="BD89" i="8"/>
  <c r="AM89" i="7"/>
  <c r="BK89" i="7"/>
  <c r="A90" i="2"/>
  <c r="BK90" i="2" s="1"/>
  <c r="AJ89" i="7"/>
  <c r="BC91" i="5"/>
  <c r="AU91" i="5"/>
  <c r="BF91" i="5"/>
  <c r="BC92" i="3"/>
  <c r="BF92" i="3"/>
  <c r="AU92" i="3"/>
  <c r="BD90" i="9"/>
  <c r="AV90" i="9"/>
  <c r="BG90" i="9"/>
  <c r="Y90" i="9"/>
  <c r="BG89" i="8"/>
  <c r="AV89" i="8"/>
  <c r="Y89" i="8"/>
  <c r="BI68" i="2"/>
  <c r="AL89" i="9"/>
  <c r="AW89" i="9"/>
  <c r="AJ89" i="9"/>
  <c r="AX89" i="9"/>
  <c r="AA89" i="9"/>
  <c r="BL89" i="9"/>
  <c r="BH89" i="9"/>
  <c r="BI89" i="9"/>
  <c r="AI89" i="9"/>
  <c r="AM89" i="9"/>
  <c r="BK89" i="9"/>
  <c r="T91" i="9"/>
  <c r="BA91" i="9" s="1"/>
  <c r="AP90" i="9"/>
  <c r="AF90" i="9"/>
  <c r="AS90" i="9"/>
  <c r="U90" i="9"/>
  <c r="W90" i="9"/>
  <c r="AG90" i="9"/>
  <c r="A90" i="9"/>
  <c r="AM88" i="8"/>
  <c r="AL88" i="8"/>
  <c r="AI88" i="8"/>
  <c r="BL88" i="8"/>
  <c r="BK88" i="8"/>
  <c r="AW88" i="8"/>
  <c r="AX88" i="8"/>
  <c r="BI88" i="8"/>
  <c r="AJ88" i="8"/>
  <c r="BH88" i="8"/>
  <c r="AA88" i="8"/>
  <c r="U89" i="8"/>
  <c r="T90" i="8"/>
  <c r="W89" i="8"/>
  <c r="AG89" i="8"/>
  <c r="AF89" i="8"/>
  <c r="AS89" i="8"/>
  <c r="A89" i="8"/>
  <c r="AP89" i="8"/>
  <c r="AF91" i="4"/>
  <c r="AG91" i="4" s="1"/>
  <c r="Y91" i="4"/>
  <c r="W91" i="4"/>
  <c r="U91" i="4"/>
  <c r="AS91" i="4"/>
  <c r="T92" i="4"/>
  <c r="BA92" i="4" s="1"/>
  <c r="AP91" i="4"/>
  <c r="X91" i="4"/>
  <c r="F91" i="5"/>
  <c r="E91" i="5"/>
  <c r="N91" i="5"/>
  <c r="P91" i="5"/>
  <c r="Q91" i="5"/>
  <c r="AD91" i="5"/>
  <c r="L91" i="5"/>
  <c r="M91" i="5"/>
  <c r="O91" i="5"/>
  <c r="AO91" i="5"/>
  <c r="K91" i="5"/>
  <c r="C91" i="5"/>
  <c r="AC91" i="5"/>
  <c r="D91" i="5"/>
  <c r="AR91" i="5"/>
  <c r="B92" i="5"/>
  <c r="R91" i="5"/>
  <c r="AR88" i="5"/>
  <c r="AS88" i="5"/>
  <c r="AI89" i="5"/>
  <c r="AM89" i="5"/>
  <c r="BD89" i="5" s="1"/>
  <c r="AL89" i="5"/>
  <c r="AR89" i="5" s="1"/>
  <c r="AJ89" i="5"/>
  <c r="AA89" i="5"/>
  <c r="T91" i="5"/>
  <c r="U90" i="5"/>
  <c r="AP90" i="5"/>
  <c r="AF90" i="5"/>
  <c r="AG90" i="5" s="1"/>
  <c r="A90" i="5"/>
  <c r="AW67" i="2"/>
  <c r="BK67" i="2" s="1"/>
  <c r="AX91" i="3"/>
  <c r="BK91" i="3"/>
  <c r="BL90" i="6"/>
  <c r="AJ90" i="6"/>
  <c r="AA90" i="6"/>
  <c r="AI90" i="6"/>
  <c r="BI90" i="6"/>
  <c r="BK90" i="6"/>
  <c r="AW90" i="6"/>
  <c r="AL90" i="6"/>
  <c r="AM90" i="6"/>
  <c r="BH90" i="6"/>
  <c r="AX90" i="6"/>
  <c r="N92" i="3"/>
  <c r="B93" i="3"/>
  <c r="C92" i="3"/>
  <c r="K92" i="3"/>
  <c r="R92" i="3"/>
  <c r="P92" i="3"/>
  <c r="AO92" i="3"/>
  <c r="Q92" i="3"/>
  <c r="M92" i="3"/>
  <c r="AR92" i="3"/>
  <c r="E92" i="3"/>
  <c r="O92" i="3"/>
  <c r="F92" i="3"/>
  <c r="D92" i="3"/>
  <c r="L92" i="3"/>
  <c r="AC92" i="3"/>
  <c r="AD92" i="3" s="1"/>
  <c r="H92" i="3"/>
  <c r="T92" i="2"/>
  <c r="AS91" i="2"/>
  <c r="U91" i="2"/>
  <c r="Y91" i="2"/>
  <c r="W91" i="2"/>
  <c r="AF91" i="2"/>
  <c r="AG91" i="2" s="1"/>
  <c r="AP91" i="2"/>
  <c r="A91" i="6"/>
  <c r="F91" i="6"/>
  <c r="D91" i="6"/>
  <c r="B92" i="6"/>
  <c r="O91" i="6"/>
  <c r="M91" i="6"/>
  <c r="C91" i="6"/>
  <c r="R91" i="6"/>
  <c r="Q91" i="6"/>
  <c r="AC91" i="6"/>
  <c r="AR91" i="6"/>
  <c r="AD91" i="6"/>
  <c r="AO91" i="6"/>
  <c r="P91" i="6"/>
  <c r="N91" i="6"/>
  <c r="L91" i="6"/>
  <c r="K91" i="6"/>
  <c r="E91" i="6"/>
  <c r="AO91" i="7"/>
  <c r="AC91" i="7"/>
  <c r="AR91" i="7"/>
  <c r="O91" i="7"/>
  <c r="E91" i="7"/>
  <c r="C91" i="7"/>
  <c r="N91" i="7"/>
  <c r="B92" i="7"/>
  <c r="D91" i="7"/>
  <c r="Q91" i="7"/>
  <c r="AD91" i="7"/>
  <c r="R91" i="7"/>
  <c r="M91" i="7"/>
  <c r="F91" i="7"/>
  <c r="L91" i="7"/>
  <c r="P91" i="7"/>
  <c r="K91" i="7"/>
  <c r="AP90" i="7"/>
  <c r="W90" i="7"/>
  <c r="AG90" i="7"/>
  <c r="T91" i="7"/>
  <c r="AS90" i="7"/>
  <c r="AF90" i="7"/>
  <c r="U90" i="7"/>
  <c r="U92" i="6"/>
  <c r="AS92" i="6"/>
  <c r="AP92" i="6"/>
  <c r="W92" i="6"/>
  <c r="T93" i="6"/>
  <c r="AG92" i="6"/>
  <c r="AF92" i="6"/>
  <c r="AC92" i="9"/>
  <c r="R92" i="9"/>
  <c r="B93" i="9"/>
  <c r="L92" i="9"/>
  <c r="AD92" i="9"/>
  <c r="C92" i="9"/>
  <c r="N92" i="9"/>
  <c r="Q92" i="9"/>
  <c r="AR92" i="9"/>
  <c r="E92" i="9"/>
  <c r="M92" i="9"/>
  <c r="K92" i="9"/>
  <c r="F92" i="9"/>
  <c r="D92" i="9"/>
  <c r="O92" i="9"/>
  <c r="AO92" i="9"/>
  <c r="P92" i="9"/>
  <c r="AI90" i="7"/>
  <c r="AW68" i="2"/>
  <c r="BK68" i="2" s="1"/>
  <c r="D92" i="4"/>
  <c r="N92" i="4"/>
  <c r="Q92" i="4"/>
  <c r="B93" i="4"/>
  <c r="C92" i="4"/>
  <c r="F92" i="4"/>
  <c r="P92" i="4"/>
  <c r="AR92" i="4"/>
  <c r="AO92" i="4"/>
  <c r="R92" i="4"/>
  <c r="AC92" i="4"/>
  <c r="AD92" i="4" s="1"/>
  <c r="K92" i="4"/>
  <c r="E92" i="4"/>
  <c r="L92" i="4"/>
  <c r="O92" i="4"/>
  <c r="M92" i="4"/>
  <c r="BK56" i="8" l="1"/>
  <c r="AX56" i="8"/>
  <c r="BL56" i="8" s="1"/>
  <c r="H92" i="5"/>
  <c r="AW91" i="3"/>
  <c r="AL91" i="3"/>
  <c r="H92" i="7"/>
  <c r="X92" i="2"/>
  <c r="BA92" i="2"/>
  <c r="AJ91" i="3"/>
  <c r="AI91" i="3"/>
  <c r="AM91" i="3"/>
  <c r="X93" i="6"/>
  <c r="BA93" i="6"/>
  <c r="X91" i="7"/>
  <c r="BA91" i="7"/>
  <c r="BH91" i="3"/>
  <c r="H93" i="9"/>
  <c r="AA91" i="3"/>
  <c r="X90" i="8"/>
  <c r="BA90" i="8"/>
  <c r="H91" i="8"/>
  <c r="H92" i="6"/>
  <c r="BI91" i="3"/>
  <c r="X91" i="5"/>
  <c r="BA91" i="5"/>
  <c r="BH53" i="6"/>
  <c r="BI53" i="6" s="1"/>
  <c r="P54" i="6"/>
  <c r="Q54" i="6" s="1"/>
  <c r="R54" i="6" s="1"/>
  <c r="W54" i="6"/>
  <c r="O54" i="6"/>
  <c r="K55" i="6" s="1"/>
  <c r="P58" i="8"/>
  <c r="Q58" i="8" s="1"/>
  <c r="R58" i="8" s="1"/>
  <c r="AU58" i="8" s="1"/>
  <c r="O58" i="8"/>
  <c r="K59" i="8" s="1"/>
  <c r="N59" i="8" s="1"/>
  <c r="BL90" i="7"/>
  <c r="AL90" i="7"/>
  <c r="BK90" i="7"/>
  <c r="AM90" i="7"/>
  <c r="BH90" i="7"/>
  <c r="AJ90" i="7"/>
  <c r="AX90" i="7"/>
  <c r="BI90" i="7"/>
  <c r="AA90" i="7"/>
  <c r="X57" i="8"/>
  <c r="W58" i="8" s="1"/>
  <c r="BF58" i="8"/>
  <c r="A92" i="3"/>
  <c r="BI92" i="3" s="1"/>
  <c r="X92" i="3"/>
  <c r="X91" i="9"/>
  <c r="AX53" i="6"/>
  <c r="BH56" i="2"/>
  <c r="BI56" i="2" s="1"/>
  <c r="AL90" i="2"/>
  <c r="W58" i="2"/>
  <c r="X58" i="2" s="1"/>
  <c r="Y57" i="2"/>
  <c r="BG57" i="2" s="1"/>
  <c r="BH57" i="2" s="1"/>
  <c r="BI57" i="2" s="1"/>
  <c r="BL91" i="4"/>
  <c r="AW54" i="5"/>
  <c r="AX54" i="5" s="1"/>
  <c r="AW54" i="7"/>
  <c r="AA90" i="2"/>
  <c r="AI90" i="2"/>
  <c r="AX90" i="2"/>
  <c r="AJ90" i="2"/>
  <c r="AM90" i="2"/>
  <c r="AW90" i="2"/>
  <c r="BH54" i="5"/>
  <c r="BI54" i="5" s="1"/>
  <c r="AX53" i="5"/>
  <c r="BL53" i="5" s="1"/>
  <c r="BK53" i="5"/>
  <c r="BF55" i="5"/>
  <c r="AU55" i="5"/>
  <c r="L56" i="5"/>
  <c r="P56" i="5" s="1"/>
  <c r="Q56" i="5" s="1"/>
  <c r="R56" i="5" s="1"/>
  <c r="N56" i="5"/>
  <c r="BG56" i="9"/>
  <c r="T93" i="3"/>
  <c r="BA93" i="3" s="1"/>
  <c r="BD92" i="3"/>
  <c r="Y92" i="3"/>
  <c r="BG92" i="3"/>
  <c r="U92" i="3"/>
  <c r="AS92" i="3"/>
  <c r="AV92" i="3"/>
  <c r="AF92" i="3"/>
  <c r="AG92" i="3" s="1"/>
  <c r="W92" i="3"/>
  <c r="AP92" i="3"/>
  <c r="H93" i="4"/>
  <c r="L56" i="7"/>
  <c r="P56" i="7" s="1"/>
  <c r="Q56" i="7" s="1"/>
  <c r="R56" i="7" s="1"/>
  <c r="BF56" i="7" s="1"/>
  <c r="BK53" i="7"/>
  <c r="AX53" i="7"/>
  <c r="BL53" i="7" s="1"/>
  <c r="Y55" i="7"/>
  <c r="BL90" i="2"/>
  <c r="Y57" i="9"/>
  <c r="BG57" i="9" s="1"/>
  <c r="W59" i="9"/>
  <c r="X59" i="9" s="1"/>
  <c r="AX55" i="9"/>
  <c r="BL55" i="9" s="1"/>
  <c r="BK55" i="9"/>
  <c r="AW56" i="9"/>
  <c r="BH90" i="2"/>
  <c r="BI90" i="2"/>
  <c r="BD91" i="5"/>
  <c r="Y91" i="5"/>
  <c r="AV91" i="5" s="1"/>
  <c r="BC91" i="2"/>
  <c r="BF91" i="2"/>
  <c r="AU91" i="2"/>
  <c r="AO91" i="2"/>
  <c r="M91" i="2"/>
  <c r="L91" i="2"/>
  <c r="E91" i="2"/>
  <c r="K91" i="2"/>
  <c r="D91" i="2"/>
  <c r="P91" i="2"/>
  <c r="C91" i="2"/>
  <c r="AR91" i="2"/>
  <c r="Q91" i="2"/>
  <c r="O91" i="2"/>
  <c r="F91" i="2"/>
  <c r="N91" i="2"/>
  <c r="H91" i="2"/>
  <c r="AC91" i="2"/>
  <c r="AD91" i="2" s="1"/>
  <c r="R91" i="2"/>
  <c r="B92" i="2"/>
  <c r="AI91" i="4"/>
  <c r="BC92" i="7"/>
  <c r="BF92" i="7"/>
  <c r="AU92" i="7"/>
  <c r="BC92" i="6"/>
  <c r="BF92" i="6"/>
  <c r="AU92" i="6"/>
  <c r="BC93" i="3"/>
  <c r="BF93" i="3"/>
  <c r="AU93" i="3"/>
  <c r="AX91" i="4"/>
  <c r="AM91" i="4"/>
  <c r="BH91" i="4"/>
  <c r="BC92" i="5"/>
  <c r="AU92" i="5"/>
  <c r="BF92" i="5"/>
  <c r="A92" i="4"/>
  <c r="BL92" i="4" s="1"/>
  <c r="BD92" i="4"/>
  <c r="AV92" i="4"/>
  <c r="BG92" i="4"/>
  <c r="BD91" i="9"/>
  <c r="BG91" i="9"/>
  <c r="AV91" i="9"/>
  <c r="Y91" i="9"/>
  <c r="BD90" i="8"/>
  <c r="BK91" i="4"/>
  <c r="BC91" i="8"/>
  <c r="BF91" i="8"/>
  <c r="R91" i="8"/>
  <c r="O91" i="8"/>
  <c r="K91" i="8"/>
  <c r="F91" i="8"/>
  <c r="AC91" i="8"/>
  <c r="AU91" i="8"/>
  <c r="AO91" i="8"/>
  <c r="N91" i="8"/>
  <c r="AR91" i="8"/>
  <c r="C91" i="8"/>
  <c r="P91" i="8"/>
  <c r="E91" i="8"/>
  <c r="AD91" i="8"/>
  <c r="M91" i="8"/>
  <c r="D91" i="8"/>
  <c r="Q91" i="8"/>
  <c r="L91" i="8"/>
  <c r="B92" i="8"/>
  <c r="BI91" i="4"/>
  <c r="AW91" i="4"/>
  <c r="BD93" i="6"/>
  <c r="AV93" i="6"/>
  <c r="BG93" i="6"/>
  <c r="Y93" i="6"/>
  <c r="AJ91" i="4"/>
  <c r="BC93" i="9"/>
  <c r="AU93" i="9"/>
  <c r="BF93" i="9"/>
  <c r="BD91" i="7"/>
  <c r="AV91" i="7"/>
  <c r="BG91" i="7"/>
  <c r="Y91" i="7"/>
  <c r="A91" i="2"/>
  <c r="AW91" i="2" s="1"/>
  <c r="BD92" i="2"/>
  <c r="BG92" i="2"/>
  <c r="AV92" i="2"/>
  <c r="AL91" i="4"/>
  <c r="BC93" i="4"/>
  <c r="BF93" i="4"/>
  <c r="AU93" i="4"/>
  <c r="BG90" i="8"/>
  <c r="AV90" i="8"/>
  <c r="Y90" i="8"/>
  <c r="A91" i="5"/>
  <c r="AI91" i="5" s="1"/>
  <c r="T91" i="8"/>
  <c r="AP90" i="8"/>
  <c r="A90" i="8"/>
  <c r="AF90" i="8"/>
  <c r="AG90" i="8"/>
  <c r="U90" i="8"/>
  <c r="W90" i="8"/>
  <c r="AS90" i="8"/>
  <c r="AA89" i="8"/>
  <c r="AX89" i="8"/>
  <c r="BK89" i="8"/>
  <c r="AL89" i="8"/>
  <c r="BL89" i="8"/>
  <c r="AW89" i="8"/>
  <c r="BI89" i="8"/>
  <c r="BH89" i="8"/>
  <c r="AI89" i="8"/>
  <c r="AM89" i="8"/>
  <c r="AJ89" i="8"/>
  <c r="AP91" i="9"/>
  <c r="U91" i="9"/>
  <c r="AF91" i="9"/>
  <c r="AG91" i="9"/>
  <c r="W91" i="9"/>
  <c r="AS91" i="9"/>
  <c r="T92" i="9"/>
  <c r="BA92" i="9" s="1"/>
  <c r="A91" i="9"/>
  <c r="AA90" i="9"/>
  <c r="AW90" i="9"/>
  <c r="BH90" i="9"/>
  <c r="AI90" i="9"/>
  <c r="BL90" i="9"/>
  <c r="BI90" i="9"/>
  <c r="AM90" i="9"/>
  <c r="BK90" i="9"/>
  <c r="AL90" i="9"/>
  <c r="AX90" i="9"/>
  <c r="AJ90" i="9"/>
  <c r="Y92" i="4"/>
  <c r="AF92" i="4"/>
  <c r="AG92" i="4" s="1"/>
  <c r="U92" i="4"/>
  <c r="T93" i="4"/>
  <c r="BA93" i="4" s="1"/>
  <c r="X92" i="4"/>
  <c r="AP92" i="4"/>
  <c r="W92" i="4"/>
  <c r="AS92" i="4"/>
  <c r="K92" i="5"/>
  <c r="E92" i="5"/>
  <c r="D92" i="5"/>
  <c r="B93" i="5"/>
  <c r="Q92" i="5"/>
  <c r="AC92" i="5"/>
  <c r="AD92" i="5"/>
  <c r="N92" i="5"/>
  <c r="AR92" i="5"/>
  <c r="L92" i="5"/>
  <c r="AO92" i="5"/>
  <c r="M92" i="5"/>
  <c r="P92" i="5"/>
  <c r="O92" i="5"/>
  <c r="C92" i="5"/>
  <c r="R92" i="5"/>
  <c r="F92" i="5"/>
  <c r="BF89" i="5"/>
  <c r="AP91" i="5"/>
  <c r="U91" i="5"/>
  <c r="T92" i="5"/>
  <c r="AF91" i="5"/>
  <c r="AG91" i="5" s="1"/>
  <c r="AA90" i="5"/>
  <c r="AJ90" i="5"/>
  <c r="AL90" i="5"/>
  <c r="AS90" i="5" s="1"/>
  <c r="AI90" i="5"/>
  <c r="AM90" i="5"/>
  <c r="AS89" i="5"/>
  <c r="AX68" i="2"/>
  <c r="BL68" i="2" s="1"/>
  <c r="O93" i="4"/>
  <c r="Q93" i="4"/>
  <c r="C93" i="4"/>
  <c r="L93" i="4"/>
  <c r="AC93" i="4"/>
  <c r="AD93" i="4" s="1"/>
  <c r="D93" i="4"/>
  <c r="AO93" i="4"/>
  <c r="E93" i="4"/>
  <c r="N93" i="4"/>
  <c r="AR93" i="4"/>
  <c r="F93" i="4"/>
  <c r="M93" i="4"/>
  <c r="R93" i="4"/>
  <c r="P93" i="4"/>
  <c r="K93" i="4"/>
  <c r="B94" i="4"/>
  <c r="U91" i="7"/>
  <c r="AG91" i="7"/>
  <c r="T92" i="7"/>
  <c r="AP91" i="7"/>
  <c r="AF91" i="7"/>
  <c r="W91" i="7"/>
  <c r="AS91" i="7"/>
  <c r="BL91" i="6"/>
  <c r="AX91" i="6"/>
  <c r="BH91" i="6"/>
  <c r="AJ91" i="6"/>
  <c r="AA91" i="6"/>
  <c r="AI91" i="6"/>
  <c r="AW91" i="6"/>
  <c r="BK91" i="6"/>
  <c r="BI91" i="6"/>
  <c r="AL91" i="6"/>
  <c r="AM91" i="6"/>
  <c r="A91" i="7"/>
  <c r="M93" i="3"/>
  <c r="Q93" i="3"/>
  <c r="R93" i="3"/>
  <c r="D93" i="3"/>
  <c r="B94" i="3"/>
  <c r="N93" i="3"/>
  <c r="AC93" i="3"/>
  <c r="AD93" i="3" s="1"/>
  <c r="C93" i="3"/>
  <c r="F93" i="3"/>
  <c r="AO93" i="3"/>
  <c r="H93" i="3"/>
  <c r="E93" i="3"/>
  <c r="AR93" i="3"/>
  <c r="L93" i="3"/>
  <c r="O93" i="3"/>
  <c r="K93" i="3"/>
  <c r="P93" i="3"/>
  <c r="U93" i="6"/>
  <c r="AP93" i="6"/>
  <c r="T94" i="6"/>
  <c r="AS93" i="6"/>
  <c r="AF93" i="6"/>
  <c r="W93" i="6"/>
  <c r="AG93" i="6"/>
  <c r="M93" i="9"/>
  <c r="B94" i="9"/>
  <c r="E93" i="9"/>
  <c r="AD93" i="9"/>
  <c r="O93" i="9"/>
  <c r="N93" i="9"/>
  <c r="L93" i="9"/>
  <c r="AR93" i="9"/>
  <c r="Q93" i="9"/>
  <c r="D93" i="9"/>
  <c r="K93" i="9"/>
  <c r="C93" i="9"/>
  <c r="AO93" i="9"/>
  <c r="AC93" i="9"/>
  <c r="F93" i="9"/>
  <c r="P93" i="9"/>
  <c r="R93" i="9"/>
  <c r="D92" i="7"/>
  <c r="M92" i="7"/>
  <c r="R92" i="7"/>
  <c r="N92" i="7"/>
  <c r="AD92" i="7"/>
  <c r="AO92" i="7"/>
  <c r="K92" i="7"/>
  <c r="E92" i="7"/>
  <c r="C92" i="7"/>
  <c r="P92" i="7"/>
  <c r="Q92" i="7"/>
  <c r="F92" i="7"/>
  <c r="O92" i="7"/>
  <c r="AR92" i="7"/>
  <c r="AC92" i="7"/>
  <c r="L92" i="7"/>
  <c r="B93" i="7"/>
  <c r="AP92" i="2"/>
  <c r="Y92" i="2"/>
  <c r="AS92" i="2"/>
  <c r="U92" i="2"/>
  <c r="AF92" i="2"/>
  <c r="AG92" i="2" s="1"/>
  <c r="T93" i="2"/>
  <c r="W92" i="2"/>
  <c r="AX67" i="2"/>
  <c r="BL67" i="2" s="1"/>
  <c r="AD92" i="6"/>
  <c r="K92" i="6"/>
  <c r="N92" i="6"/>
  <c r="AR92" i="6"/>
  <c r="R92" i="6"/>
  <c r="P92" i="6"/>
  <c r="C92" i="6"/>
  <c r="AO92" i="6"/>
  <c r="D92" i="6"/>
  <c r="L92" i="6"/>
  <c r="F92" i="6"/>
  <c r="Q92" i="6"/>
  <c r="O92" i="6"/>
  <c r="M92" i="6"/>
  <c r="E92" i="6"/>
  <c r="AC92" i="6"/>
  <c r="B93" i="6"/>
  <c r="A92" i="6"/>
  <c r="BK92" i="3"/>
  <c r="BK53" i="6" l="1"/>
  <c r="X94" i="6"/>
  <c r="BA94" i="6"/>
  <c r="H93" i="5"/>
  <c r="X91" i="8"/>
  <c r="BA91" i="8"/>
  <c r="H94" i="9"/>
  <c r="H93" i="6"/>
  <c r="H93" i="7"/>
  <c r="X92" i="7"/>
  <c r="BA92" i="7"/>
  <c r="H92" i="8"/>
  <c r="BL53" i="6"/>
  <c r="X93" i="2"/>
  <c r="BA93" i="2"/>
  <c r="X92" i="5"/>
  <c r="BA92" i="5"/>
  <c r="AJ92" i="3"/>
  <c r="AL92" i="3"/>
  <c r="L55" i="6"/>
  <c r="P55" i="6" s="1"/>
  <c r="Q55" i="6" s="1"/>
  <c r="R55" i="6" s="1"/>
  <c r="N55" i="6"/>
  <c r="AM92" i="3"/>
  <c r="L59" i="8"/>
  <c r="P59" i="8" s="1"/>
  <c r="Q59" i="8" s="1"/>
  <c r="R59" i="8" s="1"/>
  <c r="X54" i="6"/>
  <c r="Y54" i="6"/>
  <c r="AW92" i="3"/>
  <c r="Y57" i="8"/>
  <c r="BG57" i="8" s="1"/>
  <c r="BH57" i="8" s="1"/>
  <c r="BI57" i="8" s="1"/>
  <c r="AU54" i="6"/>
  <c r="BF54" i="6"/>
  <c r="X58" i="8"/>
  <c r="Y58" i="8" s="1"/>
  <c r="BL92" i="3"/>
  <c r="BH92" i="3"/>
  <c r="AI92" i="3"/>
  <c r="AX92" i="3"/>
  <c r="X92" i="9"/>
  <c r="AA92" i="3"/>
  <c r="A93" i="3"/>
  <c r="AL93" i="3" s="1"/>
  <c r="X93" i="3"/>
  <c r="BH54" i="7"/>
  <c r="BI54" i="7" s="1"/>
  <c r="W59" i="2"/>
  <c r="X59" i="2" s="1"/>
  <c r="AI92" i="4"/>
  <c r="AX92" i="4"/>
  <c r="AJ92" i="4"/>
  <c r="AW92" i="4"/>
  <c r="BL54" i="5"/>
  <c r="BK54" i="5"/>
  <c r="AU56" i="5"/>
  <c r="BF56" i="5"/>
  <c r="BH56" i="9"/>
  <c r="BI56" i="9" s="1"/>
  <c r="W56" i="5"/>
  <c r="X56" i="5" s="1"/>
  <c r="Y55" i="5"/>
  <c r="O56" i="5"/>
  <c r="K57" i="5" s="1"/>
  <c r="A92" i="2"/>
  <c r="BL92" i="2" s="1"/>
  <c r="AX91" i="2"/>
  <c r="AV93" i="3"/>
  <c r="AS93" i="3"/>
  <c r="U93" i="3"/>
  <c r="AP93" i="3"/>
  <c r="Y93" i="3"/>
  <c r="BD93" i="3"/>
  <c r="T94" i="3"/>
  <c r="BA94" i="3" s="1"/>
  <c r="W93" i="3"/>
  <c r="BG93" i="3"/>
  <c r="AF93" i="3"/>
  <c r="AG93" i="3" s="1"/>
  <c r="H94" i="4"/>
  <c r="W56" i="7"/>
  <c r="AU56" i="7"/>
  <c r="AV57" i="9"/>
  <c r="O56" i="7"/>
  <c r="K57" i="7" s="1"/>
  <c r="AX54" i="7"/>
  <c r="AV55" i="7"/>
  <c r="BG55" i="7"/>
  <c r="BD90" i="5"/>
  <c r="AX56" i="9"/>
  <c r="Y58" i="9"/>
  <c r="W60" i="9"/>
  <c r="X60" i="9" s="1"/>
  <c r="AM91" i="2"/>
  <c r="AJ91" i="2"/>
  <c r="BC94" i="9"/>
  <c r="BF94" i="9"/>
  <c r="AU94" i="9"/>
  <c r="BI92" i="4"/>
  <c r="AI91" i="2"/>
  <c r="BD91" i="8"/>
  <c r="BC93" i="6"/>
  <c r="AU93" i="6"/>
  <c r="BF93" i="6"/>
  <c r="BD93" i="4"/>
  <c r="BG93" i="4"/>
  <c r="AV93" i="4"/>
  <c r="AM92" i="4"/>
  <c r="AL91" i="2"/>
  <c r="BD92" i="5"/>
  <c r="Y92" i="5"/>
  <c r="AV92" i="5" s="1"/>
  <c r="AJ91" i="5"/>
  <c r="BH91" i="2"/>
  <c r="BC93" i="5"/>
  <c r="AU93" i="5"/>
  <c r="BF93" i="5"/>
  <c r="BH92" i="4"/>
  <c r="AA91" i="2"/>
  <c r="BK91" i="2"/>
  <c r="BD93" i="2"/>
  <c r="BG93" i="2"/>
  <c r="AV93" i="2"/>
  <c r="BC94" i="3"/>
  <c r="BF94" i="3"/>
  <c r="AU94" i="3"/>
  <c r="BC94" i="4"/>
  <c r="BF94" i="4"/>
  <c r="AU94" i="4"/>
  <c r="BI91" i="2"/>
  <c r="AL92" i="4"/>
  <c r="AA92" i="4"/>
  <c r="A92" i="7"/>
  <c r="AX92" i="7" s="1"/>
  <c r="BD92" i="7"/>
  <c r="BG92" i="7"/>
  <c r="Y92" i="7"/>
  <c r="AV92" i="7"/>
  <c r="A93" i="4"/>
  <c r="BK93" i="4" s="1"/>
  <c r="BL91" i="2"/>
  <c r="BC92" i="2"/>
  <c r="BF92" i="2"/>
  <c r="AU92" i="2"/>
  <c r="E92" i="2"/>
  <c r="N92" i="2"/>
  <c r="AR92" i="2"/>
  <c r="AO92" i="2"/>
  <c r="F92" i="2"/>
  <c r="Q92" i="2"/>
  <c r="AC92" i="2"/>
  <c r="AD92" i="2" s="1"/>
  <c r="P92" i="2"/>
  <c r="M92" i="2"/>
  <c r="K92" i="2"/>
  <c r="H92" i="2"/>
  <c r="L92" i="2"/>
  <c r="B93" i="2"/>
  <c r="O92" i="2"/>
  <c r="D92" i="2"/>
  <c r="R92" i="2"/>
  <c r="C92" i="2"/>
  <c r="BC93" i="7"/>
  <c r="BF93" i="7"/>
  <c r="AU93" i="7"/>
  <c r="BK92" i="4"/>
  <c r="BD94" i="6"/>
  <c r="BG94" i="6"/>
  <c r="AV94" i="6"/>
  <c r="Y94" i="6"/>
  <c r="BD92" i="9"/>
  <c r="BG92" i="9"/>
  <c r="AV92" i="9"/>
  <c r="Y92" i="9"/>
  <c r="BC92" i="8"/>
  <c r="O92" i="8"/>
  <c r="N92" i="8"/>
  <c r="E92" i="8"/>
  <c r="F92" i="8"/>
  <c r="P92" i="8"/>
  <c r="Q92" i="8"/>
  <c r="AO92" i="8"/>
  <c r="BF92" i="8"/>
  <c r="R92" i="8"/>
  <c r="AD92" i="8"/>
  <c r="M92" i="8"/>
  <c r="AC92" i="8"/>
  <c r="D92" i="8"/>
  <c r="AU92" i="8"/>
  <c r="B93" i="8"/>
  <c r="AR92" i="8"/>
  <c r="K92" i="8"/>
  <c r="C92" i="8"/>
  <c r="L92" i="8"/>
  <c r="BG91" i="8"/>
  <c r="AV91" i="8"/>
  <c r="AA91" i="5"/>
  <c r="Y91" i="8"/>
  <c r="BK91" i="9"/>
  <c r="AM91" i="9"/>
  <c r="AW91" i="9"/>
  <c r="AA91" i="9"/>
  <c r="AL91" i="9"/>
  <c r="AX91" i="9"/>
  <c r="BI91" i="9"/>
  <c r="BL91" i="9"/>
  <c r="AJ91" i="9"/>
  <c r="BH91" i="9"/>
  <c r="AI91" i="9"/>
  <c r="T93" i="9"/>
  <c r="BA93" i="9" s="1"/>
  <c r="AG92" i="9"/>
  <c r="AF92" i="9"/>
  <c r="AS92" i="9"/>
  <c r="U92" i="9"/>
  <c r="W92" i="9"/>
  <c r="AP92" i="9"/>
  <c r="A92" i="9"/>
  <c r="AL90" i="8"/>
  <c r="AW90" i="8"/>
  <c r="BL90" i="8"/>
  <c r="AA90" i="8"/>
  <c r="BH90" i="8"/>
  <c r="AI90" i="8"/>
  <c r="BK90" i="8"/>
  <c r="AM90" i="8"/>
  <c r="AX90" i="8"/>
  <c r="BI90" i="8"/>
  <c r="AJ90" i="8"/>
  <c r="U91" i="8"/>
  <c r="W91" i="8"/>
  <c r="T92" i="8"/>
  <c r="AG91" i="8"/>
  <c r="A91" i="8"/>
  <c r="AF91" i="8"/>
  <c r="AP91" i="8"/>
  <c r="AS91" i="8"/>
  <c r="AL91" i="5"/>
  <c r="Y93" i="4"/>
  <c r="AS93" i="4"/>
  <c r="W93" i="4"/>
  <c r="U93" i="4"/>
  <c r="X93" i="4"/>
  <c r="T94" i="4"/>
  <c r="BA94" i="4" s="1"/>
  <c r="AP93" i="4"/>
  <c r="AF93" i="4"/>
  <c r="AG93" i="4" s="1"/>
  <c r="AM91" i="5"/>
  <c r="O93" i="5"/>
  <c r="AD93" i="5"/>
  <c r="Q93" i="5"/>
  <c r="F93" i="5"/>
  <c r="L93" i="5"/>
  <c r="N93" i="5"/>
  <c r="R93" i="5"/>
  <c r="D93" i="5"/>
  <c r="E93" i="5"/>
  <c r="M93" i="5"/>
  <c r="K93" i="5"/>
  <c r="B94" i="5"/>
  <c r="C93" i="5"/>
  <c r="AR93" i="5"/>
  <c r="AC93" i="5"/>
  <c r="AO93" i="5"/>
  <c r="P93" i="5"/>
  <c r="AP92" i="5"/>
  <c r="T93" i="5"/>
  <c r="AF92" i="5"/>
  <c r="AG92" i="5" s="1"/>
  <c r="U92" i="5"/>
  <c r="A92" i="5"/>
  <c r="AR94" i="4"/>
  <c r="AO94" i="4"/>
  <c r="R94" i="4"/>
  <c r="AC94" i="4"/>
  <c r="AD94" i="4" s="1"/>
  <c r="K94" i="4"/>
  <c r="E94" i="4"/>
  <c r="L94" i="4"/>
  <c r="O94" i="4"/>
  <c r="M94" i="4"/>
  <c r="Q94" i="4"/>
  <c r="B95" i="4"/>
  <c r="C94" i="4"/>
  <c r="F94" i="4"/>
  <c r="P94" i="4"/>
  <c r="N94" i="4"/>
  <c r="D94" i="4"/>
  <c r="AR94" i="3"/>
  <c r="P94" i="3"/>
  <c r="R94" i="3"/>
  <c r="E94" i="3"/>
  <c r="H94" i="3"/>
  <c r="D94" i="3"/>
  <c r="L94" i="3"/>
  <c r="Q94" i="3"/>
  <c r="N94" i="3"/>
  <c r="M94" i="3"/>
  <c r="AO94" i="3"/>
  <c r="AC94" i="3"/>
  <c r="AD94" i="3" s="1"/>
  <c r="C94" i="3"/>
  <c r="K94" i="3"/>
  <c r="F94" i="3"/>
  <c r="B95" i="3"/>
  <c r="O94" i="3"/>
  <c r="C93" i="7"/>
  <c r="AC93" i="7"/>
  <c r="D93" i="7"/>
  <c r="O93" i="7"/>
  <c r="E93" i="7"/>
  <c r="B94" i="7"/>
  <c r="AR93" i="7"/>
  <c r="AO93" i="7"/>
  <c r="F93" i="7"/>
  <c r="K93" i="7"/>
  <c r="N93" i="7"/>
  <c r="AD93" i="7"/>
  <c r="P93" i="7"/>
  <c r="R93" i="7"/>
  <c r="L93" i="7"/>
  <c r="M93" i="7"/>
  <c r="Q93" i="7"/>
  <c r="AD94" i="9"/>
  <c r="O94" i="9"/>
  <c r="N94" i="9"/>
  <c r="L94" i="9"/>
  <c r="AR94" i="9"/>
  <c r="Q94" i="9"/>
  <c r="P94" i="9"/>
  <c r="R94" i="9"/>
  <c r="D94" i="9"/>
  <c r="K94" i="9"/>
  <c r="C94" i="9"/>
  <c r="M94" i="9"/>
  <c r="B95" i="9"/>
  <c r="E94" i="9"/>
  <c r="AC94" i="9"/>
  <c r="AO94" i="9"/>
  <c r="F94" i="9"/>
  <c r="AA91" i="7"/>
  <c r="BH91" i="7"/>
  <c r="AM91" i="7"/>
  <c r="AI91" i="7"/>
  <c r="BI91" i="7"/>
  <c r="AJ91" i="7"/>
  <c r="AL91" i="7"/>
  <c r="AX91" i="7"/>
  <c r="BL91" i="7"/>
  <c r="AW91" i="7"/>
  <c r="BK91" i="7"/>
  <c r="AF94" i="6"/>
  <c r="W94" i="6"/>
  <c r="U94" i="6"/>
  <c r="AP94" i="6"/>
  <c r="AS94" i="6"/>
  <c r="T95" i="6"/>
  <c r="AG94" i="6"/>
  <c r="AA92" i="6"/>
  <c r="AI92" i="6"/>
  <c r="AW92" i="6"/>
  <c r="AM92" i="6"/>
  <c r="BK92" i="6"/>
  <c r="BI92" i="6"/>
  <c r="AL92" i="6"/>
  <c r="AX92" i="6"/>
  <c r="BH92" i="6"/>
  <c r="AJ92" i="6"/>
  <c r="BL92" i="6"/>
  <c r="AM93" i="4"/>
  <c r="BI93" i="4"/>
  <c r="AJ93" i="4"/>
  <c r="AI93" i="4"/>
  <c r="BH93" i="4"/>
  <c r="E93" i="6"/>
  <c r="AD93" i="6"/>
  <c r="M93" i="6"/>
  <c r="D93" i="6"/>
  <c r="N93" i="6"/>
  <c r="R93" i="6"/>
  <c r="K93" i="6"/>
  <c r="AO93" i="6"/>
  <c r="AR93" i="6"/>
  <c r="O93" i="6"/>
  <c r="A93" i="6"/>
  <c r="AC93" i="6"/>
  <c r="Q93" i="6"/>
  <c r="L93" i="6"/>
  <c r="P93" i="6"/>
  <c r="C93" i="6"/>
  <c r="F93" i="6"/>
  <c r="B94" i="6"/>
  <c r="AP93" i="2"/>
  <c r="AS93" i="2"/>
  <c r="Y93" i="2"/>
  <c r="T94" i="2"/>
  <c r="AF93" i="2"/>
  <c r="AG93" i="2" s="1"/>
  <c r="U93" i="2"/>
  <c r="W93" i="2"/>
  <c r="AS92" i="7"/>
  <c r="T93" i="7"/>
  <c r="AF92" i="7"/>
  <c r="AP92" i="7"/>
  <c r="U92" i="7"/>
  <c r="W92" i="7"/>
  <c r="AG92" i="7"/>
  <c r="H94" i="6" l="1"/>
  <c r="H95" i="9"/>
  <c r="H94" i="7"/>
  <c r="H94" i="5"/>
  <c r="X93" i="5"/>
  <c r="BA93" i="5"/>
  <c r="X95" i="6"/>
  <c r="BA95" i="6"/>
  <c r="X94" i="2"/>
  <c r="BA94" i="2"/>
  <c r="X92" i="8"/>
  <c r="BA92" i="8"/>
  <c r="AV57" i="8"/>
  <c r="AW57" i="8" s="1"/>
  <c r="AX57" i="8" s="1"/>
  <c r="BL57" i="8" s="1"/>
  <c r="W55" i="6"/>
  <c r="H93" i="8"/>
  <c r="O59" i="8"/>
  <c r="K60" i="8" s="1"/>
  <c r="N60" i="8" s="1"/>
  <c r="X93" i="7"/>
  <c r="BA93" i="7"/>
  <c r="O55" i="6"/>
  <c r="K56" i="6" s="1"/>
  <c r="N56" i="6" s="1"/>
  <c r="AV54" i="6"/>
  <c r="AW54" i="6" s="1"/>
  <c r="AX54" i="6" s="1"/>
  <c r="BG54" i="6"/>
  <c r="BH54" i="6" s="1"/>
  <c r="BI54" i="6" s="1"/>
  <c r="AU55" i="6"/>
  <c r="BF55" i="6"/>
  <c r="W59" i="8"/>
  <c r="X59" i="8" s="1"/>
  <c r="Y59" i="8" s="1"/>
  <c r="AV59" i="8" s="1"/>
  <c r="AV58" i="8"/>
  <c r="AW58" i="8" s="1"/>
  <c r="AX58" i="8" s="1"/>
  <c r="BG58" i="8"/>
  <c r="BH58" i="8" s="1"/>
  <c r="BI58" i="8" s="1"/>
  <c r="AU59" i="8"/>
  <c r="BF59" i="8"/>
  <c r="AW93" i="3"/>
  <c r="AI93" i="3"/>
  <c r="X93" i="9"/>
  <c r="BL93" i="3"/>
  <c r="AM93" i="3"/>
  <c r="BI93" i="3"/>
  <c r="BK93" i="3"/>
  <c r="BH93" i="3"/>
  <c r="A94" i="3"/>
  <c r="BH94" i="3" s="1"/>
  <c r="X94" i="3"/>
  <c r="AX93" i="3"/>
  <c r="AJ93" i="3"/>
  <c r="AA93" i="3"/>
  <c r="X56" i="7"/>
  <c r="BL54" i="7"/>
  <c r="BK54" i="7"/>
  <c r="AL93" i="4"/>
  <c r="AW92" i="2"/>
  <c r="AA92" i="2"/>
  <c r="Y58" i="2"/>
  <c r="BG58" i="2" s="1"/>
  <c r="BH58" i="2" s="1"/>
  <c r="BI58" i="2" s="1"/>
  <c r="W60" i="2"/>
  <c r="X60" i="2" s="1"/>
  <c r="Y59" i="2"/>
  <c r="BG59" i="2" s="1"/>
  <c r="AX93" i="4"/>
  <c r="BL93" i="4"/>
  <c r="AW93" i="4"/>
  <c r="AA93" i="4"/>
  <c r="BK56" i="9"/>
  <c r="BL56" i="9"/>
  <c r="L57" i="5"/>
  <c r="P57" i="5" s="1"/>
  <c r="Q57" i="5" s="1"/>
  <c r="R57" i="5" s="1"/>
  <c r="N57" i="5"/>
  <c r="AV55" i="5"/>
  <c r="BG55" i="5"/>
  <c r="AJ92" i="2"/>
  <c r="AI92" i="2"/>
  <c r="AX92" i="2"/>
  <c r="BH92" i="2"/>
  <c r="AL92" i="2"/>
  <c r="BI92" i="2"/>
  <c r="BK92" i="2"/>
  <c r="AM92" i="2"/>
  <c r="A93" i="2"/>
  <c r="BH93" i="2" s="1"/>
  <c r="BG94" i="3"/>
  <c r="AS94" i="3"/>
  <c r="AV94" i="3"/>
  <c r="Y94" i="3"/>
  <c r="T95" i="3"/>
  <c r="BA95" i="3" s="1"/>
  <c r="U94" i="3"/>
  <c r="W94" i="3"/>
  <c r="AP94" i="3"/>
  <c r="BD94" i="3"/>
  <c r="AF94" i="3"/>
  <c r="AG94" i="3" s="1"/>
  <c r="H95" i="4"/>
  <c r="A94" i="4"/>
  <c r="AI94" i="4" s="1"/>
  <c r="BL92" i="7"/>
  <c r="L57" i="7"/>
  <c r="N57" i="7"/>
  <c r="AW55" i="7"/>
  <c r="BH55" i="7"/>
  <c r="BI55" i="7" s="1"/>
  <c r="Y59" i="9"/>
  <c r="BG59" i="9" s="1"/>
  <c r="AW57" i="9"/>
  <c r="BH57" i="9"/>
  <c r="BI57" i="9" s="1"/>
  <c r="Y60" i="9"/>
  <c r="AV58" i="9"/>
  <c r="BG58" i="9"/>
  <c r="BD93" i="7"/>
  <c r="BG93" i="7"/>
  <c r="AV93" i="7"/>
  <c r="Y93" i="7"/>
  <c r="AW92" i="7"/>
  <c r="BC95" i="9"/>
  <c r="BF95" i="9"/>
  <c r="AU95" i="9"/>
  <c r="BC93" i="2"/>
  <c r="BF93" i="2"/>
  <c r="AU93" i="2"/>
  <c r="D93" i="2"/>
  <c r="F93" i="2"/>
  <c r="L93" i="2"/>
  <c r="C93" i="2"/>
  <c r="E93" i="2"/>
  <c r="K93" i="2"/>
  <c r="Q93" i="2"/>
  <c r="N93" i="2"/>
  <c r="B94" i="2"/>
  <c r="P93" i="2"/>
  <c r="AO93" i="2"/>
  <c r="R93" i="2"/>
  <c r="AC93" i="2"/>
  <c r="AD93" i="2" s="1"/>
  <c r="M93" i="2"/>
  <c r="H93" i="2"/>
  <c r="AR93" i="2"/>
  <c r="O93" i="2"/>
  <c r="BD94" i="2"/>
  <c r="AV94" i="2"/>
  <c r="BG94" i="2"/>
  <c r="AA92" i="7"/>
  <c r="BK92" i="7"/>
  <c r="BD93" i="9"/>
  <c r="AV93" i="9"/>
  <c r="BG93" i="9"/>
  <c r="Y93" i="9"/>
  <c r="AM92" i="7"/>
  <c r="BD93" i="5"/>
  <c r="AV93" i="5"/>
  <c r="BG93" i="5"/>
  <c r="Y93" i="5"/>
  <c r="BH92" i="7"/>
  <c r="BI92" i="7"/>
  <c r="AL92" i="7"/>
  <c r="AI92" i="7"/>
  <c r="BC94" i="5"/>
  <c r="BF94" i="5"/>
  <c r="AU94" i="5"/>
  <c r="BD94" i="4"/>
  <c r="BG94" i="4"/>
  <c r="AV94" i="4"/>
  <c r="BC94" i="6"/>
  <c r="BF94" i="6"/>
  <c r="AU94" i="6"/>
  <c r="AJ92" i="7"/>
  <c r="BF95" i="3"/>
  <c r="BC95" i="3"/>
  <c r="AU95" i="3"/>
  <c r="BC95" i="4"/>
  <c r="AU95" i="4"/>
  <c r="BF95" i="4"/>
  <c r="BC94" i="7"/>
  <c r="AU94" i="7"/>
  <c r="BF94" i="7"/>
  <c r="BD95" i="6"/>
  <c r="AV95" i="6"/>
  <c r="Y95" i="6"/>
  <c r="BG95" i="6"/>
  <c r="BD92" i="8"/>
  <c r="BC93" i="8"/>
  <c r="AU93" i="8"/>
  <c r="L93" i="8"/>
  <c r="M93" i="8"/>
  <c r="Q93" i="8"/>
  <c r="BF93" i="8"/>
  <c r="F93" i="8"/>
  <c r="P93" i="8"/>
  <c r="AC93" i="8"/>
  <c r="N93" i="8"/>
  <c r="O93" i="8"/>
  <c r="D93" i="8"/>
  <c r="AD93" i="8"/>
  <c r="C93" i="8"/>
  <c r="AR93" i="8"/>
  <c r="E93" i="8"/>
  <c r="B94" i="8"/>
  <c r="R93" i="8"/>
  <c r="K93" i="8"/>
  <c r="AO93" i="8"/>
  <c r="BG92" i="8"/>
  <c r="AV92" i="8"/>
  <c r="Y92" i="8"/>
  <c r="AA91" i="8"/>
  <c r="AW91" i="8"/>
  <c r="AI91" i="8"/>
  <c r="BL91" i="8"/>
  <c r="BH91" i="8"/>
  <c r="BI91" i="8"/>
  <c r="AX91" i="8"/>
  <c r="AM91" i="8"/>
  <c r="BK91" i="8"/>
  <c r="AL91" i="8"/>
  <c r="AJ91" i="8"/>
  <c r="AS91" i="5"/>
  <c r="AF93" i="9"/>
  <c r="AP93" i="9"/>
  <c r="AG93" i="9"/>
  <c r="W93" i="9"/>
  <c r="AS93" i="9"/>
  <c r="T94" i="9"/>
  <c r="BA94" i="9" s="1"/>
  <c r="U93" i="9"/>
  <c r="A93" i="9"/>
  <c r="W92" i="8"/>
  <c r="T93" i="8"/>
  <c r="AP92" i="8"/>
  <c r="AS92" i="8"/>
  <c r="AG92" i="8"/>
  <c r="U92" i="8"/>
  <c r="A92" i="8"/>
  <c r="AF92" i="8"/>
  <c r="BK92" i="9"/>
  <c r="AI92" i="9"/>
  <c r="AA92" i="9"/>
  <c r="AM92" i="9"/>
  <c r="BI92" i="9"/>
  <c r="BH92" i="9"/>
  <c r="BL92" i="9"/>
  <c r="AJ92" i="9"/>
  <c r="AL92" i="9"/>
  <c r="AX92" i="9"/>
  <c r="AW92" i="9"/>
  <c r="X94" i="4"/>
  <c r="T95" i="4"/>
  <c r="BA95" i="4" s="1"/>
  <c r="AP94" i="4"/>
  <c r="W94" i="4"/>
  <c r="Y94" i="4"/>
  <c r="AF94" i="4"/>
  <c r="AG94" i="4" s="1"/>
  <c r="U94" i="4"/>
  <c r="AS94" i="4"/>
  <c r="AI92" i="5"/>
  <c r="AM92" i="5"/>
  <c r="AL92" i="5"/>
  <c r="AA92" i="5"/>
  <c r="AJ92" i="5"/>
  <c r="AF93" i="5"/>
  <c r="T94" i="5"/>
  <c r="U93" i="5"/>
  <c r="AP93" i="5"/>
  <c r="AG93" i="5"/>
  <c r="AS93" i="5"/>
  <c r="W93" i="5"/>
  <c r="A93" i="5"/>
  <c r="C94" i="5"/>
  <c r="AD94" i="5"/>
  <c r="AO94" i="5"/>
  <c r="K94" i="5"/>
  <c r="P94" i="5"/>
  <c r="L94" i="5"/>
  <c r="N94" i="5"/>
  <c r="Q94" i="5"/>
  <c r="D94" i="5"/>
  <c r="B95" i="5"/>
  <c r="M94" i="5"/>
  <c r="AC94" i="5"/>
  <c r="R94" i="5"/>
  <c r="E94" i="5"/>
  <c r="AR94" i="5"/>
  <c r="F94" i="5"/>
  <c r="O94" i="5"/>
  <c r="BG91" i="5"/>
  <c r="AR95" i="3"/>
  <c r="N95" i="3"/>
  <c r="R95" i="3"/>
  <c r="P95" i="3"/>
  <c r="AO95" i="3"/>
  <c r="H95" i="3"/>
  <c r="E95" i="3"/>
  <c r="F95" i="3"/>
  <c r="O95" i="3"/>
  <c r="M95" i="3"/>
  <c r="L95" i="3"/>
  <c r="B96" i="3"/>
  <c r="K95" i="3"/>
  <c r="AC95" i="3"/>
  <c r="AD95" i="3" s="1"/>
  <c r="Q95" i="3"/>
  <c r="D95" i="3"/>
  <c r="C95" i="3"/>
  <c r="AF93" i="7"/>
  <c r="U93" i="7"/>
  <c r="T94" i="7"/>
  <c r="W93" i="7"/>
  <c r="AS93" i="7"/>
  <c r="AG93" i="7"/>
  <c r="AP93" i="7"/>
  <c r="AR95" i="4"/>
  <c r="P95" i="4"/>
  <c r="B96" i="4"/>
  <c r="R95" i="4"/>
  <c r="E95" i="4"/>
  <c r="D95" i="4"/>
  <c r="L95" i="4"/>
  <c r="Q95" i="4"/>
  <c r="N95" i="4"/>
  <c r="M95" i="4"/>
  <c r="AO95" i="4"/>
  <c r="AC95" i="4"/>
  <c r="AD95" i="4" s="1"/>
  <c r="C95" i="4"/>
  <c r="K95" i="4"/>
  <c r="F95" i="4"/>
  <c r="O95" i="4"/>
  <c r="D94" i="6"/>
  <c r="L94" i="6"/>
  <c r="R94" i="6"/>
  <c r="O94" i="6"/>
  <c r="F94" i="6"/>
  <c r="E94" i="6"/>
  <c r="C94" i="6"/>
  <c r="A94" i="6"/>
  <c r="N94" i="6"/>
  <c r="B95" i="6"/>
  <c r="AC94" i="6"/>
  <c r="AO94" i="6"/>
  <c r="AR94" i="6"/>
  <c r="AD94" i="6"/>
  <c r="M94" i="6"/>
  <c r="P94" i="6"/>
  <c r="K94" i="6"/>
  <c r="Q94" i="6"/>
  <c r="T96" i="6"/>
  <c r="AS95" i="6"/>
  <c r="AP95" i="6"/>
  <c r="AF95" i="6"/>
  <c r="W95" i="6"/>
  <c r="AG95" i="6"/>
  <c r="U95" i="6"/>
  <c r="W94" i="2"/>
  <c r="T95" i="2"/>
  <c r="AP94" i="2"/>
  <c r="AS94" i="2"/>
  <c r="AF94" i="2"/>
  <c r="AG94" i="2" s="1"/>
  <c r="Y94" i="2"/>
  <c r="U94" i="2"/>
  <c r="AJ93" i="6"/>
  <c r="AA93" i="6"/>
  <c r="AI93" i="6"/>
  <c r="BI93" i="6"/>
  <c r="AM93" i="6"/>
  <c r="BK93" i="6"/>
  <c r="AW93" i="6"/>
  <c r="BL93" i="6"/>
  <c r="AX93" i="6"/>
  <c r="BH93" i="6"/>
  <c r="AL93" i="6"/>
  <c r="AD95" i="9"/>
  <c r="C95" i="9"/>
  <c r="N95" i="9"/>
  <c r="Q95" i="9"/>
  <c r="AR95" i="9"/>
  <c r="E95" i="9"/>
  <c r="M95" i="9"/>
  <c r="P95" i="9"/>
  <c r="K95" i="9"/>
  <c r="F95" i="9"/>
  <c r="D95" i="9"/>
  <c r="AC95" i="9"/>
  <c r="R95" i="9"/>
  <c r="B96" i="9"/>
  <c r="L95" i="9"/>
  <c r="O95" i="9"/>
  <c r="AO95" i="9"/>
  <c r="A93" i="7"/>
  <c r="AR94" i="7"/>
  <c r="AD94" i="7"/>
  <c r="M94" i="7"/>
  <c r="K94" i="7"/>
  <c r="P94" i="7"/>
  <c r="AC94" i="7"/>
  <c r="B95" i="7"/>
  <c r="L94" i="7"/>
  <c r="C94" i="7"/>
  <c r="E94" i="7"/>
  <c r="AO94" i="7"/>
  <c r="Q94" i="7"/>
  <c r="F94" i="7"/>
  <c r="D94" i="7"/>
  <c r="O94" i="7"/>
  <c r="N94" i="7"/>
  <c r="R94" i="7"/>
  <c r="BK57" i="8" l="1"/>
  <c r="BK54" i="6"/>
  <c r="BL54" i="6"/>
  <c r="L60" i="8"/>
  <c r="X94" i="7"/>
  <c r="BA94" i="7"/>
  <c r="H94" i="8"/>
  <c r="X95" i="2"/>
  <c r="BA95" i="2"/>
  <c r="L56" i="6"/>
  <c r="P56" i="6" s="1"/>
  <c r="Q56" i="6" s="1"/>
  <c r="R56" i="6" s="1"/>
  <c r="H95" i="7"/>
  <c r="H95" i="6"/>
  <c r="H96" i="9"/>
  <c r="X55" i="6"/>
  <c r="Y55" i="6" s="1"/>
  <c r="X96" i="6"/>
  <c r="BA96" i="6"/>
  <c r="H95" i="5"/>
  <c r="X94" i="5"/>
  <c r="BA94" i="5"/>
  <c r="X93" i="8"/>
  <c r="BA93" i="8"/>
  <c r="BG59" i="8"/>
  <c r="BH59" i="8" s="1"/>
  <c r="BI59" i="8" s="1"/>
  <c r="O56" i="6"/>
  <c r="K57" i="6" s="1"/>
  <c r="W60" i="8"/>
  <c r="X60" i="8" s="1"/>
  <c r="Y60" i="8" s="1"/>
  <c r="AV60" i="8" s="1"/>
  <c r="AW59" i="8"/>
  <c r="AX59" i="8" s="1"/>
  <c r="W56" i="6"/>
  <c r="X56" i="6" s="1"/>
  <c r="BL94" i="3"/>
  <c r="P60" i="8"/>
  <c r="Q60" i="8" s="1"/>
  <c r="R60" i="8" s="1"/>
  <c r="O60" i="8"/>
  <c r="K61" i="8" s="1"/>
  <c r="BK58" i="8"/>
  <c r="BL58" i="8"/>
  <c r="AA94" i="3"/>
  <c r="AJ94" i="3"/>
  <c r="AX94" i="3"/>
  <c r="AL94" i="3"/>
  <c r="AI94" i="3"/>
  <c r="BI94" i="3"/>
  <c r="AW94" i="3"/>
  <c r="AM94" i="3"/>
  <c r="BK94" i="3"/>
  <c r="A95" i="3"/>
  <c r="AX95" i="3" s="1"/>
  <c r="X95" i="3"/>
  <c r="X94" i="9"/>
  <c r="Y56" i="6"/>
  <c r="AW94" i="4"/>
  <c r="AW93" i="2"/>
  <c r="AM93" i="2"/>
  <c r="AX93" i="2"/>
  <c r="AL93" i="2"/>
  <c r="BL93" i="2"/>
  <c r="BI93" i="2"/>
  <c r="AJ93" i="2"/>
  <c r="BK93" i="2"/>
  <c r="AA93" i="2"/>
  <c r="AI93" i="2"/>
  <c r="W61" i="2"/>
  <c r="X61" i="2" s="1"/>
  <c r="BH58" i="9"/>
  <c r="BI58" i="9" s="1"/>
  <c r="W57" i="5"/>
  <c r="X57" i="5" s="1"/>
  <c r="BH55" i="5"/>
  <c r="BI55" i="5" s="1"/>
  <c r="O57" i="5"/>
  <c r="K58" i="5" s="1"/>
  <c r="L58" i="5" s="1"/>
  <c r="P58" i="5" s="1"/>
  <c r="Q58" i="5" s="1"/>
  <c r="R58" i="5" s="1"/>
  <c r="AA94" i="4"/>
  <c r="BK94" i="4"/>
  <c r="BL94" i="4"/>
  <c r="AJ94" i="4"/>
  <c r="AX94" i="4"/>
  <c r="AM94" i="4"/>
  <c r="BI94" i="4"/>
  <c r="BH94" i="4"/>
  <c r="AL94" i="4"/>
  <c r="AU57" i="5"/>
  <c r="BF57" i="5"/>
  <c r="Y56" i="5"/>
  <c r="W57" i="7"/>
  <c r="X57" i="7" s="1"/>
  <c r="AW55" i="5"/>
  <c r="Y56" i="7"/>
  <c r="AV56" i="7" s="1"/>
  <c r="AV59" i="9"/>
  <c r="A94" i="2"/>
  <c r="AJ94" i="2" s="1"/>
  <c r="AF95" i="3"/>
  <c r="AG95" i="3" s="1"/>
  <c r="Y95" i="3"/>
  <c r="W95" i="3"/>
  <c r="T96" i="3"/>
  <c r="BA96" i="3" s="1"/>
  <c r="BD95" i="3"/>
  <c r="AP95" i="3"/>
  <c r="BG95" i="3"/>
  <c r="AS95" i="3"/>
  <c r="U95" i="3"/>
  <c r="AV95" i="3"/>
  <c r="H96" i="4"/>
  <c r="P57" i="7"/>
  <c r="Q57" i="7" s="1"/>
  <c r="R57" i="7" s="1"/>
  <c r="O57" i="7"/>
  <c r="K58" i="7" s="1"/>
  <c r="BK55" i="7"/>
  <c r="AX55" i="7"/>
  <c r="BL55" i="7" s="1"/>
  <c r="AV60" i="9"/>
  <c r="BG60" i="9"/>
  <c r="AW58" i="9"/>
  <c r="BK57" i="9"/>
  <c r="AX57" i="9"/>
  <c r="BL57" i="9" s="1"/>
  <c r="BC95" i="5"/>
  <c r="AU95" i="5"/>
  <c r="BF95" i="5"/>
  <c r="BC95" i="6"/>
  <c r="AU95" i="6"/>
  <c r="BF95" i="6"/>
  <c r="BD94" i="9"/>
  <c r="BG94" i="9"/>
  <c r="Y94" i="9"/>
  <c r="AV94" i="9"/>
  <c r="A94" i="5"/>
  <c r="AI94" i="5" s="1"/>
  <c r="BD94" i="5"/>
  <c r="BG94" i="5"/>
  <c r="AV94" i="5"/>
  <c r="Y94" i="5"/>
  <c r="BC95" i="7"/>
  <c r="BF95" i="7"/>
  <c r="AU95" i="7"/>
  <c r="BD93" i="8"/>
  <c r="BC94" i="2"/>
  <c r="BF94" i="2"/>
  <c r="AU94" i="2"/>
  <c r="AR94" i="2"/>
  <c r="C94" i="2"/>
  <c r="N94" i="2"/>
  <c r="Q94" i="2"/>
  <c r="E94" i="2"/>
  <c r="M94" i="2"/>
  <c r="K94" i="2"/>
  <c r="F94" i="2"/>
  <c r="R94" i="2"/>
  <c r="P94" i="2"/>
  <c r="B95" i="2"/>
  <c r="O94" i="2"/>
  <c r="AO94" i="2"/>
  <c r="AC94" i="2"/>
  <c r="AD94" i="2" s="1"/>
  <c r="H94" i="2"/>
  <c r="L94" i="2"/>
  <c r="D94" i="2"/>
  <c r="BC96" i="3"/>
  <c r="BF96" i="3"/>
  <c r="AU96" i="3"/>
  <c r="BD96" i="6"/>
  <c r="AV96" i="6"/>
  <c r="BG96" i="6"/>
  <c r="Y96" i="6"/>
  <c r="BC96" i="4"/>
  <c r="BF96" i="4"/>
  <c r="AU96" i="4"/>
  <c r="A94" i="7"/>
  <c r="AW94" i="7" s="1"/>
  <c r="BD94" i="7"/>
  <c r="BG94" i="7"/>
  <c r="Y94" i="7"/>
  <c r="AV94" i="7"/>
  <c r="BC94" i="8"/>
  <c r="B95" i="8"/>
  <c r="O94" i="8"/>
  <c r="AO94" i="8"/>
  <c r="BF94" i="8"/>
  <c r="P94" i="8"/>
  <c r="L94" i="8"/>
  <c r="N94" i="8"/>
  <c r="C94" i="8"/>
  <c r="E94" i="8"/>
  <c r="AU94" i="8"/>
  <c r="K94" i="8"/>
  <c r="AD94" i="8"/>
  <c r="F94" i="8"/>
  <c r="M94" i="8"/>
  <c r="Q94" i="8"/>
  <c r="D94" i="8"/>
  <c r="AC94" i="8"/>
  <c r="AR94" i="8"/>
  <c r="R94" i="8"/>
  <c r="BD95" i="2"/>
  <c r="BG95" i="2"/>
  <c r="AV95" i="2"/>
  <c r="BC96" i="9"/>
  <c r="AU96" i="9"/>
  <c r="BF96" i="9"/>
  <c r="A95" i="4"/>
  <c r="BI95" i="4" s="1"/>
  <c r="BD95" i="4"/>
  <c r="BG95" i="4"/>
  <c r="AV95" i="4"/>
  <c r="BG93" i="8"/>
  <c r="AV93" i="8"/>
  <c r="Y93" i="8"/>
  <c r="W94" i="9"/>
  <c r="AP94" i="9"/>
  <c r="U94" i="9"/>
  <c r="T95" i="9"/>
  <c r="BA95" i="9" s="1"/>
  <c r="AS94" i="9"/>
  <c r="AG94" i="9"/>
  <c r="AF94" i="9"/>
  <c r="A94" i="9"/>
  <c r="AJ92" i="8"/>
  <c r="BH92" i="8"/>
  <c r="BK92" i="8"/>
  <c r="AX92" i="8"/>
  <c r="BL92" i="8"/>
  <c r="AI92" i="8"/>
  <c r="AM92" i="8"/>
  <c r="AW92" i="8"/>
  <c r="AL92" i="8"/>
  <c r="BI92" i="8"/>
  <c r="AA92" i="8"/>
  <c r="AM93" i="9"/>
  <c r="BI93" i="9"/>
  <c r="BH93" i="9"/>
  <c r="AX93" i="9"/>
  <c r="AL93" i="9"/>
  <c r="BL93" i="9"/>
  <c r="AA93" i="9"/>
  <c r="AW93" i="9"/>
  <c r="AJ93" i="9"/>
  <c r="BK93" i="9"/>
  <c r="AI93" i="9"/>
  <c r="T94" i="8"/>
  <c r="AP93" i="8"/>
  <c r="AG93" i="8"/>
  <c r="AF93" i="8"/>
  <c r="A93" i="8"/>
  <c r="W93" i="8"/>
  <c r="AS93" i="8"/>
  <c r="U93" i="8"/>
  <c r="X95" i="4"/>
  <c r="T96" i="4"/>
  <c r="BA96" i="4" s="1"/>
  <c r="AF95" i="4"/>
  <c r="AG95" i="4" s="1"/>
  <c r="AS95" i="4"/>
  <c r="U95" i="4"/>
  <c r="Y95" i="4"/>
  <c r="AP95" i="4"/>
  <c r="W95" i="4"/>
  <c r="L95" i="5"/>
  <c r="C95" i="5"/>
  <c r="AR95" i="5"/>
  <c r="R95" i="5"/>
  <c r="Q95" i="5"/>
  <c r="D95" i="5"/>
  <c r="AC95" i="5"/>
  <c r="AD95" i="5"/>
  <c r="P95" i="5"/>
  <c r="B96" i="5"/>
  <c r="E95" i="5"/>
  <c r="M95" i="5"/>
  <c r="F95" i="5"/>
  <c r="N95" i="5"/>
  <c r="K95" i="5"/>
  <c r="O95" i="5"/>
  <c r="AO95" i="5"/>
  <c r="AS92" i="5"/>
  <c r="AL93" i="5"/>
  <c r="BK93" i="5"/>
  <c r="BH93" i="5"/>
  <c r="BI93" i="5"/>
  <c r="AJ93" i="5"/>
  <c r="BL93" i="5"/>
  <c r="AX93" i="5"/>
  <c r="AW93" i="5"/>
  <c r="AM93" i="5"/>
  <c r="AA93" i="5"/>
  <c r="AI93" i="5"/>
  <c r="AF94" i="5"/>
  <c r="W94" i="5"/>
  <c r="AS94" i="5"/>
  <c r="AP94" i="5"/>
  <c r="AG94" i="5"/>
  <c r="T95" i="5"/>
  <c r="U94" i="5"/>
  <c r="BG92" i="5"/>
  <c r="AM94" i="2"/>
  <c r="L95" i="7"/>
  <c r="AO95" i="7"/>
  <c r="K95" i="7"/>
  <c r="E95" i="7"/>
  <c r="N95" i="7"/>
  <c r="AC95" i="7"/>
  <c r="O95" i="7"/>
  <c r="P95" i="7"/>
  <c r="C95" i="7"/>
  <c r="B96" i="7"/>
  <c r="M95" i="7"/>
  <c r="Q95" i="7"/>
  <c r="D95" i="7"/>
  <c r="F95" i="7"/>
  <c r="AD95" i="7"/>
  <c r="AR95" i="7"/>
  <c r="R95" i="7"/>
  <c r="AP95" i="2"/>
  <c r="T96" i="2"/>
  <c r="AS95" i="2"/>
  <c r="AF95" i="2"/>
  <c r="AG95" i="2" s="1"/>
  <c r="W95" i="2"/>
  <c r="U95" i="2"/>
  <c r="Y95" i="2"/>
  <c r="AC96" i="4"/>
  <c r="AD96" i="4" s="1"/>
  <c r="C96" i="4"/>
  <c r="Q96" i="4"/>
  <c r="AO96" i="4"/>
  <c r="P96" i="4"/>
  <c r="K96" i="4"/>
  <c r="AR96" i="4"/>
  <c r="E96" i="4"/>
  <c r="O96" i="4"/>
  <c r="R96" i="4"/>
  <c r="B97" i="4"/>
  <c r="N96" i="4"/>
  <c r="L96" i="4"/>
  <c r="M96" i="4"/>
  <c r="D96" i="4"/>
  <c r="F96" i="4"/>
  <c r="BK95" i="3"/>
  <c r="AL95" i="3"/>
  <c r="AM95" i="3"/>
  <c r="AP96" i="6"/>
  <c r="AF96" i="6"/>
  <c r="W96" i="6"/>
  <c r="U96" i="6"/>
  <c r="AG96" i="6"/>
  <c r="T97" i="6"/>
  <c r="AS96" i="6"/>
  <c r="Q95" i="6"/>
  <c r="AC95" i="6"/>
  <c r="A95" i="6"/>
  <c r="E95" i="6"/>
  <c r="AO95" i="6"/>
  <c r="K95" i="6"/>
  <c r="AD95" i="6"/>
  <c r="F95" i="6"/>
  <c r="AR95" i="6"/>
  <c r="N95" i="6"/>
  <c r="M95" i="6"/>
  <c r="P95" i="6"/>
  <c r="B96" i="6"/>
  <c r="L95" i="6"/>
  <c r="R95" i="6"/>
  <c r="O95" i="6"/>
  <c r="D95" i="6"/>
  <c r="C95" i="6"/>
  <c r="BH93" i="7"/>
  <c r="AI93" i="7"/>
  <c r="AM93" i="7"/>
  <c r="BI93" i="7"/>
  <c r="BK93" i="7"/>
  <c r="AW93" i="7"/>
  <c r="AL93" i="7"/>
  <c r="AX93" i="7"/>
  <c r="AJ93" i="7"/>
  <c r="AA93" i="7"/>
  <c r="BL93" i="7"/>
  <c r="B97" i="9"/>
  <c r="L96" i="9"/>
  <c r="F96" i="9"/>
  <c r="AD96" i="9"/>
  <c r="O96" i="9"/>
  <c r="N96" i="9"/>
  <c r="Q96" i="9"/>
  <c r="AO96" i="9"/>
  <c r="E96" i="9"/>
  <c r="AR96" i="9"/>
  <c r="R96" i="9"/>
  <c r="M96" i="9"/>
  <c r="C96" i="9"/>
  <c r="D96" i="9"/>
  <c r="AC96" i="9"/>
  <c r="P96" i="9"/>
  <c r="K96" i="9"/>
  <c r="AL94" i="6"/>
  <c r="AW94" i="6"/>
  <c r="BL94" i="6"/>
  <c r="AX94" i="6"/>
  <c r="AJ94" i="6"/>
  <c r="AA94" i="6"/>
  <c r="BH94" i="6"/>
  <c r="AM94" i="6"/>
  <c r="BI94" i="6"/>
  <c r="BK94" i="6"/>
  <c r="AI94" i="6"/>
  <c r="U94" i="7"/>
  <c r="AG94" i="7"/>
  <c r="AS94" i="7"/>
  <c r="T95" i="7"/>
  <c r="AP94" i="7"/>
  <c r="AF94" i="7"/>
  <c r="W94" i="7"/>
  <c r="Q96" i="3"/>
  <c r="N96" i="3"/>
  <c r="B97" i="3"/>
  <c r="F96" i="3"/>
  <c r="O96" i="3"/>
  <c r="AO96" i="3"/>
  <c r="AC96" i="3"/>
  <c r="AD96" i="3" s="1"/>
  <c r="C96" i="3"/>
  <c r="K96" i="3"/>
  <c r="AR96" i="3"/>
  <c r="P96" i="3"/>
  <c r="L96" i="3"/>
  <c r="H96" i="3"/>
  <c r="D96" i="3"/>
  <c r="R96" i="3"/>
  <c r="E96" i="3"/>
  <c r="M96" i="3"/>
  <c r="BL59" i="8" l="1"/>
  <c r="AV55" i="6"/>
  <c r="AW55" i="6" s="1"/>
  <c r="BG55" i="6"/>
  <c r="BH55" i="6" s="1"/>
  <c r="BI55" i="6" s="1"/>
  <c r="X95" i="7"/>
  <c r="BA95" i="7"/>
  <c r="H96" i="6"/>
  <c r="BK59" i="8"/>
  <c r="X95" i="5"/>
  <c r="BA95" i="5"/>
  <c r="H95" i="8"/>
  <c r="H96" i="5"/>
  <c r="X96" i="2"/>
  <c r="BA96" i="2"/>
  <c r="X94" i="8"/>
  <c r="BA94" i="8"/>
  <c r="H97" i="9"/>
  <c r="H96" i="7"/>
  <c r="X97" i="6"/>
  <c r="BA97" i="6"/>
  <c r="L57" i="6"/>
  <c r="N57" i="6"/>
  <c r="AU56" i="6"/>
  <c r="BF56" i="6"/>
  <c r="BG60" i="8"/>
  <c r="L61" i="8"/>
  <c r="N61" i="8"/>
  <c r="AU60" i="8"/>
  <c r="AW60" i="8" s="1"/>
  <c r="AX60" i="8" s="1"/>
  <c r="BF60" i="8"/>
  <c r="A96" i="3"/>
  <c r="AX96" i="3" s="1"/>
  <c r="X96" i="3"/>
  <c r="AA95" i="3"/>
  <c r="AW95" i="3"/>
  <c r="AI95" i="3"/>
  <c r="BI95" i="3"/>
  <c r="BH95" i="3"/>
  <c r="X95" i="9"/>
  <c r="AJ95" i="3"/>
  <c r="BL95" i="3"/>
  <c r="AV56" i="6"/>
  <c r="BG56" i="6"/>
  <c r="BH59" i="2"/>
  <c r="BI59" i="2" s="1"/>
  <c r="AI94" i="2"/>
  <c r="BI94" i="2"/>
  <c r="BH94" i="2"/>
  <c r="W62" i="2"/>
  <c r="Y60" i="2"/>
  <c r="BG60" i="2" s="1"/>
  <c r="A96" i="4"/>
  <c r="BH96" i="4" s="1"/>
  <c r="BG56" i="7"/>
  <c r="BH56" i="7" s="1"/>
  <c r="BI56" i="7" s="1"/>
  <c r="Y57" i="7"/>
  <c r="N58" i="5"/>
  <c r="O58" i="5" s="1"/>
  <c r="K59" i="5" s="1"/>
  <c r="L59" i="5" s="1"/>
  <c r="BK94" i="2"/>
  <c r="AA94" i="2"/>
  <c r="BL94" i="2"/>
  <c r="AJ94" i="7"/>
  <c r="BK94" i="7"/>
  <c r="AX94" i="2"/>
  <c r="BI94" i="7"/>
  <c r="AW94" i="2"/>
  <c r="BH94" i="7"/>
  <c r="AL94" i="2"/>
  <c r="W58" i="5"/>
  <c r="X58" i="5" s="1"/>
  <c r="Y57" i="5"/>
  <c r="BG57" i="5" s="1"/>
  <c r="AX55" i="5"/>
  <c r="BL55" i="5" s="1"/>
  <c r="BK55" i="5"/>
  <c r="AV56" i="5"/>
  <c r="BG56" i="5"/>
  <c r="AU58" i="5"/>
  <c r="BF58" i="5"/>
  <c r="Y96" i="3"/>
  <c r="W96" i="3"/>
  <c r="BG96" i="3"/>
  <c r="AP96" i="3"/>
  <c r="U96" i="3"/>
  <c r="AV96" i="3"/>
  <c r="AF96" i="3"/>
  <c r="AG96" i="3" s="1"/>
  <c r="AS96" i="3"/>
  <c r="BD96" i="3"/>
  <c r="T97" i="3"/>
  <c r="BA97" i="3" s="1"/>
  <c r="H97" i="4"/>
  <c r="AW56" i="7"/>
  <c r="AX56" i="7" s="1"/>
  <c r="AA94" i="5"/>
  <c r="AU57" i="7"/>
  <c r="BF57" i="7"/>
  <c r="L58" i="7"/>
  <c r="N58" i="7"/>
  <c r="AX58" i="9"/>
  <c r="BL58" i="9" s="1"/>
  <c r="BK58" i="9"/>
  <c r="AW60" i="9"/>
  <c r="BH60" i="9"/>
  <c r="BI60" i="9" s="1"/>
  <c r="AW59" i="9"/>
  <c r="BH59" i="9"/>
  <c r="BI59" i="9" s="1"/>
  <c r="AA95" i="4"/>
  <c r="AI95" i="4"/>
  <c r="BL95" i="4"/>
  <c r="BK95" i="4"/>
  <c r="AM95" i="4"/>
  <c r="BI94" i="5"/>
  <c r="BL94" i="7"/>
  <c r="AM94" i="7"/>
  <c r="AX95" i="4"/>
  <c r="BC96" i="6"/>
  <c r="AU96" i="6"/>
  <c r="BF96" i="6"/>
  <c r="AM94" i="5"/>
  <c r="AX94" i="5"/>
  <c r="BL94" i="5"/>
  <c r="BC95" i="2"/>
  <c r="BF95" i="2"/>
  <c r="AU95" i="2"/>
  <c r="O95" i="2"/>
  <c r="B96" i="2"/>
  <c r="H95" i="2"/>
  <c r="M95" i="2"/>
  <c r="F95" i="2"/>
  <c r="Q95" i="2"/>
  <c r="AO95" i="2"/>
  <c r="K95" i="2"/>
  <c r="D95" i="2"/>
  <c r="P95" i="2"/>
  <c r="N95" i="2"/>
  <c r="AC95" i="2"/>
  <c r="AD95" i="2" s="1"/>
  <c r="L95" i="2"/>
  <c r="C95" i="2"/>
  <c r="E95" i="2"/>
  <c r="AR95" i="2"/>
  <c r="R95" i="2"/>
  <c r="AA94" i="7"/>
  <c r="AI94" i="7"/>
  <c r="AJ95" i="4"/>
  <c r="BC97" i="9"/>
  <c r="BF97" i="9"/>
  <c r="AU97" i="9"/>
  <c r="AJ94" i="5"/>
  <c r="BH94" i="5"/>
  <c r="BD96" i="2"/>
  <c r="BG96" i="2"/>
  <c r="AV96" i="2"/>
  <c r="AW95" i="4"/>
  <c r="A95" i="2"/>
  <c r="BI95" i="2" s="1"/>
  <c r="AW94" i="5"/>
  <c r="BD97" i="6"/>
  <c r="BG97" i="6"/>
  <c r="AV97" i="6"/>
  <c r="Y97" i="6"/>
  <c r="AL94" i="5"/>
  <c r="BD94" i="8"/>
  <c r="AX94" i="7"/>
  <c r="AL94" i="7"/>
  <c r="BD95" i="7"/>
  <c r="BG95" i="7"/>
  <c r="Y95" i="7"/>
  <c r="AV95" i="7"/>
  <c r="AL95" i="4"/>
  <c r="BC96" i="5"/>
  <c r="AU96" i="5"/>
  <c r="BF96" i="5"/>
  <c r="BK94" i="5"/>
  <c r="BD95" i="9"/>
  <c r="BG95" i="9"/>
  <c r="AV95" i="9"/>
  <c r="Y95" i="9"/>
  <c r="BC95" i="8"/>
  <c r="R95" i="8"/>
  <c r="O95" i="8"/>
  <c r="C95" i="8"/>
  <c r="F95" i="8"/>
  <c r="N95" i="8"/>
  <c r="D95" i="8"/>
  <c r="Q95" i="8"/>
  <c r="K95" i="8"/>
  <c r="BF95" i="8"/>
  <c r="P95" i="8"/>
  <c r="AU95" i="8"/>
  <c r="AR95" i="8"/>
  <c r="L95" i="8"/>
  <c r="M95" i="8"/>
  <c r="E95" i="8"/>
  <c r="B96" i="8"/>
  <c r="AC95" i="8"/>
  <c r="AO95" i="8"/>
  <c r="AD95" i="8"/>
  <c r="BC97" i="3"/>
  <c r="BF97" i="3"/>
  <c r="AU97" i="3"/>
  <c r="A95" i="5"/>
  <c r="AL95" i="5" s="1"/>
  <c r="BD95" i="5"/>
  <c r="AV95" i="5"/>
  <c r="BG95" i="5"/>
  <c r="Y95" i="5"/>
  <c r="BH95" i="4"/>
  <c r="BC97" i="4"/>
  <c r="BF97" i="4"/>
  <c r="AU97" i="4"/>
  <c r="BC96" i="7"/>
  <c r="BF96" i="7"/>
  <c r="AU96" i="7"/>
  <c r="BD96" i="4"/>
  <c r="BG96" i="4"/>
  <c r="AV96" i="4"/>
  <c r="BG94" i="8"/>
  <c r="AV94" i="8"/>
  <c r="Y94" i="8"/>
  <c r="AW93" i="8"/>
  <c r="AJ93" i="8"/>
  <c r="AX93" i="8"/>
  <c r="AA93" i="8"/>
  <c r="BL93" i="8"/>
  <c r="AL93" i="8"/>
  <c r="BI93" i="8"/>
  <c r="AI93" i="8"/>
  <c r="AM93" i="8"/>
  <c r="BK93" i="8"/>
  <c r="BH93" i="8"/>
  <c r="BK94" i="9"/>
  <c r="AW94" i="9"/>
  <c r="AL94" i="9"/>
  <c r="AX94" i="9"/>
  <c r="BH94" i="9"/>
  <c r="AJ94" i="9"/>
  <c r="BI94" i="9"/>
  <c r="AI94" i="9"/>
  <c r="AM94" i="9"/>
  <c r="AA94" i="9"/>
  <c r="BL94" i="9"/>
  <c r="W95" i="9"/>
  <c r="AS95" i="9"/>
  <c r="U95" i="9"/>
  <c r="AF95" i="9"/>
  <c r="T96" i="9"/>
  <c r="BA96" i="9" s="1"/>
  <c r="AP95" i="9"/>
  <c r="AG95" i="9"/>
  <c r="A95" i="9"/>
  <c r="T95" i="8"/>
  <c r="AP94" i="8"/>
  <c r="AF94" i="8"/>
  <c r="A94" i="8"/>
  <c r="W94" i="8"/>
  <c r="AG94" i="8"/>
  <c r="U94" i="8"/>
  <c r="AS94" i="8"/>
  <c r="AP96" i="4"/>
  <c r="T97" i="4"/>
  <c r="BA97" i="4" s="1"/>
  <c r="AS96" i="4"/>
  <c r="Y96" i="4"/>
  <c r="X96" i="4"/>
  <c r="AF96" i="4"/>
  <c r="AG96" i="4" s="1"/>
  <c r="W96" i="4"/>
  <c r="U96" i="4"/>
  <c r="AP95" i="5"/>
  <c r="W95" i="5"/>
  <c r="U95" i="5"/>
  <c r="T96" i="5"/>
  <c r="AS95" i="5"/>
  <c r="AF95" i="5"/>
  <c r="AG95" i="5"/>
  <c r="D96" i="5"/>
  <c r="K96" i="5"/>
  <c r="M96" i="5"/>
  <c r="N96" i="5"/>
  <c r="C96" i="5"/>
  <c r="B97" i="5"/>
  <c r="E96" i="5"/>
  <c r="L96" i="5"/>
  <c r="F96" i="5"/>
  <c r="AO96" i="5"/>
  <c r="R96" i="5"/>
  <c r="AC96" i="5"/>
  <c r="AR96" i="5"/>
  <c r="O96" i="5"/>
  <c r="AD96" i="5"/>
  <c r="P96" i="5"/>
  <c r="Q96" i="5"/>
  <c r="AG95" i="7"/>
  <c r="T96" i="7"/>
  <c r="W95" i="7"/>
  <c r="AF95" i="7"/>
  <c r="U95" i="7"/>
  <c r="AP95" i="7"/>
  <c r="AS95" i="7"/>
  <c r="Q97" i="9"/>
  <c r="P97" i="9"/>
  <c r="E97" i="9"/>
  <c r="AO97" i="9"/>
  <c r="AD97" i="9"/>
  <c r="AR97" i="9"/>
  <c r="K97" i="9"/>
  <c r="R97" i="9"/>
  <c r="D97" i="9"/>
  <c r="F97" i="9"/>
  <c r="M97" i="9"/>
  <c r="L97" i="9"/>
  <c r="O97" i="9"/>
  <c r="C97" i="9"/>
  <c r="B98" i="9"/>
  <c r="AC97" i="9"/>
  <c r="N97" i="9"/>
  <c r="AW96" i="4"/>
  <c r="AG97" i="6"/>
  <c r="AF97" i="6"/>
  <c r="U97" i="6"/>
  <c r="W97" i="6"/>
  <c r="AS97" i="6"/>
  <c r="T98" i="6"/>
  <c r="AP97" i="6"/>
  <c r="AF96" i="2"/>
  <c r="AG96" i="2" s="1"/>
  <c r="Y96" i="2"/>
  <c r="U96" i="2"/>
  <c r="AP96" i="2"/>
  <c r="AS96" i="2"/>
  <c r="W96" i="2"/>
  <c r="T97" i="2"/>
  <c r="AM95" i="6"/>
  <c r="AW95" i="6"/>
  <c r="BK95" i="6"/>
  <c r="AL95" i="6"/>
  <c r="BL95" i="6"/>
  <c r="AX95" i="6"/>
  <c r="AJ95" i="6"/>
  <c r="AI95" i="6"/>
  <c r="BI95" i="6"/>
  <c r="BH95" i="6"/>
  <c r="AA95" i="6"/>
  <c r="R96" i="7"/>
  <c r="E96" i="7"/>
  <c r="L96" i="7"/>
  <c r="P96" i="7"/>
  <c r="D96" i="7"/>
  <c r="O96" i="7"/>
  <c r="Q96" i="7"/>
  <c r="M96" i="7"/>
  <c r="F96" i="7"/>
  <c r="K96" i="7"/>
  <c r="N96" i="7"/>
  <c r="AD96" i="7"/>
  <c r="AC96" i="7"/>
  <c r="AO96" i="7"/>
  <c r="B97" i="7"/>
  <c r="C96" i="7"/>
  <c r="AR96" i="7"/>
  <c r="Q97" i="4"/>
  <c r="N97" i="4"/>
  <c r="L97" i="4"/>
  <c r="AC97" i="4"/>
  <c r="AD97" i="4" s="1"/>
  <c r="O97" i="4"/>
  <c r="C97" i="4"/>
  <c r="AO97" i="4"/>
  <c r="E97" i="4"/>
  <c r="D97" i="4"/>
  <c r="AR97" i="4"/>
  <c r="F97" i="4"/>
  <c r="M97" i="4"/>
  <c r="R97" i="4"/>
  <c r="P97" i="4"/>
  <c r="B98" i="4"/>
  <c r="K97" i="4"/>
  <c r="AL96" i="3"/>
  <c r="L97" i="3"/>
  <c r="P97" i="3"/>
  <c r="D97" i="3"/>
  <c r="N97" i="3"/>
  <c r="Q97" i="3"/>
  <c r="E97" i="3"/>
  <c r="C97" i="3"/>
  <c r="F97" i="3"/>
  <c r="B98" i="3"/>
  <c r="AO97" i="3"/>
  <c r="AR97" i="3"/>
  <c r="O97" i="3"/>
  <c r="R97" i="3"/>
  <c r="M97" i="3"/>
  <c r="K97" i="3"/>
  <c r="AC97" i="3"/>
  <c r="AD97" i="3" s="1"/>
  <c r="H97" i="3"/>
  <c r="M96" i="6"/>
  <c r="P96" i="6"/>
  <c r="B97" i="6"/>
  <c r="A96" i="6"/>
  <c r="D96" i="6"/>
  <c r="AC96" i="6"/>
  <c r="R96" i="6"/>
  <c r="F96" i="6"/>
  <c r="E96" i="6"/>
  <c r="L96" i="6"/>
  <c r="N96" i="6"/>
  <c r="O96" i="6"/>
  <c r="K96" i="6"/>
  <c r="AD96" i="6"/>
  <c r="AO96" i="6"/>
  <c r="AR96" i="6"/>
  <c r="C96" i="6"/>
  <c r="Q96" i="6"/>
  <c r="A95" i="7"/>
  <c r="BH56" i="6" l="1"/>
  <c r="BI56" i="6" s="1"/>
  <c r="AW56" i="6"/>
  <c r="AX56" i="6" s="1"/>
  <c r="H97" i="6"/>
  <c r="AX96" i="4"/>
  <c r="X95" i="8"/>
  <c r="BA95" i="8"/>
  <c r="X97" i="2"/>
  <c r="BA97" i="2"/>
  <c r="H98" i="9"/>
  <c r="H97" i="5"/>
  <c r="X96" i="7"/>
  <c r="BA96" i="7"/>
  <c r="X96" i="5"/>
  <c r="BA96" i="5"/>
  <c r="H97" i="7"/>
  <c r="H96" i="8"/>
  <c r="X98" i="6"/>
  <c r="BA98" i="6"/>
  <c r="AX55" i="6"/>
  <c r="BL55" i="6" s="1"/>
  <c r="BK55" i="6"/>
  <c r="BH60" i="8"/>
  <c r="BI60" i="8" s="1"/>
  <c r="BL60" i="8" s="1"/>
  <c r="P57" i="6"/>
  <c r="Q57" i="6" s="1"/>
  <c r="R57" i="6" s="1"/>
  <c r="W57" i="6"/>
  <c r="X57" i="6" s="1"/>
  <c r="O57" i="6"/>
  <c r="K58" i="6" s="1"/>
  <c r="AW96" i="3"/>
  <c r="AM96" i="3"/>
  <c r="BK96" i="3"/>
  <c r="BI96" i="3"/>
  <c r="BH96" i="3"/>
  <c r="AI96" i="3"/>
  <c r="BL96" i="3"/>
  <c r="AJ96" i="3"/>
  <c r="AA96" i="3"/>
  <c r="P61" i="8"/>
  <c r="Q61" i="8" s="1"/>
  <c r="R61" i="8" s="1"/>
  <c r="W61" i="8"/>
  <c r="X61" i="8" s="1"/>
  <c r="O61" i="8"/>
  <c r="K62" i="8" s="1"/>
  <c r="X96" i="9"/>
  <c r="A97" i="3"/>
  <c r="BH97" i="3" s="1"/>
  <c r="X97" i="3"/>
  <c r="Y57" i="6"/>
  <c r="AJ96" i="4"/>
  <c r="BK96" i="4"/>
  <c r="AI96" i="4"/>
  <c r="AA96" i="4"/>
  <c r="BI96" i="4"/>
  <c r="AL96" i="4"/>
  <c r="AM96" i="4"/>
  <c r="BL96" i="4"/>
  <c r="BH60" i="2"/>
  <c r="BI60" i="2" s="1"/>
  <c r="Y61" i="2"/>
  <c r="BG61" i="2" s="1"/>
  <c r="A97" i="4"/>
  <c r="BI97" i="4" s="1"/>
  <c r="AV57" i="5"/>
  <c r="N59" i="5"/>
  <c r="O59" i="5" s="1"/>
  <c r="K60" i="5" s="1"/>
  <c r="BH95" i="2"/>
  <c r="AA95" i="2"/>
  <c r="AM95" i="2"/>
  <c r="BK56" i="7"/>
  <c r="AW56" i="5"/>
  <c r="BH56" i="5"/>
  <c r="BI56" i="5" s="1"/>
  <c r="W59" i="5"/>
  <c r="X59" i="5" s="1"/>
  <c r="Y58" i="5"/>
  <c r="P59" i="5"/>
  <c r="Q59" i="5" s="1"/>
  <c r="R59" i="5" s="1"/>
  <c r="AW95" i="2"/>
  <c r="A96" i="2"/>
  <c r="BH96" i="2" s="1"/>
  <c r="AX95" i="2"/>
  <c r="AI95" i="2"/>
  <c r="AJ95" i="2"/>
  <c r="BK95" i="2"/>
  <c r="AL95" i="2"/>
  <c r="BL95" i="2"/>
  <c r="W97" i="3"/>
  <c r="U97" i="3"/>
  <c r="AP97" i="3"/>
  <c r="AV97" i="3"/>
  <c r="AS97" i="3"/>
  <c r="T98" i="3"/>
  <c r="BA98" i="3" s="1"/>
  <c r="Y97" i="3"/>
  <c r="BD97" i="3"/>
  <c r="BG97" i="3"/>
  <c r="AF97" i="3"/>
  <c r="AG97" i="3" s="1"/>
  <c r="H98" i="4"/>
  <c r="BL56" i="7"/>
  <c r="A96" i="5"/>
  <c r="AL96" i="5" s="1"/>
  <c r="P58" i="7"/>
  <c r="Q58" i="7" s="1"/>
  <c r="R58" i="7" s="1"/>
  <c r="O58" i="7"/>
  <c r="K59" i="7" s="1"/>
  <c r="W58" i="7"/>
  <c r="X58" i="7" s="1"/>
  <c r="BG57" i="7"/>
  <c r="AV57" i="7"/>
  <c r="AX95" i="5"/>
  <c r="BL95" i="5"/>
  <c r="AJ95" i="5"/>
  <c r="BH95" i="5"/>
  <c r="AX60" i="9"/>
  <c r="BL60" i="9" s="1"/>
  <c r="BK60" i="9"/>
  <c r="AX59" i="9"/>
  <c r="BL59" i="9" s="1"/>
  <c r="BK59" i="9"/>
  <c r="BD98" i="6"/>
  <c r="AV98" i="6"/>
  <c r="BG98" i="6"/>
  <c r="Y98" i="6"/>
  <c r="AA95" i="5"/>
  <c r="BD96" i="9"/>
  <c r="BG96" i="9"/>
  <c r="Y96" i="9"/>
  <c r="AV96" i="9"/>
  <c r="BD96" i="5"/>
  <c r="BG96" i="5"/>
  <c r="AV96" i="5"/>
  <c r="Y96" i="5"/>
  <c r="BC97" i="5"/>
  <c r="BF97" i="5"/>
  <c r="AU97" i="5"/>
  <c r="BC97" i="6"/>
  <c r="BF97" i="6"/>
  <c r="AU97" i="6"/>
  <c r="BC98" i="9"/>
  <c r="BF98" i="9"/>
  <c r="AU98" i="9"/>
  <c r="BK95" i="5"/>
  <c r="BD95" i="8"/>
  <c r="BC96" i="2"/>
  <c r="BF96" i="2"/>
  <c r="AU96" i="2"/>
  <c r="L96" i="2"/>
  <c r="K96" i="2"/>
  <c r="M96" i="2"/>
  <c r="B97" i="2"/>
  <c r="AO96" i="2"/>
  <c r="P96" i="2"/>
  <c r="R96" i="2"/>
  <c r="F96" i="2"/>
  <c r="AR96" i="2"/>
  <c r="Q96" i="2"/>
  <c r="N96" i="2"/>
  <c r="E96" i="2"/>
  <c r="H96" i="2"/>
  <c r="C96" i="2"/>
  <c r="D96" i="2"/>
  <c r="AC96" i="2"/>
  <c r="AD96" i="2" s="1"/>
  <c r="O96" i="2"/>
  <c r="BC97" i="7"/>
  <c r="BF97" i="7"/>
  <c r="AU97" i="7"/>
  <c r="AI95" i="5"/>
  <c r="BD97" i="4"/>
  <c r="BG97" i="4"/>
  <c r="AV97" i="4"/>
  <c r="BD97" i="2"/>
  <c r="BG97" i="2"/>
  <c r="AV97" i="2"/>
  <c r="A96" i="7"/>
  <c r="BK96" i="7" s="1"/>
  <c r="BD96" i="7"/>
  <c r="Y96" i="7"/>
  <c r="AV96" i="7"/>
  <c r="BG96" i="7"/>
  <c r="BI95" i="5"/>
  <c r="AW95" i="5"/>
  <c r="BC96" i="8"/>
  <c r="R96" i="8"/>
  <c r="F96" i="8"/>
  <c r="AD96" i="8"/>
  <c r="K96" i="8"/>
  <c r="C96" i="8"/>
  <c r="P96" i="8"/>
  <c r="D96" i="8"/>
  <c r="AC96" i="8"/>
  <c r="N96" i="8"/>
  <c r="AO96" i="8"/>
  <c r="M96" i="8"/>
  <c r="E96" i="8"/>
  <c r="L96" i="8"/>
  <c r="Q96" i="8"/>
  <c r="BF96" i="8"/>
  <c r="AR96" i="8"/>
  <c r="O96" i="8"/>
  <c r="AU96" i="8"/>
  <c r="B97" i="8"/>
  <c r="BC98" i="4"/>
  <c r="BF98" i="4"/>
  <c r="AU98" i="4"/>
  <c r="BC98" i="3"/>
  <c r="BF98" i="3"/>
  <c r="AU98" i="3"/>
  <c r="AM95" i="5"/>
  <c r="BG95" i="8"/>
  <c r="AV95" i="8"/>
  <c r="Y95" i="8"/>
  <c r="U95" i="8"/>
  <c r="T96" i="8"/>
  <c r="AS95" i="8"/>
  <c r="AG95" i="8"/>
  <c r="AP95" i="8"/>
  <c r="A95" i="8"/>
  <c r="AF95" i="8"/>
  <c r="W95" i="8"/>
  <c r="AP96" i="9"/>
  <c r="AF96" i="9"/>
  <c r="W96" i="9"/>
  <c r="AG96" i="9"/>
  <c r="T97" i="9"/>
  <c r="BA97" i="9" s="1"/>
  <c r="AS96" i="9"/>
  <c r="U96" i="9"/>
  <c r="A96" i="9"/>
  <c r="AW94" i="8"/>
  <c r="BL94" i="8"/>
  <c r="AX94" i="8"/>
  <c r="AA94" i="8"/>
  <c r="AJ94" i="8"/>
  <c r="BK94" i="8"/>
  <c r="BH94" i="8"/>
  <c r="BI94" i="8"/>
  <c r="AM94" i="8"/>
  <c r="AL94" i="8"/>
  <c r="AI94" i="8"/>
  <c r="AW95" i="9"/>
  <c r="BK95" i="9"/>
  <c r="BL95" i="9"/>
  <c r="BH95" i="9"/>
  <c r="AX95" i="9"/>
  <c r="AA95" i="9"/>
  <c r="AJ95" i="9"/>
  <c r="BI95" i="9"/>
  <c r="AL95" i="9"/>
  <c r="AM95" i="9"/>
  <c r="AI95" i="9"/>
  <c r="AP97" i="4"/>
  <c r="AF97" i="4"/>
  <c r="AG97" i="4" s="1"/>
  <c r="U97" i="4"/>
  <c r="AS97" i="4"/>
  <c r="T98" i="4"/>
  <c r="BA98" i="4" s="1"/>
  <c r="W97" i="4"/>
  <c r="Y97" i="4"/>
  <c r="X97" i="4"/>
  <c r="BL96" i="5"/>
  <c r="AC97" i="5"/>
  <c r="B98" i="5"/>
  <c r="N97" i="5"/>
  <c r="R97" i="5"/>
  <c r="F97" i="5"/>
  <c r="O97" i="5"/>
  <c r="M97" i="5"/>
  <c r="K97" i="5"/>
  <c r="C97" i="5"/>
  <c r="L97" i="5"/>
  <c r="Q97" i="5"/>
  <c r="P97" i="5"/>
  <c r="AR97" i="5"/>
  <c r="D97" i="5"/>
  <c r="AD97" i="5"/>
  <c r="E97" i="5"/>
  <c r="AO97" i="5"/>
  <c r="AF96" i="5"/>
  <c r="U96" i="5"/>
  <c r="T97" i="5"/>
  <c r="W96" i="5"/>
  <c r="AP96" i="5"/>
  <c r="AS96" i="5"/>
  <c r="AG96" i="5"/>
  <c r="W96" i="7"/>
  <c r="AS96" i="7"/>
  <c r="AF96" i="7"/>
  <c r="U96" i="7"/>
  <c r="AG96" i="7"/>
  <c r="T97" i="7"/>
  <c r="AP96" i="7"/>
  <c r="Q98" i="3"/>
  <c r="N98" i="3"/>
  <c r="B99" i="3"/>
  <c r="F98" i="3"/>
  <c r="O98" i="3"/>
  <c r="AO98" i="3"/>
  <c r="AC98" i="3"/>
  <c r="AD98" i="3" s="1"/>
  <c r="C98" i="3"/>
  <c r="K98" i="3"/>
  <c r="AR98" i="3"/>
  <c r="P98" i="3"/>
  <c r="L98" i="3"/>
  <c r="H98" i="3"/>
  <c r="D98" i="3"/>
  <c r="E98" i="3"/>
  <c r="R98" i="3"/>
  <c r="M98" i="3"/>
  <c r="D97" i="7"/>
  <c r="AC97" i="7"/>
  <c r="B98" i="7"/>
  <c r="AD97" i="7"/>
  <c r="L97" i="7"/>
  <c r="K97" i="7"/>
  <c r="O97" i="7"/>
  <c r="E97" i="7"/>
  <c r="AR97" i="7"/>
  <c r="C97" i="7"/>
  <c r="AO97" i="7"/>
  <c r="R97" i="7"/>
  <c r="N97" i="7"/>
  <c r="P97" i="7"/>
  <c r="F97" i="7"/>
  <c r="M97" i="7"/>
  <c r="Q97" i="7"/>
  <c r="AS97" i="2"/>
  <c r="AF97" i="2"/>
  <c r="AG97" i="2" s="1"/>
  <c r="U97" i="2"/>
  <c r="AP97" i="2"/>
  <c r="W97" i="2"/>
  <c r="T98" i="2"/>
  <c r="Y97" i="2"/>
  <c r="AI97" i="4"/>
  <c r="U98" i="6"/>
  <c r="AG98" i="6"/>
  <c r="T99" i="6"/>
  <c r="AS98" i="6"/>
  <c r="AP98" i="6"/>
  <c r="W98" i="6"/>
  <c r="AF98" i="6"/>
  <c r="N98" i="9"/>
  <c r="L98" i="9"/>
  <c r="AR98" i="9"/>
  <c r="Q98" i="9"/>
  <c r="P98" i="9"/>
  <c r="R98" i="9"/>
  <c r="D98" i="9"/>
  <c r="K98" i="9"/>
  <c r="C98" i="9"/>
  <c r="AO98" i="9"/>
  <c r="AC98" i="9"/>
  <c r="F98" i="9"/>
  <c r="B99" i="9"/>
  <c r="E98" i="9"/>
  <c r="AD98" i="9"/>
  <c r="O98" i="9"/>
  <c r="M98" i="9"/>
  <c r="BI96" i="6"/>
  <c r="AL96" i="6"/>
  <c r="AW96" i="6"/>
  <c r="BK96" i="6"/>
  <c r="AI96" i="6"/>
  <c r="AX96" i="6"/>
  <c r="BL96" i="6"/>
  <c r="AA96" i="6"/>
  <c r="BH96" i="6"/>
  <c r="AM96" i="6"/>
  <c r="AJ96" i="6"/>
  <c r="L97" i="6"/>
  <c r="K97" i="6"/>
  <c r="N97" i="6"/>
  <c r="P97" i="6"/>
  <c r="Q97" i="6"/>
  <c r="AO97" i="6"/>
  <c r="B98" i="6"/>
  <c r="M97" i="6"/>
  <c r="AR97" i="6"/>
  <c r="D97" i="6"/>
  <c r="C97" i="6"/>
  <c r="F97" i="6"/>
  <c r="AD97" i="6"/>
  <c r="AC97" i="6"/>
  <c r="A97" i="6"/>
  <c r="O97" i="6"/>
  <c r="R97" i="6"/>
  <c r="E97" i="6"/>
  <c r="E98" i="4"/>
  <c r="L98" i="4"/>
  <c r="O98" i="4"/>
  <c r="M98" i="4"/>
  <c r="D98" i="4"/>
  <c r="Q98" i="4"/>
  <c r="B99" i="4"/>
  <c r="AO98" i="4"/>
  <c r="F98" i="4"/>
  <c r="P98" i="4"/>
  <c r="K98" i="4"/>
  <c r="R98" i="4"/>
  <c r="AC98" i="4"/>
  <c r="AD98" i="4" s="1"/>
  <c r="C98" i="4"/>
  <c r="N98" i="4"/>
  <c r="AR98" i="4"/>
  <c r="AX95" i="7"/>
  <c r="BL95" i="7"/>
  <c r="AA95" i="7"/>
  <c r="BH95" i="7"/>
  <c r="AM95" i="7"/>
  <c r="AI95" i="7"/>
  <c r="BI95" i="7"/>
  <c r="AW95" i="7"/>
  <c r="BK95" i="7"/>
  <c r="AL95" i="7"/>
  <c r="AJ95" i="7"/>
  <c r="BK97" i="3"/>
  <c r="AL97" i="3"/>
  <c r="BL97" i="3"/>
  <c r="AA97" i="3"/>
  <c r="BL56" i="6" l="1"/>
  <c r="BK56" i="6"/>
  <c r="X99" i="6"/>
  <c r="BA99" i="6"/>
  <c r="X97" i="5"/>
  <c r="BA97" i="5"/>
  <c r="H98" i="6"/>
  <c r="H98" i="7"/>
  <c r="X96" i="8"/>
  <c r="BA96" i="8"/>
  <c r="BK60" i="8"/>
  <c r="H98" i="5"/>
  <c r="H99" i="9"/>
  <c r="X98" i="2"/>
  <c r="BA98" i="2"/>
  <c r="H97" i="8"/>
  <c r="X97" i="7"/>
  <c r="BA97" i="7"/>
  <c r="AU57" i="6"/>
  <c r="BF57" i="6"/>
  <c r="AJ96" i="5"/>
  <c r="BH96" i="5"/>
  <c r="AW96" i="5"/>
  <c r="L58" i="6"/>
  <c r="N58" i="6"/>
  <c r="AA96" i="5"/>
  <c r="L62" i="8"/>
  <c r="P62" i="8" s="1"/>
  <c r="Q62" i="8" s="1"/>
  <c r="R62" i="8" s="1"/>
  <c r="N62" i="8"/>
  <c r="AU61" i="8"/>
  <c r="BF61" i="8"/>
  <c r="Y61" i="8"/>
  <c r="BG61" i="8" s="1"/>
  <c r="AX97" i="3"/>
  <c r="BK96" i="5"/>
  <c r="BI96" i="5"/>
  <c r="BI97" i="3"/>
  <c r="AX96" i="5"/>
  <c r="AW97" i="3"/>
  <c r="AM96" i="5"/>
  <c r="AJ97" i="3"/>
  <c r="AM97" i="3"/>
  <c r="AI97" i="3"/>
  <c r="AI96" i="5"/>
  <c r="X97" i="9"/>
  <c r="A98" i="3"/>
  <c r="AX98" i="3" s="1"/>
  <c r="X98" i="3"/>
  <c r="AV57" i="6"/>
  <c r="BG57" i="6"/>
  <c r="BH57" i="5"/>
  <c r="BI57" i="5" s="1"/>
  <c r="BK97" i="4"/>
  <c r="AM97" i="4"/>
  <c r="AX97" i="4"/>
  <c r="BH97" i="4"/>
  <c r="AJ97" i="4"/>
  <c r="AA97" i="4"/>
  <c r="AL97" i="4"/>
  <c r="BL97" i="4"/>
  <c r="AW97" i="4"/>
  <c r="BH61" i="2"/>
  <c r="BI61" i="2" s="1"/>
  <c r="AW57" i="5"/>
  <c r="AX96" i="2"/>
  <c r="AW57" i="7"/>
  <c r="AW96" i="2"/>
  <c r="BI96" i="2"/>
  <c r="BK96" i="2"/>
  <c r="A97" i="2"/>
  <c r="AI97" i="2" s="1"/>
  <c r="BG58" i="5"/>
  <c r="AV58" i="5"/>
  <c r="BK56" i="5"/>
  <c r="AX56" i="5"/>
  <c r="BL56" i="5" s="1"/>
  <c r="L60" i="5"/>
  <c r="P60" i="5" s="1"/>
  <c r="Q60" i="5" s="1"/>
  <c r="R60" i="5" s="1"/>
  <c r="N60" i="5"/>
  <c r="AU59" i="5"/>
  <c r="BF59" i="5"/>
  <c r="AM96" i="2"/>
  <c r="BL96" i="2"/>
  <c r="AL96" i="2"/>
  <c r="AA96" i="2"/>
  <c r="AJ96" i="2"/>
  <c r="AI96" i="2"/>
  <c r="BD98" i="3"/>
  <c r="T99" i="3"/>
  <c r="BA99" i="3" s="1"/>
  <c r="AF98" i="3"/>
  <c r="AG98" i="3" s="1"/>
  <c r="BG98" i="3"/>
  <c r="AP98" i="3"/>
  <c r="W98" i="3"/>
  <c r="AS98" i="3"/>
  <c r="AV98" i="3"/>
  <c r="Y98" i="3"/>
  <c r="U98" i="3"/>
  <c r="H99" i="4"/>
  <c r="AL96" i="7"/>
  <c r="BH57" i="7"/>
  <c r="BI57" i="7" s="1"/>
  <c r="Y58" i="7"/>
  <c r="L59" i="7"/>
  <c r="P59" i="7" s="1"/>
  <c r="Q59" i="7" s="1"/>
  <c r="R59" i="7" s="1"/>
  <c r="N59" i="7"/>
  <c r="BF58" i="7"/>
  <c r="AU58" i="7"/>
  <c r="BH96" i="7"/>
  <c r="AM96" i="7"/>
  <c r="AJ96" i="7"/>
  <c r="BI96" i="7"/>
  <c r="AW96" i="7"/>
  <c r="AA96" i="7"/>
  <c r="BL96" i="7"/>
  <c r="AI96" i="7"/>
  <c r="AX96" i="7"/>
  <c r="BC99" i="3"/>
  <c r="BF99" i="3"/>
  <c r="AU99" i="3"/>
  <c r="BC97" i="8"/>
  <c r="Q97" i="8"/>
  <c r="AC97" i="8"/>
  <c r="E97" i="8"/>
  <c r="AO97" i="8"/>
  <c r="P97" i="8"/>
  <c r="F97" i="8"/>
  <c r="B98" i="8"/>
  <c r="AU97" i="8"/>
  <c r="R97" i="8"/>
  <c r="AD97" i="8"/>
  <c r="C97" i="8"/>
  <c r="AR97" i="8"/>
  <c r="BF97" i="8"/>
  <c r="M97" i="8"/>
  <c r="D97" i="8"/>
  <c r="N97" i="8"/>
  <c r="K97" i="8"/>
  <c r="O97" i="8"/>
  <c r="L97" i="8"/>
  <c r="BC99" i="9"/>
  <c r="BF99" i="9"/>
  <c r="AU99" i="9"/>
  <c r="BD97" i="9"/>
  <c r="BG97" i="9"/>
  <c r="Y97" i="9"/>
  <c r="AV97" i="9"/>
  <c r="BC98" i="6"/>
  <c r="AU98" i="6"/>
  <c r="BF98" i="6"/>
  <c r="BD99" i="6"/>
  <c r="BG99" i="6"/>
  <c r="Y99" i="6"/>
  <c r="AV99" i="6"/>
  <c r="BC98" i="7"/>
  <c r="BF98" i="7"/>
  <c r="AU98" i="7"/>
  <c r="BD96" i="8"/>
  <c r="BC99" i="4"/>
  <c r="BF99" i="4"/>
  <c r="AU99" i="4"/>
  <c r="BC97" i="2"/>
  <c r="AU97" i="2"/>
  <c r="BF97" i="2"/>
  <c r="Q97" i="2"/>
  <c r="L97" i="2"/>
  <c r="AO97" i="2"/>
  <c r="K97" i="2"/>
  <c r="AC97" i="2"/>
  <c r="AD97" i="2" s="1"/>
  <c r="AR97" i="2"/>
  <c r="D97" i="2"/>
  <c r="E97" i="2"/>
  <c r="B98" i="2"/>
  <c r="H97" i="2"/>
  <c r="F97" i="2"/>
  <c r="P97" i="2"/>
  <c r="N97" i="2"/>
  <c r="O97" i="2"/>
  <c r="M97" i="2"/>
  <c r="R97" i="2"/>
  <c r="C97" i="2"/>
  <c r="A97" i="5"/>
  <c r="AL97" i="5" s="1"/>
  <c r="BD97" i="5"/>
  <c r="AV97" i="5"/>
  <c r="Y97" i="5"/>
  <c r="BG97" i="5"/>
  <c r="BC98" i="5"/>
  <c r="AU98" i="5"/>
  <c r="BF98" i="5"/>
  <c r="BD98" i="2"/>
  <c r="BG98" i="2"/>
  <c r="AV98" i="2"/>
  <c r="A97" i="7"/>
  <c r="AX97" i="7" s="1"/>
  <c r="BD97" i="7"/>
  <c r="BG97" i="7"/>
  <c r="AV97" i="7"/>
  <c r="Y97" i="7"/>
  <c r="A98" i="4"/>
  <c r="BK98" i="4" s="1"/>
  <c r="BD98" i="4"/>
  <c r="BG98" i="4"/>
  <c r="AV98" i="4"/>
  <c r="BG96" i="8"/>
  <c r="AV96" i="8"/>
  <c r="Y96" i="8"/>
  <c r="AF96" i="8"/>
  <c r="T97" i="8"/>
  <c r="AS96" i="8"/>
  <c r="AG96" i="8"/>
  <c r="A96" i="8"/>
  <c r="W96" i="8"/>
  <c r="AP96" i="8"/>
  <c r="U96" i="8"/>
  <c r="AP97" i="9"/>
  <c r="T98" i="9"/>
  <c r="BA98" i="9" s="1"/>
  <c r="W97" i="9"/>
  <c r="AS97" i="9"/>
  <c r="AG97" i="9"/>
  <c r="U97" i="9"/>
  <c r="AF97" i="9"/>
  <c r="A97" i="9"/>
  <c r="AL95" i="8"/>
  <c r="BL95" i="8"/>
  <c r="AW95" i="8"/>
  <c r="BH95" i="8"/>
  <c r="AI95" i="8"/>
  <c r="AM95" i="8"/>
  <c r="BI95" i="8"/>
  <c r="AJ95" i="8"/>
  <c r="BK95" i="8"/>
  <c r="AA95" i="8"/>
  <c r="AX95" i="8"/>
  <c r="BK96" i="9"/>
  <c r="AW96" i="9"/>
  <c r="BL96" i="9"/>
  <c r="AX96" i="9"/>
  <c r="AA96" i="9"/>
  <c r="AJ96" i="9"/>
  <c r="BH96" i="9"/>
  <c r="BI96" i="9"/>
  <c r="AM96" i="9"/>
  <c r="AL96" i="9"/>
  <c r="AI96" i="9"/>
  <c r="T99" i="4"/>
  <c r="BA99" i="4" s="1"/>
  <c r="Y98" i="4"/>
  <c r="X98" i="4"/>
  <c r="AF98" i="4"/>
  <c r="AG98" i="4" s="1"/>
  <c r="W98" i="4"/>
  <c r="AS98" i="4"/>
  <c r="AP98" i="4"/>
  <c r="U98" i="4"/>
  <c r="B99" i="5"/>
  <c r="AD98" i="5"/>
  <c r="D98" i="5"/>
  <c r="L98" i="5"/>
  <c r="R98" i="5"/>
  <c r="Q98" i="5"/>
  <c r="O98" i="5"/>
  <c r="K98" i="5"/>
  <c r="AC98" i="5"/>
  <c r="AO98" i="5"/>
  <c r="C98" i="5"/>
  <c r="P98" i="5"/>
  <c r="F98" i="5"/>
  <c r="E98" i="5"/>
  <c r="N98" i="5"/>
  <c r="M98" i="5"/>
  <c r="AR98" i="5"/>
  <c r="W97" i="5"/>
  <c r="AS97" i="5"/>
  <c r="U97" i="5"/>
  <c r="T98" i="5"/>
  <c r="AP97" i="5"/>
  <c r="AG97" i="5"/>
  <c r="AF97" i="5"/>
  <c r="M98" i="6"/>
  <c r="P98" i="6"/>
  <c r="D98" i="6"/>
  <c r="L98" i="6"/>
  <c r="R98" i="6"/>
  <c r="O98" i="6"/>
  <c r="F98" i="6"/>
  <c r="E98" i="6"/>
  <c r="C98" i="6"/>
  <c r="N98" i="6"/>
  <c r="K98" i="6"/>
  <c r="Q98" i="6"/>
  <c r="A98" i="6"/>
  <c r="AO98" i="6"/>
  <c r="AR98" i="6"/>
  <c r="AD98" i="6"/>
  <c r="AC98" i="6"/>
  <c r="B99" i="6"/>
  <c r="U98" i="2"/>
  <c r="T99" i="2"/>
  <c r="W98" i="2"/>
  <c r="AP98" i="2"/>
  <c r="AS98" i="2"/>
  <c r="AF98" i="2"/>
  <c r="AG98" i="2" s="1"/>
  <c r="Y98" i="2"/>
  <c r="AL97" i="6"/>
  <c r="BI97" i="6"/>
  <c r="AM97" i="6"/>
  <c r="AW97" i="6"/>
  <c r="BK97" i="6"/>
  <c r="BL97" i="6"/>
  <c r="AX97" i="6"/>
  <c r="BH97" i="6"/>
  <c r="AI97" i="6"/>
  <c r="AJ97" i="6"/>
  <c r="AA97" i="6"/>
  <c r="AC99" i="9"/>
  <c r="B100" i="9"/>
  <c r="L99" i="9"/>
  <c r="F99" i="9"/>
  <c r="AD99" i="9"/>
  <c r="O99" i="9"/>
  <c r="N99" i="9"/>
  <c r="Q99" i="9"/>
  <c r="P99" i="9"/>
  <c r="E99" i="9"/>
  <c r="D99" i="9"/>
  <c r="K99" i="9"/>
  <c r="AR99" i="9"/>
  <c r="C99" i="9"/>
  <c r="M99" i="9"/>
  <c r="R99" i="9"/>
  <c r="AO99" i="9"/>
  <c r="AS99" i="6"/>
  <c r="W99" i="6"/>
  <c r="AF99" i="6"/>
  <c r="U99" i="6"/>
  <c r="AP99" i="6"/>
  <c r="AG99" i="6"/>
  <c r="T100" i="6"/>
  <c r="D99" i="3"/>
  <c r="N99" i="3"/>
  <c r="Q99" i="3"/>
  <c r="B100" i="3"/>
  <c r="C99" i="3"/>
  <c r="F99" i="3"/>
  <c r="P99" i="3"/>
  <c r="AR99" i="3"/>
  <c r="AO99" i="3"/>
  <c r="R99" i="3"/>
  <c r="AC99" i="3"/>
  <c r="AD99" i="3" s="1"/>
  <c r="K99" i="3"/>
  <c r="E99" i="3"/>
  <c r="L99" i="3"/>
  <c r="O99" i="3"/>
  <c r="M99" i="3"/>
  <c r="H99" i="3"/>
  <c r="O99" i="4"/>
  <c r="F99" i="4"/>
  <c r="D99" i="4"/>
  <c r="L99" i="4"/>
  <c r="AC99" i="4"/>
  <c r="AD99" i="4" s="1"/>
  <c r="N99" i="4"/>
  <c r="C99" i="4"/>
  <c r="K99" i="4"/>
  <c r="B100" i="4"/>
  <c r="R99" i="4"/>
  <c r="P99" i="4"/>
  <c r="M99" i="4"/>
  <c r="AR99" i="4"/>
  <c r="E99" i="4"/>
  <c r="Q99" i="4"/>
  <c r="AO99" i="4"/>
  <c r="F98" i="7"/>
  <c r="D98" i="7"/>
  <c r="P98" i="7"/>
  <c r="M98" i="7"/>
  <c r="AD98" i="7"/>
  <c r="AC98" i="7"/>
  <c r="AO98" i="7"/>
  <c r="E98" i="7"/>
  <c r="B99" i="7"/>
  <c r="O98" i="7"/>
  <c r="L98" i="7"/>
  <c r="Q98" i="7"/>
  <c r="K98" i="7"/>
  <c r="R98" i="7"/>
  <c r="C98" i="7"/>
  <c r="AR98" i="7"/>
  <c r="N98" i="7"/>
  <c r="AF97" i="7"/>
  <c r="AG97" i="7"/>
  <c r="AP97" i="7"/>
  <c r="W97" i="7"/>
  <c r="AS97" i="7"/>
  <c r="T98" i="7"/>
  <c r="U97" i="7"/>
  <c r="O62" i="8" l="1"/>
  <c r="K63" i="8" s="1"/>
  <c r="AW57" i="6"/>
  <c r="AX57" i="6" s="1"/>
  <c r="X99" i="2"/>
  <c r="BA99" i="2"/>
  <c r="H99" i="6"/>
  <c r="X97" i="8"/>
  <c r="BA97" i="8"/>
  <c r="BH57" i="6"/>
  <c r="BI57" i="6" s="1"/>
  <c r="X98" i="7"/>
  <c r="BA98" i="7"/>
  <c r="H99" i="5"/>
  <c r="X100" i="6"/>
  <c r="BA100" i="6"/>
  <c r="H100" i="9"/>
  <c r="H98" i="8"/>
  <c r="H99" i="7"/>
  <c r="X98" i="5"/>
  <c r="BA98" i="5"/>
  <c r="O58" i="6"/>
  <c r="K59" i="6" s="1"/>
  <c r="P58" i="6"/>
  <c r="Q58" i="6" s="1"/>
  <c r="R58" i="6" s="1"/>
  <c r="W58" i="6"/>
  <c r="AM98" i="3"/>
  <c r="AJ98" i="3"/>
  <c r="BK98" i="3"/>
  <c r="BH61" i="8"/>
  <c r="BI61" i="8" s="1"/>
  <c r="L63" i="8"/>
  <c r="P63" i="8" s="1"/>
  <c r="Q63" i="8" s="1"/>
  <c r="R63" i="8" s="1"/>
  <c r="N63" i="8"/>
  <c r="AV61" i="8"/>
  <c r="AW61" i="8" s="1"/>
  <c r="AX61" i="8" s="1"/>
  <c r="AU62" i="8"/>
  <c r="BF62" i="8"/>
  <c r="W62" i="8"/>
  <c r="X62" i="8" s="1"/>
  <c r="AW98" i="3"/>
  <c r="BL98" i="3"/>
  <c r="AA98" i="3"/>
  <c r="AA97" i="2"/>
  <c r="AI98" i="3"/>
  <c r="BH97" i="2"/>
  <c r="AM97" i="2"/>
  <c r="X98" i="9"/>
  <c r="AL98" i="3"/>
  <c r="BH98" i="3"/>
  <c r="BI98" i="3"/>
  <c r="A99" i="3"/>
  <c r="X99" i="3"/>
  <c r="BK57" i="5"/>
  <c r="AX57" i="5"/>
  <c r="BL57" i="5" s="1"/>
  <c r="BH58" i="5"/>
  <c r="BI58" i="5" s="1"/>
  <c r="AW58" i="5"/>
  <c r="AL97" i="2"/>
  <c r="AW97" i="2"/>
  <c r="BI97" i="2"/>
  <c r="BK97" i="2"/>
  <c r="AJ97" i="2"/>
  <c r="BL97" i="2"/>
  <c r="AX97" i="2"/>
  <c r="O60" i="5"/>
  <c r="K61" i="5" s="1"/>
  <c r="N61" i="5" s="1"/>
  <c r="BL97" i="5"/>
  <c r="BI97" i="5"/>
  <c r="BH97" i="5"/>
  <c r="AW97" i="5"/>
  <c r="AJ97" i="5"/>
  <c r="AA97" i="5"/>
  <c r="AX97" i="5"/>
  <c r="BK97" i="5"/>
  <c r="AI97" i="5"/>
  <c r="AM97" i="5"/>
  <c r="A98" i="2"/>
  <c r="AX98" i="2" s="1"/>
  <c r="O59" i="7"/>
  <c r="K60" i="7" s="1"/>
  <c r="N60" i="7" s="1"/>
  <c r="W60" i="5"/>
  <c r="X60" i="5" s="1"/>
  <c r="Y59" i="5"/>
  <c r="BF60" i="5"/>
  <c r="AU60" i="5"/>
  <c r="AI97" i="7"/>
  <c r="W99" i="3"/>
  <c r="U99" i="3"/>
  <c r="T100" i="3"/>
  <c r="BA100" i="3" s="1"/>
  <c r="BD99" i="3"/>
  <c r="AF99" i="3"/>
  <c r="AG99" i="3" s="1"/>
  <c r="BG99" i="3"/>
  <c r="Y99" i="3"/>
  <c r="AS99" i="3"/>
  <c r="AP99" i="3"/>
  <c r="AV99" i="3"/>
  <c r="BI98" i="4"/>
  <c r="BH98" i="4"/>
  <c r="AJ98" i="4"/>
  <c r="H100" i="4"/>
  <c r="AW98" i="4"/>
  <c r="BF59" i="7"/>
  <c r="AU59" i="7"/>
  <c r="BG58" i="7"/>
  <c r="AV58" i="7"/>
  <c r="W59" i="7"/>
  <c r="X59" i="7" s="1"/>
  <c r="AL97" i="7"/>
  <c r="BK97" i="7"/>
  <c r="AM97" i="7"/>
  <c r="BL97" i="7"/>
  <c r="BH97" i="7"/>
  <c r="AW97" i="7"/>
  <c r="AA97" i="7"/>
  <c r="AJ97" i="7"/>
  <c r="BI97" i="7"/>
  <c r="AX57" i="7"/>
  <c r="BL57" i="7" s="1"/>
  <c r="BK57" i="7"/>
  <c r="BC100" i="3"/>
  <c r="BF100" i="3"/>
  <c r="AU100" i="3"/>
  <c r="AA98" i="4"/>
  <c r="BL98" i="4"/>
  <c r="A99" i="4"/>
  <c r="AI99" i="4" s="1"/>
  <c r="BD99" i="4"/>
  <c r="BG99" i="4"/>
  <c r="AV99" i="4"/>
  <c r="BC99" i="6"/>
  <c r="AU99" i="6"/>
  <c r="BF99" i="6"/>
  <c r="AI98" i="4"/>
  <c r="AM98" i="4"/>
  <c r="BD98" i="5"/>
  <c r="AV98" i="5"/>
  <c r="BG98" i="5"/>
  <c r="Y98" i="5"/>
  <c r="BC98" i="2"/>
  <c r="BF98" i="2"/>
  <c r="AU98" i="2"/>
  <c r="AR98" i="2"/>
  <c r="Q98" i="2"/>
  <c r="M98" i="2"/>
  <c r="K98" i="2"/>
  <c r="O98" i="2"/>
  <c r="AC98" i="2"/>
  <c r="AD98" i="2" s="1"/>
  <c r="C98" i="2"/>
  <c r="L98" i="2"/>
  <c r="H98" i="2"/>
  <c r="D98" i="2"/>
  <c r="R98" i="2"/>
  <c r="B99" i="2"/>
  <c r="N98" i="2"/>
  <c r="AO98" i="2"/>
  <c r="P98" i="2"/>
  <c r="E98" i="2"/>
  <c r="F98" i="2"/>
  <c r="BC98" i="8"/>
  <c r="O98" i="8"/>
  <c r="R98" i="8"/>
  <c r="N98" i="8"/>
  <c r="BF98" i="8"/>
  <c r="K98" i="8"/>
  <c r="P98" i="8"/>
  <c r="F98" i="8"/>
  <c r="E98" i="8"/>
  <c r="L98" i="8"/>
  <c r="AU98" i="8"/>
  <c r="C98" i="8"/>
  <c r="B99" i="8"/>
  <c r="AO98" i="8"/>
  <c r="Q98" i="8"/>
  <c r="D98" i="8"/>
  <c r="AD98" i="8"/>
  <c r="M98" i="8"/>
  <c r="AC98" i="8"/>
  <c r="AR98" i="8"/>
  <c r="BC99" i="7"/>
  <c r="BF99" i="7"/>
  <c r="AU99" i="7"/>
  <c r="AL98" i="4"/>
  <c r="BD99" i="2"/>
  <c r="BG99" i="2"/>
  <c r="AV99" i="2"/>
  <c r="BD98" i="9"/>
  <c r="BG98" i="9"/>
  <c r="AV98" i="9"/>
  <c r="Y98" i="9"/>
  <c r="BC99" i="5"/>
  <c r="BF99" i="5"/>
  <c r="AU99" i="5"/>
  <c r="BD100" i="6"/>
  <c r="AV100" i="6"/>
  <c r="BG100" i="6"/>
  <c r="Y100" i="6"/>
  <c r="A98" i="7"/>
  <c r="AJ98" i="7" s="1"/>
  <c r="BD98" i="7"/>
  <c r="BG98" i="7"/>
  <c r="AV98" i="7"/>
  <c r="Y98" i="7"/>
  <c r="AX98" i="4"/>
  <c r="BC100" i="9"/>
  <c r="BF100" i="9"/>
  <c r="AU100" i="9"/>
  <c r="BC100" i="4"/>
  <c r="BF100" i="4"/>
  <c r="AU100" i="4"/>
  <c r="BD97" i="8"/>
  <c r="BG97" i="8"/>
  <c r="AV97" i="8"/>
  <c r="Y97" i="8"/>
  <c r="BI98" i="2"/>
  <c r="BL98" i="2"/>
  <c r="BK98" i="2"/>
  <c r="AF98" i="9"/>
  <c r="AP98" i="9"/>
  <c r="AG98" i="9"/>
  <c r="T99" i="9"/>
  <c r="BA99" i="9" s="1"/>
  <c r="W98" i="9"/>
  <c r="U98" i="9"/>
  <c r="AS98" i="9"/>
  <c r="A98" i="9"/>
  <c r="BH96" i="8"/>
  <c r="BL96" i="8"/>
  <c r="AW96" i="8"/>
  <c r="AM96" i="8"/>
  <c r="BI96" i="8"/>
  <c r="BK96" i="8"/>
  <c r="AL96" i="8"/>
  <c r="AA96" i="8"/>
  <c r="AJ96" i="8"/>
  <c r="AI96" i="8"/>
  <c r="AX96" i="8"/>
  <c r="AG97" i="8"/>
  <c r="U97" i="8"/>
  <c r="AS97" i="8"/>
  <c r="W97" i="8"/>
  <c r="T98" i="8"/>
  <c r="A97" i="8"/>
  <c r="AF97" i="8"/>
  <c r="AP97" i="8"/>
  <c r="BK97" i="9"/>
  <c r="AW97" i="9"/>
  <c r="BL97" i="9"/>
  <c r="BI97" i="9"/>
  <c r="AM97" i="9"/>
  <c r="AJ97" i="9"/>
  <c r="BH97" i="9"/>
  <c r="AL97" i="9"/>
  <c r="AI97" i="9"/>
  <c r="AX97" i="9"/>
  <c r="AA97" i="9"/>
  <c r="T100" i="4"/>
  <c r="BA100" i="4" s="1"/>
  <c r="Y99" i="4"/>
  <c r="AS99" i="4"/>
  <c r="U99" i="4"/>
  <c r="W99" i="4"/>
  <c r="X99" i="4"/>
  <c r="AF99" i="4"/>
  <c r="AG99" i="4" s="1"/>
  <c r="AP99" i="4"/>
  <c r="C99" i="5"/>
  <c r="E99" i="5"/>
  <c r="P99" i="5"/>
  <c r="AC99" i="5"/>
  <c r="K99" i="5"/>
  <c r="R99" i="5"/>
  <c r="L99" i="5"/>
  <c r="Q99" i="5"/>
  <c r="B100" i="5"/>
  <c r="AO99" i="5"/>
  <c r="AR99" i="5"/>
  <c r="M99" i="5"/>
  <c r="D99" i="5"/>
  <c r="N99" i="5"/>
  <c r="O99" i="5"/>
  <c r="F99" i="5"/>
  <c r="AD99" i="5"/>
  <c r="AF98" i="5"/>
  <c r="T99" i="5"/>
  <c r="AG98" i="5"/>
  <c r="AS98" i="5"/>
  <c r="W98" i="5"/>
  <c r="U98" i="5"/>
  <c r="AP98" i="5"/>
  <c r="A98" i="5"/>
  <c r="AW99" i="3"/>
  <c r="AL99" i="3"/>
  <c r="BL99" i="3"/>
  <c r="AX99" i="3"/>
  <c r="AJ99" i="3"/>
  <c r="BH99" i="3"/>
  <c r="BI99" i="3"/>
  <c r="AM99" i="3"/>
  <c r="AI99" i="3"/>
  <c r="AA99" i="3"/>
  <c r="BK99" i="3"/>
  <c r="E100" i="9"/>
  <c r="M100" i="9"/>
  <c r="P100" i="9"/>
  <c r="K100" i="9"/>
  <c r="F100" i="9"/>
  <c r="D100" i="9"/>
  <c r="O100" i="9"/>
  <c r="AO100" i="9"/>
  <c r="AC100" i="9"/>
  <c r="R100" i="9"/>
  <c r="AD100" i="9"/>
  <c r="C100" i="9"/>
  <c r="N100" i="9"/>
  <c r="Q100" i="9"/>
  <c r="AR100" i="9"/>
  <c r="L100" i="9"/>
  <c r="B101" i="9"/>
  <c r="AF100" i="6"/>
  <c r="T101" i="6"/>
  <c r="U100" i="6"/>
  <c r="AS100" i="6"/>
  <c r="AG100" i="6"/>
  <c r="AP100" i="6"/>
  <c r="W100" i="6"/>
  <c r="AM98" i="6"/>
  <c r="BK98" i="6"/>
  <c r="BI98" i="6"/>
  <c r="AL98" i="6"/>
  <c r="AW98" i="6"/>
  <c r="BL98" i="6"/>
  <c r="AJ98" i="6"/>
  <c r="AX98" i="6"/>
  <c r="AI98" i="6"/>
  <c r="AA98" i="6"/>
  <c r="BH98" i="6"/>
  <c r="AL98" i="2"/>
  <c r="AW98" i="2"/>
  <c r="AM98" i="2"/>
  <c r="D100" i="4"/>
  <c r="Q100" i="4"/>
  <c r="B101" i="4"/>
  <c r="N100" i="4"/>
  <c r="AC100" i="4"/>
  <c r="AD100" i="4" s="1"/>
  <c r="AO100" i="4"/>
  <c r="F100" i="4"/>
  <c r="AR100" i="4"/>
  <c r="C100" i="4"/>
  <c r="R100" i="4"/>
  <c r="P100" i="4"/>
  <c r="K100" i="4"/>
  <c r="M100" i="4"/>
  <c r="L100" i="4"/>
  <c r="O100" i="4"/>
  <c r="E100" i="4"/>
  <c r="Q100" i="3"/>
  <c r="B101" i="3"/>
  <c r="F100" i="3"/>
  <c r="D100" i="3"/>
  <c r="AO100" i="3"/>
  <c r="AC100" i="3"/>
  <c r="AD100" i="3" s="1"/>
  <c r="N100" i="3"/>
  <c r="K100" i="3"/>
  <c r="AR100" i="3"/>
  <c r="P100" i="3"/>
  <c r="H100" i="3"/>
  <c r="O100" i="3"/>
  <c r="L100" i="3"/>
  <c r="C100" i="3"/>
  <c r="M100" i="3"/>
  <c r="E100" i="3"/>
  <c r="R100" i="3"/>
  <c r="Q99" i="6"/>
  <c r="C99" i="6"/>
  <c r="E99" i="6"/>
  <c r="L99" i="6"/>
  <c r="AD99" i="6"/>
  <c r="K99" i="6"/>
  <c r="N99" i="6"/>
  <c r="R99" i="6"/>
  <c r="P99" i="6"/>
  <c r="O99" i="6"/>
  <c r="F99" i="6"/>
  <c r="D99" i="6"/>
  <c r="AC99" i="6"/>
  <c r="M99" i="6"/>
  <c r="AO99" i="6"/>
  <c r="A99" i="6"/>
  <c r="AR99" i="6"/>
  <c r="B100" i="6"/>
  <c r="AP98" i="7"/>
  <c r="AG98" i="7"/>
  <c r="U98" i="7"/>
  <c r="T99" i="7"/>
  <c r="W98" i="7"/>
  <c r="AS98" i="7"/>
  <c r="AF98" i="7"/>
  <c r="AC99" i="7"/>
  <c r="B100" i="7"/>
  <c r="E99" i="7"/>
  <c r="R99" i="7"/>
  <c r="D99" i="7"/>
  <c r="C99" i="7"/>
  <c r="Q99" i="7"/>
  <c r="P99" i="7"/>
  <c r="F99" i="7"/>
  <c r="L99" i="7"/>
  <c r="AO99" i="7"/>
  <c r="M99" i="7"/>
  <c r="K99" i="7"/>
  <c r="AD99" i="7"/>
  <c r="N99" i="7"/>
  <c r="AR99" i="7"/>
  <c r="O99" i="7"/>
  <c r="AS99" i="2"/>
  <c r="Y99" i="2"/>
  <c r="W99" i="2"/>
  <c r="AF99" i="2"/>
  <c r="AG99" i="2" s="1"/>
  <c r="AP99" i="2"/>
  <c r="U99" i="2"/>
  <c r="T100" i="2"/>
  <c r="BL57" i="6" l="1"/>
  <c r="BK57" i="6"/>
  <c r="X100" i="2"/>
  <c r="BA100" i="2"/>
  <c r="X99" i="5"/>
  <c r="BA99" i="5"/>
  <c r="X101" i="6"/>
  <c r="BA101" i="6"/>
  <c r="X98" i="8"/>
  <c r="BA98" i="8"/>
  <c r="X99" i="7"/>
  <c r="BA99" i="7"/>
  <c r="H100" i="5"/>
  <c r="H100" i="7"/>
  <c r="H99" i="8"/>
  <c r="H100" i="6"/>
  <c r="H101" i="9"/>
  <c r="BK61" i="8"/>
  <c r="BL61" i="8"/>
  <c r="X58" i="6"/>
  <c r="Y58" i="6" s="1"/>
  <c r="AU58" i="6"/>
  <c r="BF58" i="6"/>
  <c r="L59" i="6"/>
  <c r="P59" i="6" s="1"/>
  <c r="Q59" i="6" s="1"/>
  <c r="R59" i="6" s="1"/>
  <c r="N59" i="6"/>
  <c r="O63" i="8"/>
  <c r="K64" i="8" s="1"/>
  <c r="N64" i="8" s="1"/>
  <c r="W63" i="8"/>
  <c r="X63" i="8" s="1"/>
  <c r="Y62" i="8"/>
  <c r="BG62" i="8" s="1"/>
  <c r="BH62" i="8" s="1"/>
  <c r="AU63" i="8"/>
  <c r="BF63" i="8"/>
  <c r="X99" i="9"/>
  <c r="A100" i="3"/>
  <c r="X100" i="3"/>
  <c r="AA98" i="2"/>
  <c r="AJ98" i="2"/>
  <c r="AI98" i="2"/>
  <c r="BH98" i="2"/>
  <c r="BK58" i="5"/>
  <c r="AX58" i="5"/>
  <c r="BL58" i="5" s="1"/>
  <c r="AL99" i="4"/>
  <c r="AW99" i="4"/>
  <c r="BH99" i="4"/>
  <c r="L61" i="5"/>
  <c r="P61" i="5" s="1"/>
  <c r="Q61" i="5" s="1"/>
  <c r="R61" i="5" s="1"/>
  <c r="AX99" i="4"/>
  <c r="AA99" i="4"/>
  <c r="BL99" i="4"/>
  <c r="AJ99" i="4"/>
  <c r="BK99" i="4"/>
  <c r="BI99" i="4"/>
  <c r="AM99" i="4"/>
  <c r="L60" i="7"/>
  <c r="P60" i="7" s="1"/>
  <c r="Q60" i="7" s="1"/>
  <c r="R60" i="7" s="1"/>
  <c r="AU60" i="7" s="1"/>
  <c r="BG59" i="5"/>
  <c r="AV59" i="5"/>
  <c r="AW58" i="7"/>
  <c r="AX58" i="7" s="1"/>
  <c r="AA98" i="7"/>
  <c r="A99" i="2"/>
  <c r="BI99" i="2" s="1"/>
  <c r="BD100" i="3"/>
  <c r="T101" i="3"/>
  <c r="BA101" i="3" s="1"/>
  <c r="W100" i="3"/>
  <c r="BG100" i="3"/>
  <c r="AP100" i="3"/>
  <c r="AV100" i="3"/>
  <c r="AS100" i="3"/>
  <c r="Y100" i="3"/>
  <c r="U100" i="3"/>
  <c r="AF100" i="3"/>
  <c r="AG100" i="3" s="1"/>
  <c r="A100" i="4"/>
  <c r="H101" i="4"/>
  <c r="BH58" i="7"/>
  <c r="BI58" i="7" s="1"/>
  <c r="AW98" i="7"/>
  <c r="AL98" i="7"/>
  <c r="BI98" i="7"/>
  <c r="BH98" i="7"/>
  <c r="BL98" i="7"/>
  <c r="AI98" i="7"/>
  <c r="AX98" i="7"/>
  <c r="BK98" i="7"/>
  <c r="AM98" i="7"/>
  <c r="BC100" i="6"/>
  <c r="BF100" i="6"/>
  <c r="AU100" i="6"/>
  <c r="BD99" i="9"/>
  <c r="BG99" i="9"/>
  <c r="AV99" i="9"/>
  <c r="Y99" i="9"/>
  <c r="BC100" i="5"/>
  <c r="AU100" i="5"/>
  <c r="BF100" i="5"/>
  <c r="BC100" i="7"/>
  <c r="BF100" i="7"/>
  <c r="AU100" i="7"/>
  <c r="BC101" i="9"/>
  <c r="AU101" i="9"/>
  <c r="BF101" i="9"/>
  <c r="A99" i="5"/>
  <c r="AX99" i="5" s="1"/>
  <c r="BD99" i="5"/>
  <c r="BG99" i="5"/>
  <c r="AV99" i="5"/>
  <c r="Y99" i="5"/>
  <c r="BC99" i="2"/>
  <c r="BF99" i="2"/>
  <c r="AU99" i="2"/>
  <c r="O99" i="2"/>
  <c r="R99" i="2"/>
  <c r="K99" i="2"/>
  <c r="AR99" i="2"/>
  <c r="B100" i="2"/>
  <c r="H99" i="2"/>
  <c r="E99" i="2"/>
  <c r="C99" i="2"/>
  <c r="L99" i="2"/>
  <c r="P99" i="2"/>
  <c r="Q99" i="2"/>
  <c r="M99" i="2"/>
  <c r="AC99" i="2"/>
  <c r="AD99" i="2" s="1"/>
  <c r="D99" i="2"/>
  <c r="N99" i="2"/>
  <c r="AO99" i="2"/>
  <c r="F99" i="2"/>
  <c r="BC101" i="3"/>
  <c r="BF101" i="3"/>
  <c r="AU101" i="3"/>
  <c r="BC99" i="8"/>
  <c r="BF99" i="8"/>
  <c r="P99" i="8"/>
  <c r="F99" i="8"/>
  <c r="O99" i="8"/>
  <c r="AU99" i="8"/>
  <c r="B100" i="8"/>
  <c r="AC99" i="8"/>
  <c r="R99" i="8"/>
  <c r="E99" i="8"/>
  <c r="D99" i="8"/>
  <c r="N99" i="8"/>
  <c r="K99" i="8"/>
  <c r="M99" i="8"/>
  <c r="AO99" i="8"/>
  <c r="Q99" i="8"/>
  <c r="L99" i="8"/>
  <c r="C99" i="8"/>
  <c r="AD99" i="8"/>
  <c r="AR99" i="8"/>
  <c r="BC101" i="4"/>
  <c r="BF101" i="4"/>
  <c r="AU101" i="4"/>
  <c r="A99" i="7"/>
  <c r="BK99" i="7" s="1"/>
  <c r="BD99" i="7"/>
  <c r="AV99" i="7"/>
  <c r="Y99" i="7"/>
  <c r="BG99" i="7"/>
  <c r="BD101" i="6"/>
  <c r="AV101" i="6"/>
  <c r="BG101" i="6"/>
  <c r="Y101" i="6"/>
  <c r="BD98" i="8"/>
  <c r="BD100" i="4"/>
  <c r="AV100" i="4"/>
  <c r="BG100" i="4"/>
  <c r="BD100" i="2"/>
  <c r="BG100" i="2"/>
  <c r="AV100" i="2"/>
  <c r="BG98" i="8"/>
  <c r="AV98" i="8"/>
  <c r="Y98" i="8"/>
  <c r="BK99" i="2"/>
  <c r="A98" i="8"/>
  <c r="U98" i="8"/>
  <c r="AF98" i="8"/>
  <c r="AG98" i="8"/>
  <c r="T99" i="8"/>
  <c r="AS98" i="8"/>
  <c r="W98" i="8"/>
  <c r="AP98" i="8"/>
  <c r="BH98" i="9"/>
  <c r="AM98" i="9"/>
  <c r="BK98" i="9"/>
  <c r="AI98" i="9"/>
  <c r="AW98" i="9"/>
  <c r="AA98" i="9"/>
  <c r="AL98" i="9"/>
  <c r="BI98" i="9"/>
  <c r="AJ98" i="9"/>
  <c r="BL98" i="9"/>
  <c r="AX98" i="9"/>
  <c r="U99" i="9"/>
  <c r="W99" i="9"/>
  <c r="AG99" i="9"/>
  <c r="AF99" i="9"/>
  <c r="AS99" i="9"/>
  <c r="AP99" i="9"/>
  <c r="T100" i="9"/>
  <c r="BA100" i="9" s="1"/>
  <c r="A99" i="9"/>
  <c r="AJ97" i="8"/>
  <c r="BH97" i="8"/>
  <c r="AW97" i="8"/>
  <c r="BK97" i="8"/>
  <c r="AM97" i="8"/>
  <c r="AX97" i="8"/>
  <c r="AL97" i="8"/>
  <c r="AI97" i="8"/>
  <c r="AA97" i="8"/>
  <c r="BL97" i="8"/>
  <c r="BI97" i="8"/>
  <c r="X100" i="4"/>
  <c r="AS100" i="4"/>
  <c r="W100" i="4"/>
  <c r="T101" i="4"/>
  <c r="BA101" i="4" s="1"/>
  <c r="AP100" i="4"/>
  <c r="U100" i="4"/>
  <c r="Y100" i="4"/>
  <c r="AF100" i="4"/>
  <c r="AG100" i="4" s="1"/>
  <c r="AG99" i="5"/>
  <c r="AS99" i="5"/>
  <c r="W99" i="5"/>
  <c r="U99" i="5"/>
  <c r="T100" i="5"/>
  <c r="AF99" i="5"/>
  <c r="AP99" i="5"/>
  <c r="B101" i="5"/>
  <c r="L100" i="5"/>
  <c r="AR100" i="5"/>
  <c r="R100" i="5"/>
  <c r="AC100" i="5"/>
  <c r="P100" i="5"/>
  <c r="AO100" i="5"/>
  <c r="O100" i="5"/>
  <c r="N100" i="5"/>
  <c r="D100" i="5"/>
  <c r="F100" i="5"/>
  <c r="E100" i="5"/>
  <c r="AD100" i="5"/>
  <c r="M100" i="5"/>
  <c r="K100" i="5"/>
  <c r="Q100" i="5"/>
  <c r="C100" i="5"/>
  <c r="AA98" i="5"/>
  <c r="BL98" i="5"/>
  <c r="BI98" i="5"/>
  <c r="AW98" i="5"/>
  <c r="AM98" i="5"/>
  <c r="AJ98" i="5"/>
  <c r="BH98" i="5"/>
  <c r="BK98" i="5"/>
  <c r="AL98" i="5"/>
  <c r="AI98" i="5"/>
  <c r="AX98" i="5"/>
  <c r="AS99" i="7"/>
  <c r="T100" i="7"/>
  <c r="AP99" i="7"/>
  <c r="W99" i="7"/>
  <c r="U99" i="7"/>
  <c r="AG99" i="7"/>
  <c r="AF99" i="7"/>
  <c r="Q100" i="6"/>
  <c r="O100" i="6"/>
  <c r="E100" i="6"/>
  <c r="AC100" i="6"/>
  <c r="K100" i="6"/>
  <c r="AD100" i="6"/>
  <c r="AO100" i="6"/>
  <c r="AR100" i="6"/>
  <c r="N100" i="6"/>
  <c r="F100" i="6"/>
  <c r="A100" i="6"/>
  <c r="D100" i="6"/>
  <c r="C100" i="6"/>
  <c r="B101" i="6"/>
  <c r="L100" i="6"/>
  <c r="M100" i="6"/>
  <c r="R100" i="6"/>
  <c r="P100" i="6"/>
  <c r="Y100" i="2"/>
  <c r="AS100" i="2"/>
  <c r="AF100" i="2"/>
  <c r="AG100" i="2" s="1"/>
  <c r="AP100" i="2"/>
  <c r="W100" i="2"/>
  <c r="T101" i="2"/>
  <c r="U100" i="2"/>
  <c r="AM99" i="2"/>
  <c r="AL99" i="2"/>
  <c r="AW99" i="2"/>
  <c r="AA99" i="2"/>
  <c r="AI99" i="2"/>
  <c r="N100" i="7"/>
  <c r="K100" i="7"/>
  <c r="P100" i="7"/>
  <c r="E100" i="7"/>
  <c r="F100" i="7"/>
  <c r="B101" i="7"/>
  <c r="R100" i="7"/>
  <c r="AR100" i="7"/>
  <c r="C100" i="7"/>
  <c r="M100" i="7"/>
  <c r="AC100" i="7"/>
  <c r="AO100" i="7"/>
  <c r="Q100" i="7"/>
  <c r="O100" i="7"/>
  <c r="D100" i="7"/>
  <c r="L100" i="7"/>
  <c r="AD100" i="7"/>
  <c r="AL99" i="6"/>
  <c r="AW99" i="6"/>
  <c r="BL99" i="6"/>
  <c r="AJ99" i="6"/>
  <c r="AA99" i="6"/>
  <c r="BH99" i="6"/>
  <c r="AI99" i="6"/>
  <c r="AX99" i="6"/>
  <c r="AM99" i="6"/>
  <c r="BK99" i="6"/>
  <c r="BI99" i="6"/>
  <c r="E101" i="9"/>
  <c r="D101" i="9"/>
  <c r="R101" i="9"/>
  <c r="AO101" i="9"/>
  <c r="K101" i="9"/>
  <c r="AR101" i="9"/>
  <c r="C101" i="9"/>
  <c r="M101" i="9"/>
  <c r="AC101" i="9"/>
  <c r="AD101" i="9"/>
  <c r="O101" i="9"/>
  <c r="N101" i="9"/>
  <c r="Q101" i="9"/>
  <c r="P101" i="9"/>
  <c r="F101" i="9"/>
  <c r="B102" i="9"/>
  <c r="L101" i="9"/>
  <c r="D101" i="3"/>
  <c r="C101" i="3"/>
  <c r="B102" i="3"/>
  <c r="K101" i="3"/>
  <c r="F101" i="3"/>
  <c r="AC101" i="3"/>
  <c r="AD101" i="3" s="1"/>
  <c r="L101" i="3"/>
  <c r="AR101" i="3"/>
  <c r="N101" i="3"/>
  <c r="R101" i="3"/>
  <c r="P101" i="3"/>
  <c r="AO101" i="3"/>
  <c r="H101" i="3"/>
  <c r="O101" i="3"/>
  <c r="E101" i="3"/>
  <c r="M101" i="3"/>
  <c r="Q101" i="3"/>
  <c r="T102" i="6"/>
  <c r="AF101" i="6"/>
  <c r="AS101" i="6"/>
  <c r="W101" i="6"/>
  <c r="U101" i="6"/>
  <c r="AG101" i="6"/>
  <c r="AP101" i="6"/>
  <c r="Q101" i="4"/>
  <c r="D101" i="4"/>
  <c r="L101" i="4"/>
  <c r="F101" i="4"/>
  <c r="N101" i="4"/>
  <c r="AC101" i="4"/>
  <c r="AD101" i="4" s="1"/>
  <c r="C101" i="4"/>
  <c r="R101" i="4"/>
  <c r="B102" i="4"/>
  <c r="AO101" i="4"/>
  <c r="P101" i="4"/>
  <c r="M101" i="4"/>
  <c r="AR101" i="4"/>
  <c r="K101" i="4"/>
  <c r="O101" i="4"/>
  <c r="E101" i="4"/>
  <c r="AW100" i="3"/>
  <c r="AL100" i="3"/>
  <c r="BH100" i="3"/>
  <c r="AX100" i="3"/>
  <c r="AI100" i="3"/>
  <c r="BL100" i="3"/>
  <c r="AA100" i="3"/>
  <c r="AJ100" i="3"/>
  <c r="BI100" i="3"/>
  <c r="BK100" i="3"/>
  <c r="AM100" i="3"/>
  <c r="BH100" i="4"/>
  <c r="AA100" i="4"/>
  <c r="AI100" i="4"/>
  <c r="BI100" i="4"/>
  <c r="AM100" i="4"/>
  <c r="BK100" i="4"/>
  <c r="BL100" i="4"/>
  <c r="AW100" i="4"/>
  <c r="AJ100" i="4"/>
  <c r="AX100" i="4"/>
  <c r="AL100" i="4"/>
  <c r="Y63" i="8" l="1"/>
  <c r="AV63" i="8" s="1"/>
  <c r="AW63" i="8" s="1"/>
  <c r="AX63" i="8" s="1"/>
  <c r="X101" i="2"/>
  <c r="BA101" i="2"/>
  <c r="H101" i="5"/>
  <c r="H101" i="6"/>
  <c r="X102" i="6"/>
  <c r="BA102" i="6"/>
  <c r="X99" i="8"/>
  <c r="BA99" i="8"/>
  <c r="H101" i="7"/>
  <c r="H100" i="8"/>
  <c r="BG63" i="8"/>
  <c r="BH63" i="8" s="1"/>
  <c r="BI63" i="8" s="1"/>
  <c r="L64" i="8"/>
  <c r="O64" i="8" s="1"/>
  <c r="K65" i="8" s="1"/>
  <c r="H102" i="9"/>
  <c r="X100" i="7"/>
  <c r="BA100" i="7"/>
  <c r="X100" i="5"/>
  <c r="BA100" i="5"/>
  <c r="BF59" i="6"/>
  <c r="AU59" i="6"/>
  <c r="AV58" i="6"/>
  <c r="AW58" i="6" s="1"/>
  <c r="AX58" i="6" s="1"/>
  <c r="BG58" i="6"/>
  <c r="BH58" i="6" s="1"/>
  <c r="BI58" i="6" s="1"/>
  <c r="W59" i="6"/>
  <c r="O59" i="6"/>
  <c r="K60" i="6" s="1"/>
  <c r="AV62" i="8"/>
  <c r="AW62" i="8" s="1"/>
  <c r="AX62" i="8" s="1"/>
  <c r="A101" i="3"/>
  <c r="AX101" i="3" s="1"/>
  <c r="X101" i="3"/>
  <c r="X100" i="9"/>
  <c r="BH99" i="2"/>
  <c r="O61" i="5"/>
  <c r="K62" i="5" s="1"/>
  <c r="L62" i="5" s="1"/>
  <c r="P62" i="5" s="1"/>
  <c r="BI62" i="8"/>
  <c r="BL99" i="5"/>
  <c r="AJ99" i="5"/>
  <c r="AJ99" i="2"/>
  <c r="AX99" i="2"/>
  <c r="BL99" i="2"/>
  <c r="A100" i="2"/>
  <c r="BH100" i="2" s="1"/>
  <c r="AI99" i="5"/>
  <c r="BH59" i="5"/>
  <c r="BI59" i="5" s="1"/>
  <c r="W60" i="7"/>
  <c r="AW59" i="5"/>
  <c r="O60" i="7"/>
  <c r="K61" i="7" s="1"/>
  <c r="L61" i="7" s="1"/>
  <c r="P61" i="7" s="1"/>
  <c r="Q61" i="7" s="1"/>
  <c r="R61" i="7" s="1"/>
  <c r="BF60" i="7"/>
  <c r="AL99" i="5"/>
  <c r="BI99" i="5"/>
  <c r="AM99" i="5"/>
  <c r="BK58" i="7"/>
  <c r="AA99" i="5"/>
  <c r="BL58" i="7"/>
  <c r="Y60" i="5"/>
  <c r="W61" i="5"/>
  <c r="X61" i="5" s="1"/>
  <c r="Y59" i="7"/>
  <c r="AV59" i="7" s="1"/>
  <c r="BF61" i="5"/>
  <c r="AU61" i="5"/>
  <c r="Y101" i="3"/>
  <c r="AP101" i="3"/>
  <c r="BD101" i="3"/>
  <c r="T102" i="3"/>
  <c r="BA102" i="3" s="1"/>
  <c r="W101" i="3"/>
  <c r="AS101" i="3"/>
  <c r="BG101" i="3"/>
  <c r="AV101" i="3"/>
  <c r="U101" i="3"/>
  <c r="AF101" i="3"/>
  <c r="AG101" i="3" s="1"/>
  <c r="H102" i="4"/>
  <c r="AW99" i="5"/>
  <c r="BH99" i="5"/>
  <c r="BK99" i="5"/>
  <c r="AM99" i="7"/>
  <c r="BI99" i="7"/>
  <c r="BD100" i="5"/>
  <c r="AV100" i="5"/>
  <c r="Y100" i="5"/>
  <c r="BG100" i="5"/>
  <c r="BC102" i="3"/>
  <c r="BF102" i="3"/>
  <c r="AU102" i="3"/>
  <c r="AL99" i="7"/>
  <c r="AA99" i="7"/>
  <c r="BD99" i="8"/>
  <c r="BC102" i="4"/>
  <c r="BF102" i="4"/>
  <c r="AU102" i="4"/>
  <c r="AJ99" i="7"/>
  <c r="AI99" i="7"/>
  <c r="A101" i="4"/>
  <c r="BI101" i="4" s="1"/>
  <c r="BD101" i="4"/>
  <c r="BG101" i="4"/>
  <c r="AV101" i="4"/>
  <c r="BD100" i="9"/>
  <c r="BG100" i="9"/>
  <c r="AV100" i="9"/>
  <c r="Y100" i="9"/>
  <c r="BD102" i="6"/>
  <c r="BG102" i="6"/>
  <c r="Y102" i="6"/>
  <c r="AV102" i="6"/>
  <c r="BC101" i="7"/>
  <c r="BF101" i="7"/>
  <c r="AU101" i="7"/>
  <c r="AX99" i="7"/>
  <c r="BH99" i="7"/>
  <c r="BC101" i="5"/>
  <c r="AU101" i="5"/>
  <c r="BF101" i="5"/>
  <c r="BC100" i="8"/>
  <c r="O100" i="8"/>
  <c r="AO100" i="8"/>
  <c r="AC100" i="8"/>
  <c r="F100" i="8"/>
  <c r="AU100" i="8"/>
  <c r="E100" i="8"/>
  <c r="N100" i="8"/>
  <c r="C100" i="8"/>
  <c r="R100" i="8"/>
  <c r="P100" i="8"/>
  <c r="L100" i="8"/>
  <c r="AR100" i="8"/>
  <c r="AD100" i="8"/>
  <c r="D100" i="8"/>
  <c r="BF100" i="8"/>
  <c r="B101" i="8"/>
  <c r="Q100" i="8"/>
  <c r="M100" i="8"/>
  <c r="K100" i="8"/>
  <c r="A100" i="7"/>
  <c r="AI100" i="7" s="1"/>
  <c r="BD100" i="7"/>
  <c r="BG100" i="7"/>
  <c r="Y100" i="7"/>
  <c r="AV100" i="7"/>
  <c r="AW99" i="7"/>
  <c r="A100" i="5"/>
  <c r="AI100" i="5" s="1"/>
  <c r="BD101" i="2"/>
  <c r="BG101" i="2"/>
  <c r="AV101" i="2"/>
  <c r="BL99" i="7"/>
  <c r="BC100" i="2"/>
  <c r="BF100" i="2"/>
  <c r="AU100" i="2"/>
  <c r="AO100" i="2"/>
  <c r="M100" i="2"/>
  <c r="AR100" i="2"/>
  <c r="E100" i="2"/>
  <c r="Q100" i="2"/>
  <c r="F100" i="2"/>
  <c r="AC100" i="2"/>
  <c r="AD100" i="2" s="1"/>
  <c r="O100" i="2"/>
  <c r="P100" i="2"/>
  <c r="R100" i="2"/>
  <c r="D100" i="2"/>
  <c r="H100" i="2"/>
  <c r="L100" i="2"/>
  <c r="C100" i="2"/>
  <c r="B101" i="2"/>
  <c r="N100" i="2"/>
  <c r="K100" i="2"/>
  <c r="BC102" i="9"/>
  <c r="BF102" i="9"/>
  <c r="AU102" i="9"/>
  <c r="BC101" i="6"/>
  <c r="AU101" i="6"/>
  <c r="BF101" i="6"/>
  <c r="BG99" i="8"/>
  <c r="AV99" i="8"/>
  <c r="Y99" i="8"/>
  <c r="BI100" i="2"/>
  <c r="U100" i="9"/>
  <c r="AP100" i="9"/>
  <c r="AG100" i="9"/>
  <c r="AF100" i="9"/>
  <c r="AS100" i="9"/>
  <c r="T101" i="9"/>
  <c r="BA101" i="9" s="1"/>
  <c r="W100" i="9"/>
  <c r="A100" i="9"/>
  <c r="T100" i="8"/>
  <c r="AS99" i="8"/>
  <c r="AG99" i="8"/>
  <c r="AF99" i="8"/>
  <c r="AP99" i="8"/>
  <c r="W99" i="8"/>
  <c r="A99" i="8"/>
  <c r="U99" i="8"/>
  <c r="BI98" i="8"/>
  <c r="AI98" i="8"/>
  <c r="BK98" i="8"/>
  <c r="AA98" i="8"/>
  <c r="AW98" i="8"/>
  <c r="AM98" i="8"/>
  <c r="AL98" i="8"/>
  <c r="AX98" i="8"/>
  <c r="BH98" i="8"/>
  <c r="BL98" i="8"/>
  <c r="AJ98" i="8"/>
  <c r="AL99" i="9"/>
  <c r="AX99" i="9"/>
  <c r="AA99" i="9"/>
  <c r="AJ99" i="9"/>
  <c r="BL99" i="9"/>
  <c r="BI99" i="9"/>
  <c r="BH99" i="9"/>
  <c r="BK99" i="9"/>
  <c r="AM99" i="9"/>
  <c r="AW99" i="9"/>
  <c r="AI99" i="9"/>
  <c r="Y101" i="4"/>
  <c r="W101" i="4"/>
  <c r="U101" i="4"/>
  <c r="AF101" i="4"/>
  <c r="AG101" i="4" s="1"/>
  <c r="T102" i="4"/>
  <c r="BA102" i="4" s="1"/>
  <c r="AP101" i="4"/>
  <c r="AS101" i="4"/>
  <c r="X101" i="4"/>
  <c r="AO101" i="5"/>
  <c r="F101" i="5"/>
  <c r="AC101" i="5"/>
  <c r="M101" i="5"/>
  <c r="N101" i="5"/>
  <c r="L101" i="5"/>
  <c r="AR101" i="5"/>
  <c r="P101" i="5"/>
  <c r="D101" i="5"/>
  <c r="C101" i="5"/>
  <c r="AD101" i="5"/>
  <c r="K101" i="5"/>
  <c r="B102" i="5"/>
  <c r="O101" i="5"/>
  <c r="Q101" i="5"/>
  <c r="E101" i="5"/>
  <c r="R101" i="5"/>
  <c r="U100" i="5"/>
  <c r="T101" i="5"/>
  <c r="AS100" i="5"/>
  <c r="W100" i="5"/>
  <c r="AF100" i="5"/>
  <c r="AG100" i="5"/>
  <c r="AP100" i="5"/>
  <c r="AP102" i="6"/>
  <c r="AS102" i="6"/>
  <c r="T103" i="6"/>
  <c r="AG102" i="6"/>
  <c r="AF102" i="6"/>
  <c r="W102" i="6"/>
  <c r="U102" i="6"/>
  <c r="AJ100" i="2"/>
  <c r="E102" i="4"/>
  <c r="AR102" i="4"/>
  <c r="L102" i="4"/>
  <c r="O102" i="4"/>
  <c r="M102" i="4"/>
  <c r="Q102" i="4"/>
  <c r="R102" i="4"/>
  <c r="D102" i="4"/>
  <c r="B103" i="4"/>
  <c r="N102" i="4"/>
  <c r="AO102" i="4"/>
  <c r="AC102" i="4"/>
  <c r="AD102" i="4" s="1"/>
  <c r="P102" i="4"/>
  <c r="C102" i="4"/>
  <c r="K102" i="4"/>
  <c r="F102" i="4"/>
  <c r="H102" i="3"/>
  <c r="N102" i="3"/>
  <c r="L102" i="3"/>
  <c r="F102" i="3"/>
  <c r="O102" i="3"/>
  <c r="B103" i="3"/>
  <c r="P102" i="3"/>
  <c r="C102" i="3"/>
  <c r="AO102" i="3"/>
  <c r="Q102" i="3"/>
  <c r="D102" i="3"/>
  <c r="AR102" i="3"/>
  <c r="M102" i="3"/>
  <c r="K102" i="3"/>
  <c r="R102" i="3"/>
  <c r="E102" i="3"/>
  <c r="AC102" i="3"/>
  <c r="AD102" i="3" s="1"/>
  <c r="BI100" i="6"/>
  <c r="AM100" i="6"/>
  <c r="AW100" i="6"/>
  <c r="BK100" i="6"/>
  <c r="BL100" i="6"/>
  <c r="AX100" i="6"/>
  <c r="AJ100" i="6"/>
  <c r="AA100" i="6"/>
  <c r="AI100" i="6"/>
  <c r="AL100" i="6"/>
  <c r="BH100" i="6"/>
  <c r="K101" i="7"/>
  <c r="P101" i="7"/>
  <c r="O101" i="7"/>
  <c r="AD101" i="7"/>
  <c r="E101" i="7"/>
  <c r="D101" i="7"/>
  <c r="N101" i="7"/>
  <c r="F101" i="7"/>
  <c r="Q101" i="7"/>
  <c r="AR101" i="7"/>
  <c r="C101" i="7"/>
  <c r="B102" i="7"/>
  <c r="L101" i="7"/>
  <c r="AO101" i="7"/>
  <c r="M101" i="7"/>
  <c r="AC101" i="7"/>
  <c r="R101" i="7"/>
  <c r="AJ101" i="3"/>
  <c r="AW101" i="3"/>
  <c r="AF101" i="2"/>
  <c r="AG101" i="2" s="1"/>
  <c r="AS101" i="2"/>
  <c r="W101" i="2"/>
  <c r="T102" i="2"/>
  <c r="Y101" i="2"/>
  <c r="AP101" i="2"/>
  <c r="U101" i="2"/>
  <c r="AF100" i="7"/>
  <c r="AP100" i="7"/>
  <c r="AS100" i="7"/>
  <c r="U100" i="7"/>
  <c r="AG100" i="7"/>
  <c r="T101" i="7"/>
  <c r="W100" i="7"/>
  <c r="L102" i="9"/>
  <c r="O102" i="9"/>
  <c r="K102" i="9"/>
  <c r="C102" i="9"/>
  <c r="N102" i="9"/>
  <c r="Q102" i="9"/>
  <c r="AR102" i="9"/>
  <c r="E102" i="9"/>
  <c r="D102" i="9"/>
  <c r="B103" i="9"/>
  <c r="M102" i="9"/>
  <c r="F102" i="9"/>
  <c r="AO102" i="9"/>
  <c r="AC102" i="9"/>
  <c r="AD102" i="9"/>
  <c r="P102" i="9"/>
  <c r="R102" i="9"/>
  <c r="E101" i="6"/>
  <c r="AC101" i="6"/>
  <c r="AR101" i="6"/>
  <c r="AD101" i="6"/>
  <c r="L101" i="6"/>
  <c r="N101" i="6"/>
  <c r="AO101" i="6"/>
  <c r="P101" i="6"/>
  <c r="A101" i="6"/>
  <c r="B102" i="6"/>
  <c r="F101" i="6"/>
  <c r="D101" i="6"/>
  <c r="O101" i="6"/>
  <c r="M101" i="6"/>
  <c r="Q101" i="6"/>
  <c r="C101" i="6"/>
  <c r="R101" i="6"/>
  <c r="K101" i="6"/>
  <c r="BL58" i="6" l="1"/>
  <c r="BK58" i="6"/>
  <c r="H101" i="8"/>
  <c r="X101" i="7"/>
  <c r="BA101" i="7"/>
  <c r="AL101" i="3"/>
  <c r="H102" i="5"/>
  <c r="X102" i="2"/>
  <c r="BA102" i="2"/>
  <c r="W64" i="8"/>
  <c r="AM101" i="3"/>
  <c r="BI101" i="3"/>
  <c r="X103" i="6"/>
  <c r="BA103" i="6"/>
  <c r="X101" i="5"/>
  <c r="BA101" i="5"/>
  <c r="X100" i="8"/>
  <c r="BA100" i="8"/>
  <c r="P64" i="8"/>
  <c r="Q64" i="8" s="1"/>
  <c r="R64" i="8" s="1"/>
  <c r="AI101" i="3"/>
  <c r="AA101" i="3"/>
  <c r="BK63" i="8"/>
  <c r="H102" i="6"/>
  <c r="H103" i="9"/>
  <c r="BK101" i="3"/>
  <c r="BH101" i="3"/>
  <c r="H102" i="7"/>
  <c r="BL101" i="3"/>
  <c r="N60" i="6"/>
  <c r="L60" i="6"/>
  <c r="P60" i="6" s="1"/>
  <c r="Q60" i="6" s="1"/>
  <c r="R60" i="6" s="1"/>
  <c r="X59" i="6"/>
  <c r="W60" i="6" s="1"/>
  <c r="X60" i="6" s="1"/>
  <c r="BL63" i="8"/>
  <c r="N65" i="8"/>
  <c r="L65" i="8"/>
  <c r="P65" i="8" s="1"/>
  <c r="Q65" i="8" s="1"/>
  <c r="R65" i="8" s="1"/>
  <c r="BK62" i="8"/>
  <c r="X64" i="8"/>
  <c r="Y64" i="8" s="1"/>
  <c r="BL62" i="8"/>
  <c r="AU64" i="8"/>
  <c r="BF64" i="8"/>
  <c r="N62" i="5"/>
  <c r="O62" i="5" s="1"/>
  <c r="K63" i="5" s="1"/>
  <c r="A102" i="3"/>
  <c r="BL102" i="3" s="1"/>
  <c r="X102" i="3"/>
  <c r="X101" i="9"/>
  <c r="X60" i="7"/>
  <c r="W61" i="7" s="1"/>
  <c r="Y60" i="6"/>
  <c r="AM100" i="5"/>
  <c r="AA100" i="2"/>
  <c r="BK100" i="2"/>
  <c r="AW100" i="2"/>
  <c r="BL100" i="2"/>
  <c r="AM100" i="2"/>
  <c r="AL100" i="2"/>
  <c r="AX100" i="2"/>
  <c r="AI100" i="2"/>
  <c r="AA100" i="5"/>
  <c r="AL100" i="5"/>
  <c r="AJ100" i="5"/>
  <c r="BH100" i="7"/>
  <c r="N61" i="7"/>
  <c r="O61" i="7" s="1"/>
  <c r="K62" i="7" s="1"/>
  <c r="N62" i="7" s="1"/>
  <c r="BK59" i="5"/>
  <c r="AX59" i="5"/>
  <c r="BL59" i="5" s="1"/>
  <c r="BI100" i="5"/>
  <c r="BH100" i="5"/>
  <c r="AW100" i="5"/>
  <c r="BL100" i="5"/>
  <c r="AL101" i="4"/>
  <c r="AA101" i="4"/>
  <c r="AX101" i="4"/>
  <c r="BG59" i="7"/>
  <c r="AI101" i="4"/>
  <c r="Q62" i="5"/>
  <c r="R62" i="5" s="1"/>
  <c r="AV60" i="5"/>
  <c r="BG60" i="5"/>
  <c r="A101" i="2"/>
  <c r="BK101" i="2" s="1"/>
  <c r="U102" i="3"/>
  <c r="AV102" i="3"/>
  <c r="T103" i="3"/>
  <c r="BA103" i="3" s="1"/>
  <c r="AF102" i="3"/>
  <c r="AG102" i="3" s="1"/>
  <c r="Y102" i="3"/>
  <c r="AP102" i="3"/>
  <c r="BG102" i="3"/>
  <c r="AS102" i="3"/>
  <c r="BD102" i="3"/>
  <c r="W102" i="3"/>
  <c r="AJ101" i="4"/>
  <c r="AM101" i="4"/>
  <c r="BH101" i="4"/>
  <c r="AW101" i="4"/>
  <c r="BL101" i="4"/>
  <c r="BK101" i="4"/>
  <c r="H103" i="4"/>
  <c r="AX100" i="5"/>
  <c r="BK100" i="5"/>
  <c r="AA100" i="7"/>
  <c r="BL100" i="7"/>
  <c r="AW59" i="7"/>
  <c r="AJ100" i="7"/>
  <c r="AL100" i="7"/>
  <c r="AM100" i="7"/>
  <c r="BF61" i="7"/>
  <c r="AU61" i="7"/>
  <c r="BK100" i="7"/>
  <c r="AX100" i="7"/>
  <c r="AW100" i="7"/>
  <c r="BI100" i="7"/>
  <c r="BC103" i="3"/>
  <c r="BF103" i="3"/>
  <c r="AU103" i="3"/>
  <c r="BC102" i="6"/>
  <c r="BF102" i="6"/>
  <c r="AU102" i="6"/>
  <c r="BD102" i="2"/>
  <c r="AV102" i="2"/>
  <c r="BG102" i="2"/>
  <c r="BD101" i="9"/>
  <c r="AV101" i="9"/>
  <c r="Y101" i="9"/>
  <c r="BG101" i="9"/>
  <c r="BC101" i="8"/>
  <c r="L101" i="8"/>
  <c r="M101" i="8"/>
  <c r="AR101" i="8"/>
  <c r="O101" i="8"/>
  <c r="N101" i="8"/>
  <c r="AU101" i="8"/>
  <c r="B102" i="8"/>
  <c r="E101" i="8"/>
  <c r="AO101" i="8"/>
  <c r="AC101" i="8"/>
  <c r="C101" i="8"/>
  <c r="R101" i="8"/>
  <c r="K101" i="8"/>
  <c r="D101" i="8"/>
  <c r="AD101" i="8"/>
  <c r="BF101" i="8"/>
  <c r="F101" i="8"/>
  <c r="Q101" i="8"/>
  <c r="P101" i="8"/>
  <c r="BD103" i="6"/>
  <c r="AV103" i="6"/>
  <c r="BG103" i="6"/>
  <c r="Y103" i="6"/>
  <c r="BC102" i="7"/>
  <c r="AU102" i="7"/>
  <c r="BF102" i="7"/>
  <c r="A101" i="5"/>
  <c r="BH101" i="5" s="1"/>
  <c r="BD101" i="5"/>
  <c r="AV101" i="5"/>
  <c r="BG101" i="5"/>
  <c r="Y101" i="5"/>
  <c r="A102" i="4"/>
  <c r="AW102" i="4" s="1"/>
  <c r="BD102" i="4"/>
  <c r="BG102" i="4"/>
  <c r="AV102" i="4"/>
  <c r="BD100" i="8"/>
  <c r="BD101" i="7"/>
  <c r="BG101" i="7"/>
  <c r="AV101" i="7"/>
  <c r="Y101" i="7"/>
  <c r="BC101" i="2"/>
  <c r="BF101" i="2"/>
  <c r="AU101" i="2"/>
  <c r="O101" i="2"/>
  <c r="N101" i="2"/>
  <c r="L101" i="2"/>
  <c r="AR101" i="2"/>
  <c r="E101" i="2"/>
  <c r="D101" i="2"/>
  <c r="B102" i="2"/>
  <c r="K101" i="2"/>
  <c r="Q101" i="2"/>
  <c r="P101" i="2"/>
  <c r="R101" i="2"/>
  <c r="F101" i="2"/>
  <c r="C101" i="2"/>
  <c r="H101" i="2"/>
  <c r="AO101" i="2"/>
  <c r="AC101" i="2"/>
  <c r="AD101" i="2" s="1"/>
  <c r="M101" i="2"/>
  <c r="BC103" i="9"/>
  <c r="BF103" i="9"/>
  <c r="AU103" i="9"/>
  <c r="BC102" i="5"/>
  <c r="BF102" i="5"/>
  <c r="AU102" i="5"/>
  <c r="BC103" i="4"/>
  <c r="AU103" i="4"/>
  <c r="BF103" i="4"/>
  <c r="BG100" i="8"/>
  <c r="AV100" i="8"/>
  <c r="Y100" i="8"/>
  <c r="U100" i="8"/>
  <c r="A100" i="8"/>
  <c r="W100" i="8"/>
  <c r="AG100" i="8"/>
  <c r="AS100" i="8"/>
  <c r="T101" i="8"/>
  <c r="AP100" i="8"/>
  <c r="AF100" i="8"/>
  <c r="T102" i="9"/>
  <c r="BA102" i="9" s="1"/>
  <c r="AP101" i="9"/>
  <c r="AG101" i="9"/>
  <c r="AF101" i="9"/>
  <c r="W101" i="9"/>
  <c r="U101" i="9"/>
  <c r="AS101" i="9"/>
  <c r="A101" i="9"/>
  <c r="AI100" i="9"/>
  <c r="BK100" i="9"/>
  <c r="AA100" i="9"/>
  <c r="AX100" i="9"/>
  <c r="AW100" i="9"/>
  <c r="BI100" i="9"/>
  <c r="AL100" i="9"/>
  <c r="BH100" i="9"/>
  <c r="AM100" i="9"/>
  <c r="BL100" i="9"/>
  <c r="AJ100" i="9"/>
  <c r="BK99" i="8"/>
  <c r="AM99" i="8"/>
  <c r="AW99" i="8"/>
  <c r="BI99" i="8"/>
  <c r="AL99" i="8"/>
  <c r="BH99" i="8"/>
  <c r="BL99" i="8"/>
  <c r="AX99" i="8"/>
  <c r="AA99" i="8"/>
  <c r="AJ99" i="8"/>
  <c r="AI99" i="8"/>
  <c r="AS102" i="4"/>
  <c r="U102" i="4"/>
  <c r="T103" i="4"/>
  <c r="BA103" i="4" s="1"/>
  <c r="X102" i="4"/>
  <c r="W102" i="4"/>
  <c r="AF102" i="4"/>
  <c r="AG102" i="4" s="1"/>
  <c r="Y102" i="4"/>
  <c r="AP102" i="4"/>
  <c r="C102" i="5"/>
  <c r="B103" i="5"/>
  <c r="AR102" i="5"/>
  <c r="Q102" i="5"/>
  <c r="K102" i="5"/>
  <c r="P102" i="5"/>
  <c r="R102" i="5"/>
  <c r="L102" i="5"/>
  <c r="D102" i="5"/>
  <c r="O102" i="5"/>
  <c r="E102" i="5"/>
  <c r="AC102" i="5"/>
  <c r="F102" i="5"/>
  <c r="AO102" i="5"/>
  <c r="M102" i="5"/>
  <c r="AD102" i="5"/>
  <c r="N102" i="5"/>
  <c r="AF101" i="5"/>
  <c r="AS101" i="5"/>
  <c r="W101" i="5"/>
  <c r="AP101" i="5"/>
  <c r="AG101" i="5"/>
  <c r="U101" i="5"/>
  <c r="T102" i="5"/>
  <c r="T102" i="7"/>
  <c r="AS101" i="7"/>
  <c r="AP101" i="7"/>
  <c r="U101" i="7"/>
  <c r="AG101" i="7"/>
  <c r="AF101" i="7"/>
  <c r="W101" i="7"/>
  <c r="AF102" i="2"/>
  <c r="AG102" i="2" s="1"/>
  <c r="AP102" i="2"/>
  <c r="W102" i="2"/>
  <c r="T103" i="2"/>
  <c r="U102" i="2"/>
  <c r="Y102" i="2"/>
  <c r="AS102" i="2"/>
  <c r="P103" i="4"/>
  <c r="O103" i="4"/>
  <c r="AO103" i="4"/>
  <c r="Q103" i="4"/>
  <c r="C103" i="4"/>
  <c r="B104" i="4"/>
  <c r="K103" i="4"/>
  <c r="AC103" i="4"/>
  <c r="AD103" i="4" s="1"/>
  <c r="AR103" i="4"/>
  <c r="M103" i="4"/>
  <c r="R103" i="4"/>
  <c r="E103" i="4"/>
  <c r="F103" i="4"/>
  <c r="D103" i="4"/>
  <c r="N103" i="4"/>
  <c r="L103" i="4"/>
  <c r="AO102" i="7"/>
  <c r="D102" i="7"/>
  <c r="Q102" i="7"/>
  <c r="K102" i="7"/>
  <c r="C102" i="7"/>
  <c r="F102" i="7"/>
  <c r="P102" i="7"/>
  <c r="O102" i="7"/>
  <c r="AD102" i="7"/>
  <c r="M102" i="7"/>
  <c r="AC102" i="7"/>
  <c r="AR102" i="7"/>
  <c r="L102" i="7"/>
  <c r="E102" i="7"/>
  <c r="N102" i="7"/>
  <c r="R102" i="7"/>
  <c r="B103" i="7"/>
  <c r="P102" i="6"/>
  <c r="N102" i="6"/>
  <c r="AO102" i="6"/>
  <c r="Q102" i="6"/>
  <c r="B103" i="6"/>
  <c r="M102" i="6"/>
  <c r="AR102" i="6"/>
  <c r="D102" i="6"/>
  <c r="O102" i="6"/>
  <c r="R102" i="6"/>
  <c r="E102" i="6"/>
  <c r="AC102" i="6"/>
  <c r="AD102" i="6"/>
  <c r="C102" i="6"/>
  <c r="L102" i="6"/>
  <c r="F102" i="6"/>
  <c r="K102" i="6"/>
  <c r="A102" i="6"/>
  <c r="AM102" i="3"/>
  <c r="AL102" i="3"/>
  <c r="L103" i="3"/>
  <c r="O103" i="3"/>
  <c r="D103" i="3"/>
  <c r="K103" i="3"/>
  <c r="Q103" i="3"/>
  <c r="AC103" i="3"/>
  <c r="AD103" i="3" s="1"/>
  <c r="N103" i="3"/>
  <c r="F103" i="3"/>
  <c r="C103" i="3"/>
  <c r="AR103" i="3"/>
  <c r="E103" i="3"/>
  <c r="H103" i="3"/>
  <c r="B104" i="3"/>
  <c r="P103" i="3"/>
  <c r="AO103" i="3"/>
  <c r="M103" i="3"/>
  <c r="R103" i="3"/>
  <c r="D103" i="9"/>
  <c r="R103" i="9"/>
  <c r="AO103" i="9"/>
  <c r="AC103" i="9"/>
  <c r="F103" i="9"/>
  <c r="M103" i="9"/>
  <c r="E103" i="9"/>
  <c r="AD103" i="9"/>
  <c r="L103" i="9"/>
  <c r="O103" i="9"/>
  <c r="AR103" i="9"/>
  <c r="B104" i="9"/>
  <c r="Q103" i="9"/>
  <c r="N103" i="9"/>
  <c r="P103" i="9"/>
  <c r="C103" i="9"/>
  <c r="K103" i="9"/>
  <c r="AW101" i="6"/>
  <c r="AL101" i="6"/>
  <c r="BL101" i="6"/>
  <c r="AJ101" i="6"/>
  <c r="BH101" i="6"/>
  <c r="AX101" i="6"/>
  <c r="AI101" i="6"/>
  <c r="AA101" i="6"/>
  <c r="BI101" i="6"/>
  <c r="AM101" i="6"/>
  <c r="BK101" i="6"/>
  <c r="A101" i="7"/>
  <c r="U103" i="6"/>
  <c r="AG103" i="6"/>
  <c r="AP103" i="6"/>
  <c r="AS103" i="6"/>
  <c r="T104" i="6"/>
  <c r="W103" i="6"/>
  <c r="AF103" i="6"/>
  <c r="H103" i="6" l="1"/>
  <c r="X103" i="2"/>
  <c r="BA103" i="2"/>
  <c r="H103" i="5"/>
  <c r="X102" i="7"/>
  <c r="BA102" i="7"/>
  <c r="H102" i="8"/>
  <c r="H104" i="9"/>
  <c r="X102" i="5"/>
  <c r="BA102" i="5"/>
  <c r="X101" i="8"/>
  <c r="BA101" i="8"/>
  <c r="Y59" i="6"/>
  <c r="H103" i="7"/>
  <c r="X104" i="6"/>
  <c r="BA104" i="6"/>
  <c r="AV59" i="6"/>
  <c r="AW59" i="6" s="1"/>
  <c r="AX59" i="6" s="1"/>
  <c r="BG59" i="6"/>
  <c r="BH59" i="6" s="1"/>
  <c r="BI59" i="6" s="1"/>
  <c r="Y60" i="7"/>
  <c r="AV60" i="7" s="1"/>
  <c r="AW60" i="7" s="1"/>
  <c r="BF60" i="6"/>
  <c r="AU60" i="6"/>
  <c r="O60" i="6"/>
  <c r="K61" i="6" s="1"/>
  <c r="O65" i="8"/>
  <c r="K66" i="8" s="1"/>
  <c r="N66" i="8" s="1"/>
  <c r="AV64" i="8"/>
  <c r="AW64" i="8" s="1"/>
  <c r="BG64" i="8"/>
  <c r="BH64" i="8" s="1"/>
  <c r="BI64" i="8" s="1"/>
  <c r="BF65" i="8"/>
  <c r="BH65" i="8" s="1"/>
  <c r="BI65" i="8" s="1"/>
  <c r="AU65" i="8"/>
  <c r="AW65" i="8" s="1"/>
  <c r="X102" i="9"/>
  <c r="BK102" i="3"/>
  <c r="BH102" i="3"/>
  <c r="AW102" i="3"/>
  <c r="AA102" i="3"/>
  <c r="AI102" i="3"/>
  <c r="BI102" i="3"/>
  <c r="AX102" i="3"/>
  <c r="AJ102" i="3"/>
  <c r="A103" i="3"/>
  <c r="AW103" i="3" s="1"/>
  <c r="X103" i="3"/>
  <c r="X61" i="7"/>
  <c r="Y61" i="7" s="1"/>
  <c r="BG60" i="6"/>
  <c r="AV60" i="6"/>
  <c r="A103" i="4"/>
  <c r="BH59" i="7"/>
  <c r="BI59" i="7" s="1"/>
  <c r="BL101" i="2"/>
  <c r="AL102" i="4"/>
  <c r="AJ101" i="5"/>
  <c r="AW60" i="5"/>
  <c r="AX60" i="5" s="1"/>
  <c r="AL101" i="2"/>
  <c r="BH101" i="2"/>
  <c r="AW101" i="2"/>
  <c r="AX101" i="2"/>
  <c r="AM101" i="2"/>
  <c r="AA101" i="2"/>
  <c r="AI101" i="2"/>
  <c r="BI101" i="2"/>
  <c r="AJ101" i="2"/>
  <c r="BH60" i="5"/>
  <c r="BI60" i="5" s="1"/>
  <c r="L62" i="7"/>
  <c r="P62" i="7" s="1"/>
  <c r="Q62" i="7" s="1"/>
  <c r="R62" i="7" s="1"/>
  <c r="BF62" i="7" s="1"/>
  <c r="BK102" i="4"/>
  <c r="BF62" i="5"/>
  <c r="AU62" i="5"/>
  <c r="L63" i="5"/>
  <c r="N63" i="5"/>
  <c r="W62" i="5"/>
  <c r="X62" i="5" s="1"/>
  <c r="Y61" i="5"/>
  <c r="AI101" i="5"/>
  <c r="AW101" i="5"/>
  <c r="AA101" i="5"/>
  <c r="BL101" i="5"/>
  <c r="BI101" i="5"/>
  <c r="AM101" i="5"/>
  <c r="AX101" i="5"/>
  <c r="AL101" i="5"/>
  <c r="BK101" i="5"/>
  <c r="A102" i="2"/>
  <c r="BL102" i="2" s="1"/>
  <c r="AV103" i="3"/>
  <c r="AP103" i="3"/>
  <c r="BD103" i="3"/>
  <c r="W103" i="3"/>
  <c r="BG103" i="3"/>
  <c r="Y103" i="3"/>
  <c r="U103" i="3"/>
  <c r="AF103" i="3"/>
  <c r="AG103" i="3" s="1"/>
  <c r="T104" i="3"/>
  <c r="BA104" i="3" s="1"/>
  <c r="AS103" i="3"/>
  <c r="AM102" i="4"/>
  <c r="AJ102" i="4"/>
  <c r="AI102" i="4"/>
  <c r="BI102" i="4"/>
  <c r="BL102" i="4"/>
  <c r="BH102" i="4"/>
  <c r="AX102" i="4"/>
  <c r="AA102" i="4"/>
  <c r="H104" i="4"/>
  <c r="AX59" i="7"/>
  <c r="BC104" i="4"/>
  <c r="BF104" i="4"/>
  <c r="AU104" i="4"/>
  <c r="BC104" i="3"/>
  <c r="BF104" i="3"/>
  <c r="AU104" i="3"/>
  <c r="BD102" i="5"/>
  <c r="BG102" i="5"/>
  <c r="AV102" i="5"/>
  <c r="Y102" i="5"/>
  <c r="BD103" i="4"/>
  <c r="BG103" i="4"/>
  <c r="AV103" i="4"/>
  <c r="BD101" i="8"/>
  <c r="BC104" i="9"/>
  <c r="AU104" i="9"/>
  <c r="BF104" i="9"/>
  <c r="BC102" i="2"/>
  <c r="BF102" i="2"/>
  <c r="AU102" i="2"/>
  <c r="AC102" i="2"/>
  <c r="AD102" i="2" s="1"/>
  <c r="AO102" i="2"/>
  <c r="R102" i="2"/>
  <c r="Q102" i="2"/>
  <c r="H102" i="2"/>
  <c r="F102" i="2"/>
  <c r="AR102" i="2"/>
  <c r="K102" i="2"/>
  <c r="B103" i="2"/>
  <c r="E102" i="2"/>
  <c r="C102" i="2"/>
  <c r="M102" i="2"/>
  <c r="D102" i="2"/>
  <c r="N102" i="2"/>
  <c r="L102" i="2"/>
  <c r="O102" i="2"/>
  <c r="P102" i="2"/>
  <c r="BC103" i="5"/>
  <c r="AU103" i="5"/>
  <c r="BF103" i="5"/>
  <c r="BD104" i="6"/>
  <c r="AV104" i="6"/>
  <c r="BG104" i="6"/>
  <c r="Y104" i="6"/>
  <c r="BC103" i="6"/>
  <c r="AU103" i="6"/>
  <c r="BF103" i="6"/>
  <c r="BC102" i="8"/>
  <c r="D102" i="8"/>
  <c r="L102" i="8"/>
  <c r="B103" i="8"/>
  <c r="F102" i="8"/>
  <c r="AU102" i="8"/>
  <c r="M102" i="8"/>
  <c r="O102" i="8"/>
  <c r="C102" i="8"/>
  <c r="AO102" i="8"/>
  <c r="Q102" i="8"/>
  <c r="P102" i="8"/>
  <c r="BF102" i="8"/>
  <c r="N102" i="8"/>
  <c r="R102" i="8"/>
  <c r="K102" i="8"/>
  <c r="AR102" i="8"/>
  <c r="AC102" i="8"/>
  <c r="E102" i="8"/>
  <c r="AD102" i="8"/>
  <c r="BC103" i="7"/>
  <c r="BF103" i="7"/>
  <c r="AU103" i="7"/>
  <c r="A102" i="7"/>
  <c r="BH102" i="7" s="1"/>
  <c r="BD102" i="7"/>
  <c r="BG102" i="7"/>
  <c r="Y102" i="7"/>
  <c r="AV102" i="7"/>
  <c r="BD102" i="9"/>
  <c r="BG102" i="9"/>
  <c r="Y102" i="9"/>
  <c r="AV102" i="9"/>
  <c r="BD103" i="2"/>
  <c r="BG103" i="2"/>
  <c r="AV103" i="2"/>
  <c r="BG101" i="8"/>
  <c r="AV101" i="8"/>
  <c r="Y101" i="8"/>
  <c r="AI101" i="9"/>
  <c r="AJ101" i="9"/>
  <c r="AA101" i="9"/>
  <c r="BL101" i="9"/>
  <c r="AX101" i="9"/>
  <c r="BI101" i="9"/>
  <c r="AM101" i="9"/>
  <c r="BH101" i="9"/>
  <c r="BK101" i="9"/>
  <c r="AW101" i="9"/>
  <c r="AL101" i="9"/>
  <c r="AA100" i="8"/>
  <c r="BI100" i="8"/>
  <c r="AL100" i="8"/>
  <c r="AI100" i="8"/>
  <c r="AX100" i="8"/>
  <c r="AJ100" i="8"/>
  <c r="BL100" i="8"/>
  <c r="AM100" i="8"/>
  <c r="AW100" i="8"/>
  <c r="BH100" i="8"/>
  <c r="BK100" i="8"/>
  <c r="W101" i="8"/>
  <c r="AS101" i="8"/>
  <c r="A101" i="8"/>
  <c r="U101" i="8"/>
  <c r="T102" i="8"/>
  <c r="AP101" i="8"/>
  <c r="AG101" i="8"/>
  <c r="AF101" i="8"/>
  <c r="AS102" i="9"/>
  <c r="U102" i="9"/>
  <c r="AP102" i="9"/>
  <c r="AG102" i="9"/>
  <c r="AF102" i="9"/>
  <c r="T103" i="9"/>
  <c r="BA103" i="9" s="1"/>
  <c r="W102" i="9"/>
  <c r="A102" i="9"/>
  <c r="AP103" i="4"/>
  <c r="T104" i="4"/>
  <c r="BA104" i="4" s="1"/>
  <c r="W103" i="4"/>
  <c r="X103" i="4"/>
  <c r="Y103" i="4"/>
  <c r="U103" i="4"/>
  <c r="AF103" i="4"/>
  <c r="AG103" i="4" s="1"/>
  <c r="AS103" i="4"/>
  <c r="AO103" i="5"/>
  <c r="E103" i="5"/>
  <c r="AC103" i="5"/>
  <c r="R103" i="5"/>
  <c r="AD103" i="5"/>
  <c r="K103" i="5"/>
  <c r="L103" i="5"/>
  <c r="M103" i="5"/>
  <c r="B104" i="5"/>
  <c r="O103" i="5"/>
  <c r="F103" i="5"/>
  <c r="N103" i="5"/>
  <c r="D103" i="5"/>
  <c r="C103" i="5"/>
  <c r="Q103" i="5"/>
  <c r="AR103" i="5"/>
  <c r="P103" i="5"/>
  <c r="AF102" i="5"/>
  <c r="T103" i="5"/>
  <c r="AS102" i="5"/>
  <c r="AG102" i="5"/>
  <c r="U102" i="5"/>
  <c r="W102" i="5"/>
  <c r="AP102" i="5"/>
  <c r="A102" i="5"/>
  <c r="AO103" i="7"/>
  <c r="M103" i="7"/>
  <c r="R103" i="7"/>
  <c r="N103" i="7"/>
  <c r="C103" i="7"/>
  <c r="AD103" i="7"/>
  <c r="L103" i="7"/>
  <c r="D103" i="7"/>
  <c r="AR103" i="7"/>
  <c r="B104" i="7"/>
  <c r="O103" i="7"/>
  <c r="E103" i="7"/>
  <c r="F103" i="7"/>
  <c r="K103" i="7"/>
  <c r="P103" i="7"/>
  <c r="Q103" i="7"/>
  <c r="AC103" i="7"/>
  <c r="AA101" i="7"/>
  <c r="BH101" i="7"/>
  <c r="AI101" i="7"/>
  <c r="AM101" i="7"/>
  <c r="BI101" i="7"/>
  <c r="AL101" i="7"/>
  <c r="BK101" i="7"/>
  <c r="AW101" i="7"/>
  <c r="AX101" i="7"/>
  <c r="AJ101" i="7"/>
  <c r="BL101" i="7"/>
  <c r="AR104" i="3"/>
  <c r="P104" i="3"/>
  <c r="R104" i="3"/>
  <c r="E104" i="3"/>
  <c r="H104" i="3"/>
  <c r="D104" i="3"/>
  <c r="L104" i="3"/>
  <c r="Q104" i="3"/>
  <c r="N104" i="3"/>
  <c r="M104" i="3"/>
  <c r="AO104" i="3"/>
  <c r="AC104" i="3"/>
  <c r="AD104" i="3" s="1"/>
  <c r="C104" i="3"/>
  <c r="O104" i="3"/>
  <c r="K104" i="3"/>
  <c r="F104" i="3"/>
  <c r="B105" i="3"/>
  <c r="W102" i="7"/>
  <c r="AG102" i="7"/>
  <c r="AS102" i="7"/>
  <c r="T103" i="7"/>
  <c r="AP102" i="7"/>
  <c r="U102" i="7"/>
  <c r="AF102" i="7"/>
  <c r="Q104" i="9"/>
  <c r="AR104" i="9"/>
  <c r="E104" i="9"/>
  <c r="D104" i="9"/>
  <c r="B105" i="9"/>
  <c r="M104" i="9"/>
  <c r="R104" i="9"/>
  <c r="P104" i="9"/>
  <c r="F104" i="9"/>
  <c r="AO104" i="9"/>
  <c r="L104" i="9"/>
  <c r="O104" i="9"/>
  <c r="K104" i="9"/>
  <c r="C104" i="9"/>
  <c r="AD104" i="9"/>
  <c r="N104" i="9"/>
  <c r="AC104" i="9"/>
  <c r="AP103" i="2"/>
  <c r="W103" i="2"/>
  <c r="Y103" i="2"/>
  <c r="AS103" i="2"/>
  <c r="T104" i="2"/>
  <c r="AF103" i="2"/>
  <c r="AG103" i="2" s="1"/>
  <c r="U103" i="2"/>
  <c r="T105" i="6"/>
  <c r="AF104" i="6"/>
  <c r="AP104" i="6"/>
  <c r="U104" i="6"/>
  <c r="W104" i="6"/>
  <c r="AG104" i="6"/>
  <c r="AS104" i="6"/>
  <c r="AI103" i="3"/>
  <c r="AL103" i="3"/>
  <c r="AM102" i="6"/>
  <c r="AW102" i="6"/>
  <c r="BK102" i="6"/>
  <c r="AL102" i="6"/>
  <c r="BL102" i="6"/>
  <c r="AX102" i="6"/>
  <c r="AJ102" i="6"/>
  <c r="AI102" i="6"/>
  <c r="BH102" i="6"/>
  <c r="BI102" i="6"/>
  <c r="AA102" i="6"/>
  <c r="BI103" i="4"/>
  <c r="BK103" i="4"/>
  <c r="AM103" i="4"/>
  <c r="AW103" i="4"/>
  <c r="AL103" i="4"/>
  <c r="BH103" i="4"/>
  <c r="AX103" i="4"/>
  <c r="AI103" i="4"/>
  <c r="AA103" i="4"/>
  <c r="AJ103" i="4"/>
  <c r="BL103" i="4"/>
  <c r="Q103" i="6"/>
  <c r="O103" i="6"/>
  <c r="E103" i="6"/>
  <c r="AC103" i="6"/>
  <c r="AD103" i="6"/>
  <c r="AO103" i="6"/>
  <c r="K103" i="6"/>
  <c r="N103" i="6"/>
  <c r="F103" i="6"/>
  <c r="AR103" i="6"/>
  <c r="M103" i="6"/>
  <c r="D103" i="6"/>
  <c r="L103" i="6"/>
  <c r="A103" i="6"/>
  <c r="C103" i="6"/>
  <c r="B104" i="6"/>
  <c r="R103" i="6"/>
  <c r="P103" i="6"/>
  <c r="L104" i="4"/>
  <c r="D104" i="4"/>
  <c r="N104" i="4"/>
  <c r="Q104" i="4"/>
  <c r="AC104" i="4"/>
  <c r="AD104" i="4" s="1"/>
  <c r="C104" i="4"/>
  <c r="F104" i="4"/>
  <c r="AO104" i="4"/>
  <c r="AR104" i="4"/>
  <c r="M104" i="4"/>
  <c r="O104" i="4"/>
  <c r="E104" i="4"/>
  <c r="R104" i="4"/>
  <c r="P104" i="4"/>
  <c r="B105" i="4"/>
  <c r="K104" i="4"/>
  <c r="BH60" i="6" l="1"/>
  <c r="BI60" i="6" s="1"/>
  <c r="BG60" i="7"/>
  <c r="BH60" i="7" s="1"/>
  <c r="BI60" i="7" s="1"/>
  <c r="X104" i="2"/>
  <c r="BA104" i="2"/>
  <c r="H104" i="7"/>
  <c r="X103" i="5"/>
  <c r="BA103" i="5"/>
  <c r="H105" i="9"/>
  <c r="X103" i="7"/>
  <c r="BA103" i="7"/>
  <c r="H104" i="5"/>
  <c r="X102" i="8"/>
  <c r="BA102" i="8"/>
  <c r="H103" i="8"/>
  <c r="H104" i="6"/>
  <c r="X105" i="6"/>
  <c r="BA105" i="6"/>
  <c r="BK59" i="6"/>
  <c r="N61" i="6"/>
  <c r="L61" i="6"/>
  <c r="O61" i="6" s="1"/>
  <c r="K62" i="6" s="1"/>
  <c r="L66" i="8"/>
  <c r="BL59" i="6"/>
  <c r="AW60" i="6"/>
  <c r="AX65" i="8"/>
  <c r="BL65" i="8" s="1"/>
  <c r="BK65" i="8"/>
  <c r="P66" i="8"/>
  <c r="Q66" i="8" s="1"/>
  <c r="R66" i="8" s="1"/>
  <c r="O66" i="8"/>
  <c r="K67" i="8" s="1"/>
  <c r="BK64" i="8"/>
  <c r="AX64" i="8"/>
  <c r="BL64" i="8" s="1"/>
  <c r="BK103" i="3"/>
  <c r="AM103" i="3"/>
  <c r="AJ103" i="3"/>
  <c r="BH103" i="3"/>
  <c r="AA103" i="3"/>
  <c r="X103" i="9"/>
  <c r="A104" i="3"/>
  <c r="X104" i="3"/>
  <c r="BL103" i="3"/>
  <c r="AX103" i="3"/>
  <c r="BI103" i="3"/>
  <c r="BK59" i="7"/>
  <c r="AI102" i="2"/>
  <c r="BL59" i="7"/>
  <c r="AA102" i="7"/>
  <c r="AU62" i="7"/>
  <c r="W62" i="7"/>
  <c r="X62" i="7" s="1"/>
  <c r="O62" i="7"/>
  <c r="K63" i="7" s="1"/>
  <c r="L63" i="7" s="1"/>
  <c r="P63" i="7" s="1"/>
  <c r="Q63" i="7" s="1"/>
  <c r="R63" i="7" s="1"/>
  <c r="BL60" i="5"/>
  <c r="AX102" i="7"/>
  <c r="AA102" i="2"/>
  <c r="BK60" i="5"/>
  <c r="W63" i="5"/>
  <c r="X63" i="5" s="1"/>
  <c r="O63" i="5"/>
  <c r="K64" i="5" s="1"/>
  <c r="P63" i="5"/>
  <c r="Q63" i="5" s="1"/>
  <c r="R63" i="5" s="1"/>
  <c r="AV61" i="5"/>
  <c r="BG61" i="5"/>
  <c r="AM102" i="2"/>
  <c r="AW102" i="2"/>
  <c r="BH102" i="2"/>
  <c r="AX102" i="2"/>
  <c r="BI102" i="2"/>
  <c r="AL102" i="2"/>
  <c r="BK102" i="2"/>
  <c r="AJ102" i="2"/>
  <c r="A103" i="2"/>
  <c r="BI103" i="2" s="1"/>
  <c r="AP104" i="3"/>
  <c r="AS104" i="3"/>
  <c r="BD104" i="3"/>
  <c r="U104" i="3"/>
  <c r="Y104" i="3"/>
  <c r="BG104" i="3"/>
  <c r="T105" i="3"/>
  <c r="BA105" i="3" s="1"/>
  <c r="W104" i="3"/>
  <c r="AV104" i="3"/>
  <c r="AF104" i="3"/>
  <c r="AG104" i="3" s="1"/>
  <c r="H105" i="4"/>
  <c r="BL102" i="7"/>
  <c r="AX60" i="7"/>
  <c r="AI102" i="7"/>
  <c r="AL102" i="7"/>
  <c r="AJ102" i="7"/>
  <c r="BK102" i="7"/>
  <c r="BI102" i="7"/>
  <c r="AW102" i="7"/>
  <c r="AM102" i="7"/>
  <c r="AV61" i="7"/>
  <c r="BG61" i="7"/>
  <c r="BD105" i="6"/>
  <c r="BG105" i="6"/>
  <c r="AV105" i="6"/>
  <c r="Y105" i="6"/>
  <c r="BC105" i="3"/>
  <c r="BF105" i="3"/>
  <c r="AU105" i="3"/>
  <c r="BC104" i="6"/>
  <c r="AU104" i="6"/>
  <c r="BF104" i="6"/>
  <c r="BC105" i="4"/>
  <c r="BF105" i="4"/>
  <c r="AU105" i="4"/>
  <c r="BD104" i="2"/>
  <c r="BG104" i="2"/>
  <c r="AV104" i="2"/>
  <c r="BC105" i="9"/>
  <c r="BF105" i="9"/>
  <c r="AU105" i="9"/>
  <c r="BD103" i="9"/>
  <c r="BG103" i="9"/>
  <c r="AV103" i="9"/>
  <c r="Y103" i="9"/>
  <c r="BC103" i="8"/>
  <c r="R103" i="8"/>
  <c r="B104" i="8"/>
  <c r="P103" i="8"/>
  <c r="L103" i="8"/>
  <c r="D103" i="8"/>
  <c r="BF103" i="8"/>
  <c r="AD103" i="8"/>
  <c r="K103" i="8"/>
  <c r="AU103" i="8"/>
  <c r="C103" i="8"/>
  <c r="F103" i="8"/>
  <c r="O103" i="8"/>
  <c r="N103" i="8"/>
  <c r="E103" i="8"/>
  <c r="AO103" i="8"/>
  <c r="Q103" i="8"/>
  <c r="M103" i="8"/>
  <c r="AC103" i="8"/>
  <c r="AR103" i="8"/>
  <c r="A103" i="5"/>
  <c r="BI103" i="5" s="1"/>
  <c r="BD103" i="5"/>
  <c r="AV103" i="5"/>
  <c r="BG103" i="5"/>
  <c r="Y103" i="5"/>
  <c r="BC103" i="2"/>
  <c r="BF103" i="2"/>
  <c r="AU103" i="2"/>
  <c r="L103" i="2"/>
  <c r="Q103" i="2"/>
  <c r="P103" i="2"/>
  <c r="D103" i="2"/>
  <c r="C103" i="2"/>
  <c r="M103" i="2"/>
  <c r="AO103" i="2"/>
  <c r="E103" i="2"/>
  <c r="K103" i="2"/>
  <c r="O103" i="2"/>
  <c r="H103" i="2"/>
  <c r="AR103" i="2"/>
  <c r="AC103" i="2"/>
  <c r="AD103" i="2" s="1"/>
  <c r="R103" i="2"/>
  <c r="N103" i="2"/>
  <c r="B104" i="2"/>
  <c r="F103" i="2"/>
  <c r="A103" i="7"/>
  <c r="AW103" i="7" s="1"/>
  <c r="BD103" i="7"/>
  <c r="BG103" i="7"/>
  <c r="Y103" i="7"/>
  <c r="AV103" i="7"/>
  <c r="BC104" i="5"/>
  <c r="AU104" i="5"/>
  <c r="BF104" i="5"/>
  <c r="A104" i="4"/>
  <c r="AM104" i="4" s="1"/>
  <c r="BD104" i="4"/>
  <c r="BG104" i="4"/>
  <c r="AV104" i="4"/>
  <c r="BC104" i="7"/>
  <c r="BF104" i="7"/>
  <c r="AU104" i="7"/>
  <c r="BD102" i="8"/>
  <c r="BG102" i="8"/>
  <c r="AV102" i="8"/>
  <c r="Y102" i="8"/>
  <c r="BK103" i="2"/>
  <c r="AF103" i="9"/>
  <c r="T104" i="9"/>
  <c r="BA104" i="9" s="1"/>
  <c r="W103" i="9"/>
  <c r="AG103" i="9"/>
  <c r="U103" i="9"/>
  <c r="AP103" i="9"/>
  <c r="AS103" i="9"/>
  <c r="A103" i="9"/>
  <c r="AP102" i="8"/>
  <c r="T103" i="8"/>
  <c r="AG102" i="8"/>
  <c r="U102" i="8"/>
  <c r="A102" i="8"/>
  <c r="AF102" i="8"/>
  <c r="AS102" i="8"/>
  <c r="W102" i="8"/>
  <c r="AA102" i="9"/>
  <c r="AJ102" i="9"/>
  <c r="AI102" i="9"/>
  <c r="AX102" i="9"/>
  <c r="AL102" i="9"/>
  <c r="BH102" i="9"/>
  <c r="BL102" i="9"/>
  <c r="AW102" i="9"/>
  <c r="AM102" i="9"/>
  <c r="BI102" i="9"/>
  <c r="BK102" i="9"/>
  <c r="BL101" i="8"/>
  <c r="BK101" i="8"/>
  <c r="AL101" i="8"/>
  <c r="AW101" i="8"/>
  <c r="AI101" i="8"/>
  <c r="AM101" i="8"/>
  <c r="AJ101" i="8"/>
  <c r="AX101" i="8"/>
  <c r="BH101" i="8"/>
  <c r="AA101" i="8"/>
  <c r="BI101" i="8"/>
  <c r="AF104" i="4"/>
  <c r="AG104" i="4" s="1"/>
  <c r="AP104" i="4"/>
  <c r="U104" i="4"/>
  <c r="W104" i="4"/>
  <c r="AS104" i="4"/>
  <c r="X104" i="4"/>
  <c r="T105" i="4"/>
  <c r="BA105" i="4" s="1"/>
  <c r="Y104" i="4"/>
  <c r="AG103" i="5"/>
  <c r="T104" i="5"/>
  <c r="AP103" i="5"/>
  <c r="U103" i="5"/>
  <c r="AF103" i="5"/>
  <c r="W103" i="5"/>
  <c r="AS103" i="5"/>
  <c r="AL102" i="5"/>
  <c r="AI102" i="5"/>
  <c r="AJ102" i="5"/>
  <c r="AW102" i="5"/>
  <c r="BK102" i="5"/>
  <c r="AX102" i="5"/>
  <c r="BL102" i="5"/>
  <c r="AM102" i="5"/>
  <c r="AA102" i="5"/>
  <c r="BI102" i="5"/>
  <c r="BH102" i="5"/>
  <c r="C104" i="5"/>
  <c r="E104" i="5"/>
  <c r="M104" i="5"/>
  <c r="R104" i="5"/>
  <c r="D104" i="5"/>
  <c r="Q104" i="5"/>
  <c r="N104" i="5"/>
  <c r="P104" i="5"/>
  <c r="K104" i="5"/>
  <c r="L104" i="5"/>
  <c r="AR104" i="5"/>
  <c r="AO104" i="5"/>
  <c r="O104" i="5"/>
  <c r="AD104" i="5"/>
  <c r="F104" i="5"/>
  <c r="B105" i="5"/>
  <c r="AC104" i="5"/>
  <c r="C105" i="9"/>
  <c r="AD105" i="9"/>
  <c r="Q105" i="9"/>
  <c r="P105" i="9"/>
  <c r="K105" i="9"/>
  <c r="E105" i="9"/>
  <c r="AO105" i="9"/>
  <c r="N105" i="9"/>
  <c r="AR105" i="9"/>
  <c r="R105" i="9"/>
  <c r="D105" i="9"/>
  <c r="AC105" i="9"/>
  <c r="B106" i="9"/>
  <c r="L105" i="9"/>
  <c r="F105" i="9"/>
  <c r="O105" i="9"/>
  <c r="M105" i="9"/>
  <c r="O104" i="6"/>
  <c r="R104" i="6"/>
  <c r="D104" i="6"/>
  <c r="C104" i="6"/>
  <c r="F104" i="6"/>
  <c r="E104" i="6"/>
  <c r="AC104" i="6"/>
  <c r="A104" i="6"/>
  <c r="AD104" i="6"/>
  <c r="L104" i="6"/>
  <c r="K104" i="6"/>
  <c r="N104" i="6"/>
  <c r="B105" i="6"/>
  <c r="M104" i="6"/>
  <c r="AR104" i="6"/>
  <c r="Q104" i="6"/>
  <c r="P104" i="6"/>
  <c r="AO104" i="6"/>
  <c r="AG103" i="7"/>
  <c r="AF103" i="7"/>
  <c r="AP103" i="7"/>
  <c r="U103" i="7"/>
  <c r="W103" i="7"/>
  <c r="AS103" i="7"/>
  <c r="T104" i="7"/>
  <c r="W105" i="6"/>
  <c r="AS105" i="6"/>
  <c r="AF105" i="6"/>
  <c r="U105" i="6"/>
  <c r="AP105" i="6"/>
  <c r="AG105" i="6"/>
  <c r="T106" i="6"/>
  <c r="L105" i="3"/>
  <c r="H105" i="3"/>
  <c r="E105" i="3"/>
  <c r="O105" i="3"/>
  <c r="N105" i="3"/>
  <c r="Q105" i="3"/>
  <c r="B106" i="3"/>
  <c r="C105" i="3"/>
  <c r="F105" i="3"/>
  <c r="AO105" i="3"/>
  <c r="R105" i="3"/>
  <c r="AC105" i="3"/>
  <c r="AD105" i="3" s="1"/>
  <c r="D105" i="3"/>
  <c r="M105" i="3"/>
  <c r="K105" i="3"/>
  <c r="AR105" i="3"/>
  <c r="P105" i="3"/>
  <c r="AJ103" i="6"/>
  <c r="AA103" i="6"/>
  <c r="BH103" i="6"/>
  <c r="AI103" i="6"/>
  <c r="AX103" i="6"/>
  <c r="AM103" i="6"/>
  <c r="AL103" i="6"/>
  <c r="AW103" i="6"/>
  <c r="BL103" i="6"/>
  <c r="BI103" i="6"/>
  <c r="BK103" i="6"/>
  <c r="F105" i="4"/>
  <c r="N105" i="4"/>
  <c r="AO105" i="4"/>
  <c r="AC105" i="4"/>
  <c r="AD105" i="4" s="1"/>
  <c r="C105" i="4"/>
  <c r="K105" i="4"/>
  <c r="P105" i="4"/>
  <c r="AR105" i="4"/>
  <c r="E105" i="4"/>
  <c r="L105" i="4"/>
  <c r="O105" i="4"/>
  <c r="M105" i="4"/>
  <c r="R105" i="4"/>
  <c r="Q105" i="4"/>
  <c r="D105" i="4"/>
  <c r="B106" i="4"/>
  <c r="AX103" i="2"/>
  <c r="AJ103" i="2"/>
  <c r="AW103" i="2"/>
  <c r="AA103" i="2"/>
  <c r="AI103" i="2"/>
  <c r="T105" i="2"/>
  <c r="Y104" i="2"/>
  <c r="W104" i="2"/>
  <c r="AS104" i="2"/>
  <c r="AF104" i="2"/>
  <c r="AG104" i="2" s="1"/>
  <c r="U104" i="2"/>
  <c r="AP104" i="2"/>
  <c r="AW104" i="3"/>
  <c r="BK104" i="3"/>
  <c r="AI104" i="3"/>
  <c r="AX104" i="3"/>
  <c r="BL104" i="3"/>
  <c r="AJ104" i="3"/>
  <c r="AM104" i="3"/>
  <c r="BI104" i="3"/>
  <c r="AA104" i="3"/>
  <c r="AL104" i="3"/>
  <c r="BH104" i="3"/>
  <c r="K104" i="7"/>
  <c r="L104" i="7"/>
  <c r="AR104" i="7"/>
  <c r="AC104" i="7"/>
  <c r="P104" i="7"/>
  <c r="M104" i="7"/>
  <c r="O104" i="7"/>
  <c r="B105" i="7"/>
  <c r="E104" i="7"/>
  <c r="AO104" i="7"/>
  <c r="Q104" i="7"/>
  <c r="C104" i="7"/>
  <c r="D104" i="7"/>
  <c r="F104" i="7"/>
  <c r="AD104" i="7"/>
  <c r="R104" i="7"/>
  <c r="N104" i="7"/>
  <c r="BK60" i="6" l="1"/>
  <c r="AX60" i="6"/>
  <c r="BL60" i="6" s="1"/>
  <c r="H106" i="9"/>
  <c r="H105" i="5"/>
  <c r="H105" i="7"/>
  <c r="X104" i="5"/>
  <c r="BA104" i="5"/>
  <c r="X104" i="7"/>
  <c r="BA104" i="7"/>
  <c r="X106" i="6"/>
  <c r="BA106" i="6"/>
  <c r="X103" i="8"/>
  <c r="BA103" i="8"/>
  <c r="H104" i="8"/>
  <c r="H105" i="6"/>
  <c r="X105" i="2"/>
  <c r="BA105" i="2"/>
  <c r="N62" i="6"/>
  <c r="L62" i="6"/>
  <c r="P61" i="6"/>
  <c r="Q61" i="6" s="1"/>
  <c r="R61" i="6" s="1"/>
  <c r="W61" i="6"/>
  <c r="N67" i="8"/>
  <c r="L67" i="8"/>
  <c r="AU66" i="8"/>
  <c r="AW66" i="8" s="1"/>
  <c r="BF66" i="8"/>
  <c r="BH66" i="8" s="1"/>
  <c r="BI66" i="8" s="1"/>
  <c r="A105" i="3"/>
  <c r="BK105" i="3" s="1"/>
  <c r="X105" i="3"/>
  <c r="X104" i="9"/>
  <c r="AX103" i="5"/>
  <c r="AX104" i="4"/>
  <c r="BL104" i="4"/>
  <c r="BL103" i="2"/>
  <c r="AM103" i="2"/>
  <c r="AL103" i="2"/>
  <c r="BH103" i="2"/>
  <c r="AW104" i="4"/>
  <c r="AJ104" i="4"/>
  <c r="N63" i="7"/>
  <c r="O63" i="7" s="1"/>
  <c r="K64" i="7" s="1"/>
  <c r="N64" i="7" s="1"/>
  <c r="AM103" i="7"/>
  <c r="BK60" i="7"/>
  <c r="BK104" i="4"/>
  <c r="AL104" i="4"/>
  <c r="BH104" i="4"/>
  <c r="AI104" i="4"/>
  <c r="BI104" i="4"/>
  <c r="AA104" i="4"/>
  <c r="Y62" i="5"/>
  <c r="AV62" i="5" s="1"/>
  <c r="BH103" i="5"/>
  <c r="AW103" i="5"/>
  <c r="AA103" i="5"/>
  <c r="AJ103" i="5"/>
  <c r="BK103" i="5"/>
  <c r="BL103" i="5"/>
  <c r="AI103" i="5"/>
  <c r="AL103" i="5"/>
  <c r="BH61" i="5"/>
  <c r="BI61" i="5" s="1"/>
  <c r="AM103" i="5"/>
  <c r="BL60" i="7"/>
  <c r="BF63" i="5"/>
  <c r="AU63" i="5"/>
  <c r="L64" i="5"/>
  <c r="P64" i="5" s="1"/>
  <c r="Q64" i="5" s="1"/>
  <c r="R64" i="5" s="1"/>
  <c r="N64" i="5"/>
  <c r="AW61" i="5"/>
  <c r="A104" i="2"/>
  <c r="AW104" i="2" s="1"/>
  <c r="AP105" i="3"/>
  <c r="AV105" i="3"/>
  <c r="AS105" i="3"/>
  <c r="W105" i="3"/>
  <c r="T106" i="3"/>
  <c r="BA106" i="3" s="1"/>
  <c r="AF105" i="3"/>
  <c r="AG105" i="3" s="1"/>
  <c r="U105" i="3"/>
  <c r="Y105" i="3"/>
  <c r="BD105" i="3"/>
  <c r="BG105" i="3"/>
  <c r="H106" i="4"/>
  <c r="BH103" i="7"/>
  <c r="AX103" i="7"/>
  <c r="AA103" i="7"/>
  <c r="BL103" i="7"/>
  <c r="AW61" i="7"/>
  <c r="AX61" i="7" s="1"/>
  <c r="AL103" i="7"/>
  <c r="AI103" i="7"/>
  <c r="BK103" i="7"/>
  <c r="AJ103" i="7"/>
  <c r="BI103" i="7"/>
  <c r="BF63" i="7"/>
  <c r="AU63" i="7"/>
  <c r="W63" i="7"/>
  <c r="X63" i="7" s="1"/>
  <c r="Y62" i="7"/>
  <c r="BH61" i="7"/>
  <c r="BI61" i="7" s="1"/>
  <c r="BD104" i="9"/>
  <c r="BG104" i="9"/>
  <c r="Y104" i="9"/>
  <c r="AV104" i="9"/>
  <c r="BC105" i="5"/>
  <c r="BF105" i="5"/>
  <c r="AU105" i="5"/>
  <c r="BD106" i="6"/>
  <c r="AV106" i="6"/>
  <c r="BG106" i="6"/>
  <c r="Y106" i="6"/>
  <c r="BD105" i="2"/>
  <c r="BG105" i="2"/>
  <c r="AV105" i="2"/>
  <c r="BC106" i="4"/>
  <c r="BF106" i="4"/>
  <c r="AU106" i="4"/>
  <c r="BC106" i="9"/>
  <c r="BF106" i="9"/>
  <c r="AU106" i="9"/>
  <c r="A105" i="4"/>
  <c r="BL105" i="4" s="1"/>
  <c r="BD105" i="4"/>
  <c r="BG105" i="4"/>
  <c r="AV105" i="4"/>
  <c r="BD103" i="8"/>
  <c r="BD104" i="5"/>
  <c r="BG104" i="5"/>
  <c r="Y104" i="5"/>
  <c r="AV104" i="5"/>
  <c r="BC104" i="2"/>
  <c r="BF104" i="2"/>
  <c r="AU104" i="2"/>
  <c r="F104" i="2"/>
  <c r="D104" i="2"/>
  <c r="AC104" i="2"/>
  <c r="AD104" i="2" s="1"/>
  <c r="R104" i="2"/>
  <c r="H104" i="2"/>
  <c r="L104" i="2"/>
  <c r="AR104" i="2"/>
  <c r="N104" i="2"/>
  <c r="M104" i="2"/>
  <c r="P104" i="2"/>
  <c r="E104" i="2"/>
  <c r="O104" i="2"/>
  <c r="K104" i="2"/>
  <c r="Q104" i="2"/>
  <c r="C104" i="2"/>
  <c r="B105" i="2"/>
  <c r="AO104" i="2"/>
  <c r="A104" i="7"/>
  <c r="AX104" i="7" s="1"/>
  <c r="BD104" i="7"/>
  <c r="Y104" i="7"/>
  <c r="AV104" i="7"/>
  <c r="BG104" i="7"/>
  <c r="BC104" i="8"/>
  <c r="D104" i="8"/>
  <c r="AD104" i="8"/>
  <c r="AO104" i="8"/>
  <c r="L104" i="8"/>
  <c r="E104" i="8"/>
  <c r="C104" i="8"/>
  <c r="M104" i="8"/>
  <c r="O104" i="8"/>
  <c r="B105" i="8"/>
  <c r="K104" i="8"/>
  <c r="P104" i="8"/>
  <c r="Q104" i="8"/>
  <c r="R104" i="8"/>
  <c r="F104" i="8"/>
  <c r="BF104" i="8"/>
  <c r="AR104" i="8"/>
  <c r="N104" i="8"/>
  <c r="AC104" i="8"/>
  <c r="AU104" i="8"/>
  <c r="BC105" i="7"/>
  <c r="BF105" i="7"/>
  <c r="AU105" i="7"/>
  <c r="BC106" i="3"/>
  <c r="BF106" i="3"/>
  <c r="AU106" i="3"/>
  <c r="BC105" i="6"/>
  <c r="BF105" i="6"/>
  <c r="AU105" i="6"/>
  <c r="BG103" i="8"/>
  <c r="AV103" i="8"/>
  <c r="Y103" i="8"/>
  <c r="AS103" i="8"/>
  <c r="U103" i="8"/>
  <c r="AF103" i="8"/>
  <c r="AG103" i="8"/>
  <c r="AP103" i="8"/>
  <c r="W103" i="8"/>
  <c r="T104" i="8"/>
  <c r="A103" i="8"/>
  <c r="AW102" i="8"/>
  <c r="BI102" i="8"/>
  <c r="AJ102" i="8"/>
  <c r="AL102" i="8"/>
  <c r="BK102" i="8"/>
  <c r="AI102" i="8"/>
  <c r="AA102" i="8"/>
  <c r="BH102" i="8"/>
  <c r="AM102" i="8"/>
  <c r="AX102" i="8"/>
  <c r="BL102" i="8"/>
  <c r="AX103" i="9"/>
  <c r="AL103" i="9"/>
  <c r="AI103" i="9"/>
  <c r="AA103" i="9"/>
  <c r="BL103" i="9"/>
  <c r="AM103" i="9"/>
  <c r="AW103" i="9"/>
  <c r="BI103" i="9"/>
  <c r="AJ103" i="9"/>
  <c r="BH103" i="9"/>
  <c r="BK103" i="9"/>
  <c r="T105" i="9"/>
  <c r="BA105" i="9" s="1"/>
  <c r="W104" i="9"/>
  <c r="AG104" i="9"/>
  <c r="U104" i="9"/>
  <c r="AP104" i="9"/>
  <c r="AS104" i="9"/>
  <c r="AF104" i="9"/>
  <c r="A104" i="9"/>
  <c r="X105" i="4"/>
  <c r="U105" i="4"/>
  <c r="AS105" i="4"/>
  <c r="AF105" i="4"/>
  <c r="AG105" i="4" s="1"/>
  <c r="Y105" i="4"/>
  <c r="T106" i="4"/>
  <c r="BA106" i="4" s="1"/>
  <c r="AP105" i="4"/>
  <c r="W105" i="4"/>
  <c r="B106" i="5"/>
  <c r="AR105" i="5"/>
  <c r="F105" i="5"/>
  <c r="P105" i="5"/>
  <c r="AO105" i="5"/>
  <c r="C105" i="5"/>
  <c r="L105" i="5"/>
  <c r="N105" i="5"/>
  <c r="D105" i="5"/>
  <c r="Q105" i="5"/>
  <c r="AD105" i="5"/>
  <c r="M105" i="5"/>
  <c r="K105" i="5"/>
  <c r="E105" i="5"/>
  <c r="O105" i="5"/>
  <c r="AC105" i="5"/>
  <c r="R105" i="5"/>
  <c r="AG104" i="5"/>
  <c r="AS104" i="5"/>
  <c r="AP104" i="5"/>
  <c r="AF104" i="5"/>
  <c r="T105" i="5"/>
  <c r="U104" i="5"/>
  <c r="W104" i="5"/>
  <c r="A104" i="5"/>
  <c r="AP105" i="2"/>
  <c r="W105" i="2"/>
  <c r="Y105" i="2"/>
  <c r="AF105" i="2"/>
  <c r="AG105" i="2" s="1"/>
  <c r="AS105" i="2"/>
  <c r="U105" i="2"/>
  <c r="T106" i="2"/>
  <c r="BH105" i="3"/>
  <c r="AJ105" i="3"/>
  <c r="AC106" i="9"/>
  <c r="L106" i="9"/>
  <c r="O106" i="9"/>
  <c r="B107" i="9"/>
  <c r="C106" i="9"/>
  <c r="Q106" i="9"/>
  <c r="AR106" i="9"/>
  <c r="AD106" i="9"/>
  <c r="E106" i="9"/>
  <c r="D106" i="9"/>
  <c r="K106" i="9"/>
  <c r="R106" i="9"/>
  <c r="P106" i="9"/>
  <c r="F106" i="9"/>
  <c r="M106" i="9"/>
  <c r="AO106" i="9"/>
  <c r="N106" i="9"/>
  <c r="T107" i="6"/>
  <c r="AP106" i="6"/>
  <c r="AS106" i="6"/>
  <c r="U106" i="6"/>
  <c r="W106" i="6"/>
  <c r="AG106" i="6"/>
  <c r="AF106" i="6"/>
  <c r="AX104" i="2"/>
  <c r="B107" i="4"/>
  <c r="P106" i="4"/>
  <c r="L106" i="4"/>
  <c r="O106" i="4"/>
  <c r="D106" i="4"/>
  <c r="C106" i="4"/>
  <c r="Q106" i="4"/>
  <c r="AC106" i="4"/>
  <c r="AD106" i="4" s="1"/>
  <c r="AR106" i="4"/>
  <c r="E106" i="4"/>
  <c r="K106" i="4"/>
  <c r="R106" i="4"/>
  <c r="M106" i="4"/>
  <c r="AO106" i="4"/>
  <c r="N106" i="4"/>
  <c r="F106" i="4"/>
  <c r="H106" i="3"/>
  <c r="O106" i="3"/>
  <c r="L106" i="3"/>
  <c r="C106" i="3"/>
  <c r="M106" i="3"/>
  <c r="Q106" i="3"/>
  <c r="B107" i="3"/>
  <c r="F106" i="3"/>
  <c r="D106" i="3"/>
  <c r="AO106" i="3"/>
  <c r="AC106" i="3"/>
  <c r="AD106" i="3" s="1"/>
  <c r="N106" i="3"/>
  <c r="AR106" i="3"/>
  <c r="P106" i="3"/>
  <c r="K106" i="3"/>
  <c r="R106" i="3"/>
  <c r="E106" i="3"/>
  <c r="D105" i="6"/>
  <c r="C105" i="6"/>
  <c r="B106" i="6"/>
  <c r="L105" i="6"/>
  <c r="A105" i="6"/>
  <c r="R105" i="6"/>
  <c r="Q105" i="6"/>
  <c r="O105" i="6"/>
  <c r="E105" i="6"/>
  <c r="AC105" i="6"/>
  <c r="AR105" i="6"/>
  <c r="N105" i="6"/>
  <c r="F105" i="6"/>
  <c r="AO105" i="6"/>
  <c r="M105" i="6"/>
  <c r="P105" i="6"/>
  <c r="AD105" i="6"/>
  <c r="K105" i="6"/>
  <c r="AJ104" i="6"/>
  <c r="BH104" i="6"/>
  <c r="AX104" i="6"/>
  <c r="AI104" i="6"/>
  <c r="BI104" i="6"/>
  <c r="AM104" i="6"/>
  <c r="AW104" i="6"/>
  <c r="AL104" i="6"/>
  <c r="BK104" i="6"/>
  <c r="BL104" i="6"/>
  <c r="AA104" i="6"/>
  <c r="AF104" i="7"/>
  <c r="U104" i="7"/>
  <c r="AG104" i="7"/>
  <c r="W104" i="7"/>
  <c r="T105" i="7"/>
  <c r="AP104" i="7"/>
  <c r="AS104" i="7"/>
  <c r="E105" i="7"/>
  <c r="L105" i="7"/>
  <c r="C105" i="7"/>
  <c r="R105" i="7"/>
  <c r="AR105" i="7"/>
  <c r="AO105" i="7"/>
  <c r="M105" i="7"/>
  <c r="AC105" i="7"/>
  <c r="D105" i="7"/>
  <c r="F105" i="7"/>
  <c r="AD105" i="7"/>
  <c r="B106" i="7"/>
  <c r="O105" i="7"/>
  <c r="N105" i="7"/>
  <c r="Q105" i="7"/>
  <c r="K105" i="7"/>
  <c r="P105" i="7"/>
  <c r="O62" i="6" l="1"/>
  <c r="K63" i="6" s="1"/>
  <c r="H105" i="8"/>
  <c r="X107" i="6"/>
  <c r="BA107" i="6"/>
  <c r="H106" i="5"/>
  <c r="X104" i="8"/>
  <c r="BA104" i="8"/>
  <c r="X106" i="2"/>
  <c r="BA106" i="2"/>
  <c r="H106" i="7"/>
  <c r="H106" i="6"/>
  <c r="X105" i="7"/>
  <c r="BA105" i="7"/>
  <c r="H107" i="9"/>
  <c r="X105" i="5"/>
  <c r="BA105" i="5"/>
  <c r="L63" i="6"/>
  <c r="P63" i="6" s="1"/>
  <c r="Q63" i="6" s="1"/>
  <c r="R63" i="6" s="1"/>
  <c r="N63" i="6"/>
  <c r="X61" i="6"/>
  <c r="W62" i="6" s="1"/>
  <c r="AU61" i="6"/>
  <c r="BF61" i="6"/>
  <c r="P62" i="6"/>
  <c r="Q62" i="6" s="1"/>
  <c r="R62" i="6" s="1"/>
  <c r="AX66" i="8"/>
  <c r="BL66" i="8" s="1"/>
  <c r="BK66" i="8"/>
  <c r="P67" i="8"/>
  <c r="Q67" i="8" s="1"/>
  <c r="R67" i="8" s="1"/>
  <c r="O67" i="8"/>
  <c r="AX105" i="3"/>
  <c r="BI105" i="3"/>
  <c r="AL105" i="4"/>
  <c r="AX105" i="4"/>
  <c r="AI105" i="3"/>
  <c r="AM105" i="3"/>
  <c r="AA105" i="3"/>
  <c r="BL105" i="3"/>
  <c r="AW105" i="3"/>
  <c r="AL105" i="3"/>
  <c r="X105" i="9"/>
  <c r="A106" i="3"/>
  <c r="X106" i="3"/>
  <c r="AI104" i="2"/>
  <c r="AA104" i="2"/>
  <c r="AM104" i="2"/>
  <c r="BK104" i="2"/>
  <c r="AL104" i="2"/>
  <c r="BL104" i="2"/>
  <c r="BH104" i="2"/>
  <c r="AJ104" i="2"/>
  <c r="BI104" i="2"/>
  <c r="A105" i="2"/>
  <c r="BL105" i="2" s="1"/>
  <c r="BG62" i="5"/>
  <c r="BH104" i="7"/>
  <c r="L64" i="7"/>
  <c r="P64" i="7" s="1"/>
  <c r="Q64" i="7" s="1"/>
  <c r="R64" i="7" s="1"/>
  <c r="AU64" i="7" s="1"/>
  <c r="AI104" i="7"/>
  <c r="AW104" i="7"/>
  <c r="AL104" i="7"/>
  <c r="BI104" i="7"/>
  <c r="O64" i="5"/>
  <c r="K65" i="5" s="1"/>
  <c r="W64" i="5"/>
  <c r="X64" i="5" s="1"/>
  <c r="Y63" i="5"/>
  <c r="AU64" i="5"/>
  <c r="BF64" i="5"/>
  <c r="AX61" i="5"/>
  <c r="BL61" i="5" s="1"/>
  <c r="BK61" i="5"/>
  <c r="AW62" i="5"/>
  <c r="BK61" i="7"/>
  <c r="AP106" i="3"/>
  <c r="Y106" i="3"/>
  <c r="AF106" i="3"/>
  <c r="AG106" i="3" s="1"/>
  <c r="BD106" i="3"/>
  <c r="BG106" i="3"/>
  <c r="T107" i="3"/>
  <c r="BA107" i="3" s="1"/>
  <c r="U106" i="3"/>
  <c r="AS106" i="3"/>
  <c r="AV106" i="3"/>
  <c r="W106" i="3"/>
  <c r="BI105" i="4"/>
  <c r="AW105" i="4"/>
  <c r="AM105" i="4"/>
  <c r="BH105" i="4"/>
  <c r="H107" i="4"/>
  <c r="AI105" i="4"/>
  <c r="AJ105" i="4"/>
  <c r="AA105" i="4"/>
  <c r="BK105" i="4"/>
  <c r="BL61" i="7"/>
  <c r="BG62" i="7"/>
  <c r="AV62" i="7"/>
  <c r="BK104" i="7"/>
  <c r="AA104" i="7"/>
  <c r="AM104" i="7"/>
  <c r="AJ104" i="7"/>
  <c r="BL104" i="7"/>
  <c r="BD105" i="9"/>
  <c r="BG105" i="9"/>
  <c r="Y105" i="9"/>
  <c r="AV105" i="9"/>
  <c r="BD104" i="8"/>
  <c r="BC107" i="9"/>
  <c r="BF107" i="9"/>
  <c r="AU107" i="9"/>
  <c r="BD106" i="2"/>
  <c r="BG106" i="2"/>
  <c r="AV106" i="2"/>
  <c r="A106" i="4"/>
  <c r="AA106" i="4" s="1"/>
  <c r="BD106" i="4"/>
  <c r="BG106" i="4"/>
  <c r="AV106" i="4"/>
  <c r="BC107" i="4"/>
  <c r="BF107" i="4"/>
  <c r="AU107" i="4"/>
  <c r="BD107" i="6"/>
  <c r="BG107" i="6"/>
  <c r="Y107" i="6"/>
  <c r="AV107" i="6"/>
  <c r="BC107" i="3"/>
  <c r="BF107" i="3"/>
  <c r="AU107" i="3"/>
  <c r="BC106" i="5"/>
  <c r="AU106" i="5"/>
  <c r="BF106" i="5"/>
  <c r="BC106" i="7"/>
  <c r="BF106" i="7"/>
  <c r="AU106" i="7"/>
  <c r="A105" i="7"/>
  <c r="AI105" i="7" s="1"/>
  <c r="BD105" i="7"/>
  <c r="BG105" i="7"/>
  <c r="AV105" i="7"/>
  <c r="Y105" i="7"/>
  <c r="BC106" i="6"/>
  <c r="AU106" i="6"/>
  <c r="BF106" i="6"/>
  <c r="A105" i="5"/>
  <c r="BL105" i="5" s="1"/>
  <c r="BD105" i="5"/>
  <c r="AV105" i="5"/>
  <c r="Y105" i="5"/>
  <c r="BG105" i="5"/>
  <c r="BC105" i="2"/>
  <c r="AU105" i="2"/>
  <c r="BF105" i="2"/>
  <c r="AR105" i="2"/>
  <c r="D105" i="2"/>
  <c r="F105" i="2"/>
  <c r="N105" i="2"/>
  <c r="B106" i="2"/>
  <c r="L105" i="2"/>
  <c r="K105" i="2"/>
  <c r="AO105" i="2"/>
  <c r="H105" i="2"/>
  <c r="P105" i="2"/>
  <c r="C105" i="2"/>
  <c r="R105" i="2"/>
  <c r="O105" i="2"/>
  <c r="E105" i="2"/>
  <c r="Q105" i="2"/>
  <c r="AC105" i="2"/>
  <c r="AD105" i="2" s="1"/>
  <c r="M105" i="2"/>
  <c r="BC105" i="8"/>
  <c r="B106" i="8"/>
  <c r="E105" i="8"/>
  <c r="AU105" i="8"/>
  <c r="L105" i="8"/>
  <c r="AR105" i="8"/>
  <c r="R105" i="8"/>
  <c r="BF105" i="8"/>
  <c r="AC105" i="8"/>
  <c r="F105" i="8"/>
  <c r="K105" i="8"/>
  <c r="AD105" i="8"/>
  <c r="P105" i="8"/>
  <c r="O105" i="8"/>
  <c r="C105" i="8"/>
  <c r="D105" i="8"/>
  <c r="AO105" i="8"/>
  <c r="N105" i="8"/>
  <c r="M105" i="8"/>
  <c r="Q105" i="8"/>
  <c r="BG104" i="8"/>
  <c r="AV104" i="8"/>
  <c r="Y104" i="8"/>
  <c r="T106" i="9"/>
  <c r="BA106" i="9" s="1"/>
  <c r="AG105" i="9"/>
  <c r="U105" i="9"/>
  <c r="W105" i="9"/>
  <c r="AS105" i="9"/>
  <c r="AF105" i="9"/>
  <c r="AP105" i="9"/>
  <c r="A105" i="9"/>
  <c r="AW104" i="9"/>
  <c r="AL104" i="9"/>
  <c r="AJ104" i="9"/>
  <c r="AA104" i="9"/>
  <c r="AX104" i="9"/>
  <c r="BH104" i="9"/>
  <c r="BL104" i="9"/>
  <c r="AI104" i="9"/>
  <c r="BK104" i="9"/>
  <c r="AM104" i="9"/>
  <c r="BI104" i="9"/>
  <c r="AJ103" i="8"/>
  <c r="BI103" i="8"/>
  <c r="BH103" i="8"/>
  <c r="BK103" i="8"/>
  <c r="AM103" i="8"/>
  <c r="AW103" i="8"/>
  <c r="AI103" i="8"/>
  <c r="BL103" i="8"/>
  <c r="AA103" i="8"/>
  <c r="AL103" i="8"/>
  <c r="AX103" i="8"/>
  <c r="W104" i="8"/>
  <c r="AS104" i="8"/>
  <c r="AG104" i="8"/>
  <c r="AP104" i="8"/>
  <c r="T105" i="8"/>
  <c r="U104" i="8"/>
  <c r="AF104" i="8"/>
  <c r="A104" i="8"/>
  <c r="U106" i="4"/>
  <c r="AS106" i="4"/>
  <c r="AF106" i="4"/>
  <c r="AG106" i="4" s="1"/>
  <c r="X106" i="4"/>
  <c r="Y106" i="4"/>
  <c r="T107" i="4"/>
  <c r="BA107" i="4" s="1"/>
  <c r="AP106" i="4"/>
  <c r="W106" i="4"/>
  <c r="AM104" i="5"/>
  <c r="AW104" i="5"/>
  <c r="AI104" i="5"/>
  <c r="BL104" i="5"/>
  <c r="BK104" i="5"/>
  <c r="AL104" i="5"/>
  <c r="BH104" i="5"/>
  <c r="AX104" i="5"/>
  <c r="AJ104" i="5"/>
  <c r="BI104" i="5"/>
  <c r="AA104" i="5"/>
  <c r="Q106" i="5"/>
  <c r="K106" i="5"/>
  <c r="F106" i="5"/>
  <c r="L106" i="5"/>
  <c r="AO106" i="5"/>
  <c r="P106" i="5"/>
  <c r="E106" i="5"/>
  <c r="O106" i="5"/>
  <c r="AR106" i="5"/>
  <c r="C106" i="5"/>
  <c r="N106" i="5"/>
  <c r="D106" i="5"/>
  <c r="AD106" i="5"/>
  <c r="R106" i="5"/>
  <c r="B107" i="5"/>
  <c r="AC106" i="5"/>
  <c r="M106" i="5"/>
  <c r="AP105" i="5"/>
  <c r="U105" i="5"/>
  <c r="AS105" i="5"/>
  <c r="AG105" i="5"/>
  <c r="W105" i="5"/>
  <c r="AF105" i="5"/>
  <c r="T106" i="5"/>
  <c r="U106" i="2"/>
  <c r="AP106" i="2"/>
  <c r="T107" i="2"/>
  <c r="Y106" i="2"/>
  <c r="AS106" i="2"/>
  <c r="AF106" i="2"/>
  <c r="AG106" i="2" s="1"/>
  <c r="W106" i="2"/>
  <c r="AI106" i="3"/>
  <c r="AX106" i="3"/>
  <c r="BL106" i="3"/>
  <c r="AJ106" i="3"/>
  <c r="AA106" i="3"/>
  <c r="BH106" i="3"/>
  <c r="AM106" i="3"/>
  <c r="BK106" i="3"/>
  <c r="AW106" i="3"/>
  <c r="AL106" i="3"/>
  <c r="BI106" i="3"/>
  <c r="BI105" i="6"/>
  <c r="AL105" i="6"/>
  <c r="AW105" i="6"/>
  <c r="AM105" i="6"/>
  <c r="BL105" i="6"/>
  <c r="AJ105" i="6"/>
  <c r="AI105" i="6"/>
  <c r="AA105" i="6"/>
  <c r="AX105" i="6"/>
  <c r="BK105" i="6"/>
  <c r="BH105" i="6"/>
  <c r="AG107" i="6"/>
  <c r="AP107" i="6"/>
  <c r="AS107" i="6"/>
  <c r="T108" i="6"/>
  <c r="AF107" i="6"/>
  <c r="W107" i="6"/>
  <c r="U107" i="6"/>
  <c r="T106" i="7"/>
  <c r="AP105" i="7"/>
  <c r="W105" i="7"/>
  <c r="AS105" i="7"/>
  <c r="AF105" i="7"/>
  <c r="U105" i="7"/>
  <c r="AG105" i="7"/>
  <c r="E106" i="6"/>
  <c r="L106" i="6"/>
  <c r="A106" i="6"/>
  <c r="AD106" i="6"/>
  <c r="K106" i="6"/>
  <c r="N106" i="6"/>
  <c r="R106" i="6"/>
  <c r="AR106" i="6"/>
  <c r="B107" i="6"/>
  <c r="AO106" i="6"/>
  <c r="P106" i="6"/>
  <c r="O106" i="6"/>
  <c r="F106" i="6"/>
  <c r="D106" i="6"/>
  <c r="Q106" i="6"/>
  <c r="AC106" i="6"/>
  <c r="C106" i="6"/>
  <c r="M106" i="6"/>
  <c r="D107" i="4"/>
  <c r="B108" i="4"/>
  <c r="Q107" i="4"/>
  <c r="N107" i="4"/>
  <c r="F107" i="4"/>
  <c r="O107" i="4"/>
  <c r="AO107" i="4"/>
  <c r="AC107" i="4"/>
  <c r="AD107" i="4" s="1"/>
  <c r="C107" i="4"/>
  <c r="AR107" i="4"/>
  <c r="P107" i="4"/>
  <c r="L107" i="4"/>
  <c r="M107" i="4"/>
  <c r="K107" i="4"/>
  <c r="R107" i="4"/>
  <c r="E107" i="4"/>
  <c r="K107" i="3"/>
  <c r="H107" i="3"/>
  <c r="P107" i="3"/>
  <c r="O107" i="3"/>
  <c r="E107" i="3"/>
  <c r="R107" i="3"/>
  <c r="B108" i="3"/>
  <c r="L107" i="3"/>
  <c r="D107" i="3"/>
  <c r="C107" i="3"/>
  <c r="F107" i="3"/>
  <c r="AR107" i="3"/>
  <c r="AC107" i="3"/>
  <c r="AD107" i="3" s="1"/>
  <c r="M107" i="3"/>
  <c r="AO107" i="3"/>
  <c r="Q107" i="3"/>
  <c r="N107" i="3"/>
  <c r="E106" i="7"/>
  <c r="R106" i="7"/>
  <c r="AD106" i="7"/>
  <c r="Q106" i="7"/>
  <c r="C106" i="7"/>
  <c r="L106" i="7"/>
  <c r="N106" i="7"/>
  <c r="AO106" i="7"/>
  <c r="K106" i="7"/>
  <c r="F106" i="7"/>
  <c r="O106" i="7"/>
  <c r="AC106" i="7"/>
  <c r="M106" i="7"/>
  <c r="P106" i="7"/>
  <c r="AR106" i="7"/>
  <c r="B107" i="7"/>
  <c r="D106" i="7"/>
  <c r="AR107" i="9"/>
  <c r="K107" i="9"/>
  <c r="F107" i="9"/>
  <c r="M107" i="9"/>
  <c r="O107" i="9"/>
  <c r="P107" i="9"/>
  <c r="AC107" i="9"/>
  <c r="R107" i="9"/>
  <c r="B108" i="9"/>
  <c r="L107" i="9"/>
  <c r="N107" i="9"/>
  <c r="Q107" i="9"/>
  <c r="D107" i="9"/>
  <c r="E107" i="9"/>
  <c r="C107" i="9"/>
  <c r="AO107" i="9"/>
  <c r="AD107" i="9"/>
  <c r="Y61" i="6" l="1"/>
  <c r="H107" i="6"/>
  <c r="X107" i="2"/>
  <c r="BA107" i="2"/>
  <c r="H106" i="8"/>
  <c r="X105" i="8"/>
  <c r="BA105" i="8"/>
  <c r="X108" i="6"/>
  <c r="BA108" i="6"/>
  <c r="H108" i="9"/>
  <c r="H107" i="5"/>
  <c r="X106" i="7"/>
  <c r="BA106" i="7"/>
  <c r="X106" i="5"/>
  <c r="BA106" i="5"/>
  <c r="H107" i="7"/>
  <c r="AU63" i="6"/>
  <c r="BF63" i="6"/>
  <c r="BF62" i="6"/>
  <c r="AU62" i="6"/>
  <c r="BG61" i="6"/>
  <c r="BH61" i="6" s="1"/>
  <c r="BI61" i="6" s="1"/>
  <c r="AV61" i="6"/>
  <c r="AW61" i="6" s="1"/>
  <c r="X62" i="6"/>
  <c r="W63" i="6" s="1"/>
  <c r="O63" i="6"/>
  <c r="K64" i="6" s="1"/>
  <c r="BF64" i="7"/>
  <c r="AU67" i="8"/>
  <c r="AW67" i="8" s="1"/>
  <c r="BF67" i="8"/>
  <c r="BH67" i="8" s="1"/>
  <c r="BI67" i="8" s="1"/>
  <c r="O64" i="7"/>
  <c r="K65" i="7" s="1"/>
  <c r="N65" i="7" s="1"/>
  <c r="X106" i="9"/>
  <c r="A107" i="3"/>
  <c r="AX107" i="3" s="1"/>
  <c r="X107" i="3"/>
  <c r="AL105" i="2"/>
  <c r="BH105" i="2"/>
  <c r="AX105" i="2"/>
  <c r="AJ105" i="2"/>
  <c r="BI105" i="2"/>
  <c r="AM105" i="2"/>
  <c r="BK105" i="2"/>
  <c r="AI105" i="2"/>
  <c r="AA105" i="2"/>
  <c r="AW105" i="2"/>
  <c r="A107" i="4"/>
  <c r="AL105" i="5"/>
  <c r="AJ105" i="5"/>
  <c r="BH62" i="5"/>
  <c r="BI62" i="5" s="1"/>
  <c r="AL106" i="4"/>
  <c r="BH106" i="4"/>
  <c r="AX62" i="5"/>
  <c r="BG63" i="5"/>
  <c r="AV63" i="5"/>
  <c r="L65" i="5"/>
  <c r="P65" i="5" s="1"/>
  <c r="Q65" i="5" s="1"/>
  <c r="R65" i="5" s="1"/>
  <c r="N65" i="5"/>
  <c r="AW105" i="5"/>
  <c r="AA105" i="5"/>
  <c r="AI105" i="5"/>
  <c r="AX105" i="5"/>
  <c r="BI105" i="5"/>
  <c r="AM105" i="5"/>
  <c r="A106" i="2"/>
  <c r="AX106" i="2" s="1"/>
  <c r="BK105" i="5"/>
  <c r="BH105" i="5"/>
  <c r="T108" i="3"/>
  <c r="BA108" i="3" s="1"/>
  <c r="AS107" i="3"/>
  <c r="AF107" i="3"/>
  <c r="AG107" i="3" s="1"/>
  <c r="W107" i="3"/>
  <c r="BD107" i="3"/>
  <c r="U107" i="3"/>
  <c r="Y107" i="3"/>
  <c r="BG107" i="3"/>
  <c r="AV107" i="3"/>
  <c r="AP107" i="3"/>
  <c r="H108" i="4"/>
  <c r="BK106" i="4"/>
  <c r="BL106" i="4"/>
  <c r="AX106" i="4"/>
  <c r="AJ106" i="4"/>
  <c r="AW106" i="4"/>
  <c r="BI106" i="4"/>
  <c r="AI106" i="4"/>
  <c r="AM106" i="4"/>
  <c r="AW62" i="7"/>
  <c r="AX62" i="7" s="1"/>
  <c r="AX105" i="7"/>
  <c r="BH105" i="7"/>
  <c r="BH62" i="7"/>
  <c r="BI62" i="7" s="1"/>
  <c r="W64" i="7"/>
  <c r="X64" i="7" s="1"/>
  <c r="Y63" i="7"/>
  <c r="AW105" i="7"/>
  <c r="BL105" i="7"/>
  <c r="BK105" i="7"/>
  <c r="AM105" i="7"/>
  <c r="BI105" i="7"/>
  <c r="AL105" i="7"/>
  <c r="AA105" i="7"/>
  <c r="AJ105" i="7"/>
  <c r="BC107" i="6"/>
  <c r="AU107" i="6"/>
  <c r="BF107" i="6"/>
  <c r="BC106" i="2"/>
  <c r="BF106" i="2"/>
  <c r="AU106" i="2"/>
  <c r="R106" i="2"/>
  <c r="B107" i="2"/>
  <c r="AC106" i="2"/>
  <c r="AD106" i="2" s="1"/>
  <c r="O106" i="2"/>
  <c r="Q106" i="2"/>
  <c r="P106" i="2"/>
  <c r="AO106" i="2"/>
  <c r="D106" i="2"/>
  <c r="L106" i="2"/>
  <c r="H106" i="2"/>
  <c r="N106" i="2"/>
  <c r="E106" i="2"/>
  <c r="F106" i="2"/>
  <c r="AR106" i="2"/>
  <c r="M106" i="2"/>
  <c r="C106" i="2"/>
  <c r="K106" i="2"/>
  <c r="A106" i="5"/>
  <c r="AA106" i="5" s="1"/>
  <c r="BD106" i="5"/>
  <c r="AV106" i="5"/>
  <c r="BG106" i="5"/>
  <c r="Y106" i="5"/>
  <c r="BC107" i="7"/>
  <c r="AU107" i="7"/>
  <c r="BF107" i="7"/>
  <c r="A106" i="7"/>
  <c r="AJ106" i="7" s="1"/>
  <c r="BD106" i="7"/>
  <c r="BG106" i="7"/>
  <c r="AV106" i="7"/>
  <c r="Y106" i="7"/>
  <c r="BD107" i="4"/>
  <c r="BG107" i="4"/>
  <c r="AV107" i="4"/>
  <c r="BD107" i="2"/>
  <c r="BG107" i="2"/>
  <c r="AV107" i="2"/>
  <c r="BC108" i="9"/>
  <c r="BF108" i="9"/>
  <c r="AU108" i="9"/>
  <c r="BC108" i="3"/>
  <c r="BF108" i="3"/>
  <c r="AU108" i="3"/>
  <c r="BC108" i="4"/>
  <c r="BF108" i="4"/>
  <c r="AU108" i="4"/>
  <c r="BD108" i="6"/>
  <c r="AV108" i="6"/>
  <c r="BG108" i="6"/>
  <c r="Y108" i="6"/>
  <c r="BD105" i="8"/>
  <c r="BC107" i="5"/>
  <c r="BF107" i="5"/>
  <c r="AU107" i="5"/>
  <c r="BD106" i="9"/>
  <c r="AV106" i="9"/>
  <c r="BG106" i="9"/>
  <c r="Y106" i="9"/>
  <c r="BC106" i="8"/>
  <c r="Q106" i="8"/>
  <c r="L106" i="8"/>
  <c r="B107" i="8"/>
  <c r="K106" i="8"/>
  <c r="AR106" i="8"/>
  <c r="D106" i="8"/>
  <c r="N106" i="8"/>
  <c r="AC106" i="8"/>
  <c r="AD106" i="8"/>
  <c r="O106" i="8"/>
  <c r="R106" i="8"/>
  <c r="AO106" i="8"/>
  <c r="BF106" i="8"/>
  <c r="E106" i="8"/>
  <c r="AU106" i="8"/>
  <c r="F106" i="8"/>
  <c r="C106" i="8"/>
  <c r="P106" i="8"/>
  <c r="M106" i="8"/>
  <c r="BG105" i="8"/>
  <c r="AV105" i="8"/>
  <c r="Y105" i="8"/>
  <c r="AG105" i="8"/>
  <c r="W105" i="8"/>
  <c r="AF105" i="8"/>
  <c r="U105" i="8"/>
  <c r="AS105" i="8"/>
  <c r="AP105" i="8"/>
  <c r="A105" i="8"/>
  <c r="T106" i="8"/>
  <c r="BK105" i="9"/>
  <c r="AM105" i="9"/>
  <c r="AL105" i="9"/>
  <c r="AW105" i="9"/>
  <c r="AX105" i="9"/>
  <c r="BL105" i="9"/>
  <c r="AA105" i="9"/>
  <c r="AI105" i="9"/>
  <c r="AJ105" i="9"/>
  <c r="BH105" i="9"/>
  <c r="BI105" i="9"/>
  <c r="AA104" i="8"/>
  <c r="AX104" i="8"/>
  <c r="BH104" i="8"/>
  <c r="BL104" i="8"/>
  <c r="AM104" i="8"/>
  <c r="BK104" i="8"/>
  <c r="AI104" i="8"/>
  <c r="BI104" i="8"/>
  <c r="AW104" i="8"/>
  <c r="AJ104" i="8"/>
  <c r="AL104" i="8"/>
  <c r="W106" i="9"/>
  <c r="AS106" i="9"/>
  <c r="U106" i="9"/>
  <c r="AG106" i="9"/>
  <c r="T107" i="9"/>
  <c r="BA107" i="9" s="1"/>
  <c r="AP106" i="9"/>
  <c r="AF106" i="9"/>
  <c r="A106" i="9"/>
  <c r="X107" i="4"/>
  <c r="Y107" i="4"/>
  <c r="AS107" i="4"/>
  <c r="AF107" i="4"/>
  <c r="AG107" i="4" s="1"/>
  <c r="T108" i="4"/>
  <c r="BA108" i="4" s="1"/>
  <c r="AP107" i="4"/>
  <c r="U107" i="4"/>
  <c r="W107" i="4"/>
  <c r="AP106" i="5"/>
  <c r="U106" i="5"/>
  <c r="T107" i="5"/>
  <c r="AG106" i="5"/>
  <c r="W106" i="5"/>
  <c r="AS106" i="5"/>
  <c r="AF106" i="5"/>
  <c r="K107" i="5"/>
  <c r="N107" i="5"/>
  <c r="AR107" i="5"/>
  <c r="O107" i="5"/>
  <c r="E107" i="5"/>
  <c r="AO107" i="5"/>
  <c r="L107" i="5"/>
  <c r="AC107" i="5"/>
  <c r="Q107" i="5"/>
  <c r="M107" i="5"/>
  <c r="P107" i="5"/>
  <c r="R107" i="5"/>
  <c r="F107" i="5"/>
  <c r="B108" i="5"/>
  <c r="AD107" i="5"/>
  <c r="D107" i="5"/>
  <c r="C107" i="5"/>
  <c r="BI107" i="4"/>
  <c r="AM107" i="4"/>
  <c r="BK107" i="4"/>
  <c r="AW107" i="4"/>
  <c r="AL107" i="4"/>
  <c r="BL107" i="4"/>
  <c r="AJ107" i="4"/>
  <c r="AI107" i="4"/>
  <c r="AA107" i="4"/>
  <c r="AX107" i="4"/>
  <c r="BH107" i="4"/>
  <c r="W106" i="7"/>
  <c r="AS106" i="7"/>
  <c r="AF106" i="7"/>
  <c r="U106" i="7"/>
  <c r="AG106" i="7"/>
  <c r="T107" i="7"/>
  <c r="AP106" i="7"/>
  <c r="U108" i="6"/>
  <c r="AP108" i="6"/>
  <c r="T109" i="6"/>
  <c r="AF108" i="6"/>
  <c r="AS108" i="6"/>
  <c r="W108" i="6"/>
  <c r="AG108" i="6"/>
  <c r="AD108" i="9"/>
  <c r="O108" i="9"/>
  <c r="N108" i="9"/>
  <c r="Q108" i="9"/>
  <c r="P108" i="9"/>
  <c r="E108" i="9"/>
  <c r="D108" i="9"/>
  <c r="R108" i="9"/>
  <c r="AO108" i="9"/>
  <c r="K108" i="9"/>
  <c r="AR108" i="9"/>
  <c r="AC108" i="9"/>
  <c r="F108" i="9"/>
  <c r="M108" i="9"/>
  <c r="B109" i="9"/>
  <c r="L108" i="9"/>
  <c r="C108" i="9"/>
  <c r="B108" i="7"/>
  <c r="AO107" i="7"/>
  <c r="N107" i="7"/>
  <c r="AR107" i="7"/>
  <c r="E107" i="7"/>
  <c r="AC107" i="7"/>
  <c r="M107" i="7"/>
  <c r="C107" i="7"/>
  <c r="L107" i="7"/>
  <c r="D107" i="7"/>
  <c r="O107" i="7"/>
  <c r="Q107" i="7"/>
  <c r="R107" i="7"/>
  <c r="K107" i="7"/>
  <c r="F107" i="7"/>
  <c r="P107" i="7"/>
  <c r="AD107" i="7"/>
  <c r="BK107" i="3"/>
  <c r="AO108" i="3"/>
  <c r="K108" i="3"/>
  <c r="AR108" i="3"/>
  <c r="P108" i="3"/>
  <c r="R108" i="3"/>
  <c r="B109" i="3"/>
  <c r="H108" i="3"/>
  <c r="D108" i="3"/>
  <c r="L108" i="3"/>
  <c r="N108" i="3"/>
  <c r="M108" i="3"/>
  <c r="Q108" i="3"/>
  <c r="O108" i="3"/>
  <c r="F108" i="3"/>
  <c r="C108" i="3"/>
  <c r="AC108" i="3"/>
  <c r="AD108" i="3" s="1"/>
  <c r="E108" i="3"/>
  <c r="L108" i="4"/>
  <c r="E108" i="4"/>
  <c r="O108" i="4"/>
  <c r="N108" i="4"/>
  <c r="Q108" i="4"/>
  <c r="B109" i="4"/>
  <c r="C108" i="4"/>
  <c r="F108" i="4"/>
  <c r="AO108" i="4"/>
  <c r="R108" i="4"/>
  <c r="AC108" i="4"/>
  <c r="AD108" i="4" s="1"/>
  <c r="D108" i="4"/>
  <c r="M108" i="4"/>
  <c r="AR108" i="4"/>
  <c r="P108" i="4"/>
  <c r="K108" i="4"/>
  <c r="W107" i="2"/>
  <c r="AF107" i="2"/>
  <c r="AG107" i="2" s="1"/>
  <c r="AS107" i="2"/>
  <c r="Y107" i="2"/>
  <c r="U107" i="2"/>
  <c r="AP107" i="2"/>
  <c r="T108" i="2"/>
  <c r="L107" i="6"/>
  <c r="N107" i="6"/>
  <c r="AR107" i="6"/>
  <c r="Q107" i="6"/>
  <c r="AO107" i="6"/>
  <c r="D107" i="6"/>
  <c r="E107" i="6"/>
  <c r="B108" i="6"/>
  <c r="M107" i="6"/>
  <c r="K107" i="6"/>
  <c r="C107" i="6"/>
  <c r="F107" i="6"/>
  <c r="AD107" i="6"/>
  <c r="AC107" i="6"/>
  <c r="R107" i="6"/>
  <c r="A107" i="6"/>
  <c r="P107" i="6"/>
  <c r="O107" i="6"/>
  <c r="BL106" i="6"/>
  <c r="AJ106" i="6"/>
  <c r="AX106" i="6"/>
  <c r="BH106" i="6"/>
  <c r="AI106" i="6"/>
  <c r="AA106" i="6"/>
  <c r="BK106" i="6"/>
  <c r="BI106" i="6"/>
  <c r="AL106" i="6"/>
  <c r="AW106" i="6"/>
  <c r="AM106" i="6"/>
  <c r="AA106" i="2"/>
  <c r="H107" i="8" l="1"/>
  <c r="X109" i="6"/>
  <c r="BA109" i="6"/>
  <c r="H108" i="5"/>
  <c r="H108" i="7"/>
  <c r="X107" i="5"/>
  <c r="BA107" i="5"/>
  <c r="Y62" i="6"/>
  <c r="X106" i="8"/>
  <c r="BA106" i="8"/>
  <c r="X108" i="2"/>
  <c r="BA108" i="2"/>
  <c r="X107" i="7"/>
  <c r="BA107" i="7"/>
  <c r="H108" i="6"/>
  <c r="H109" i="9"/>
  <c r="BG62" i="6"/>
  <c r="BH62" i="6" s="1"/>
  <c r="BI62" i="6" s="1"/>
  <c r="AV62" i="6"/>
  <c r="AW62" i="6" s="1"/>
  <c r="X63" i="6"/>
  <c r="Y63" i="6" s="1"/>
  <c r="AX61" i="6"/>
  <c r="BL61" i="6" s="1"/>
  <c r="BK61" i="6"/>
  <c r="L64" i="6"/>
  <c r="P64" i="6" s="1"/>
  <c r="Q64" i="6" s="1"/>
  <c r="R64" i="6" s="1"/>
  <c r="N64" i="6"/>
  <c r="L65" i="7"/>
  <c r="P65" i="7" s="1"/>
  <c r="Q65" i="7" s="1"/>
  <c r="R65" i="7" s="1"/>
  <c r="AU65" i="7" s="1"/>
  <c r="AX67" i="8"/>
  <c r="BL67" i="8" s="1"/>
  <c r="BK67" i="8"/>
  <c r="BH107" i="3"/>
  <c r="AJ107" i="3"/>
  <c r="BI107" i="3"/>
  <c r="AW107" i="3"/>
  <c r="X107" i="9"/>
  <c r="AM107" i="3"/>
  <c r="AL107" i="3"/>
  <c r="AA107" i="3"/>
  <c r="A108" i="3"/>
  <c r="X108" i="3"/>
  <c r="AI107" i="3"/>
  <c r="BL107" i="3"/>
  <c r="BL62" i="5"/>
  <c r="BK62" i="5"/>
  <c r="O65" i="5"/>
  <c r="K66" i="5" s="1"/>
  <c r="L66" i="5" s="1"/>
  <c r="P66" i="5" s="1"/>
  <c r="Q66" i="5" s="1"/>
  <c r="R66" i="5" s="1"/>
  <c r="AI106" i="2"/>
  <c r="BH106" i="2"/>
  <c r="AM106" i="2"/>
  <c r="BK106" i="2"/>
  <c r="BI106" i="2"/>
  <c r="AJ106" i="2"/>
  <c r="AW106" i="2"/>
  <c r="BL106" i="2"/>
  <c r="AL106" i="2"/>
  <c r="AW106" i="5"/>
  <c r="W65" i="5"/>
  <c r="BI106" i="5"/>
  <c r="AJ106" i="5"/>
  <c r="BH63" i="5"/>
  <c r="BI63" i="5" s="1"/>
  <c r="AW63" i="5"/>
  <c r="AX63" i="5" s="1"/>
  <c r="BI106" i="7"/>
  <c r="AW106" i="7"/>
  <c r="BL106" i="7"/>
  <c r="AX106" i="7"/>
  <c r="BL62" i="7"/>
  <c r="BF65" i="5"/>
  <c r="AU65" i="5"/>
  <c r="Y64" i="5"/>
  <c r="A107" i="2"/>
  <c r="BI107" i="2" s="1"/>
  <c r="Y108" i="3"/>
  <c r="AS108" i="3"/>
  <c r="AP108" i="3"/>
  <c r="BD108" i="3"/>
  <c r="T109" i="3"/>
  <c r="BA109" i="3" s="1"/>
  <c r="W108" i="3"/>
  <c r="BG108" i="3"/>
  <c r="AF108" i="3"/>
  <c r="AG108" i="3" s="1"/>
  <c r="AV108" i="3"/>
  <c r="U108" i="3"/>
  <c r="H109" i="4"/>
  <c r="A108" i="4"/>
  <c r="AL108" i="4" s="1"/>
  <c r="BK62" i="7"/>
  <c r="AL106" i="7"/>
  <c r="AI106" i="7"/>
  <c r="AM106" i="5"/>
  <c r="BL106" i="5"/>
  <c r="AV63" i="7"/>
  <c r="BG63" i="7"/>
  <c r="BC109" i="4"/>
  <c r="BF109" i="4"/>
  <c r="AU109" i="4"/>
  <c r="BC109" i="3"/>
  <c r="BF109" i="3"/>
  <c r="AU109" i="3"/>
  <c r="AM106" i="7"/>
  <c r="BK106" i="7"/>
  <c r="BK106" i="5"/>
  <c r="BC109" i="9"/>
  <c r="BF109" i="9"/>
  <c r="AU109" i="9"/>
  <c r="AI106" i="5"/>
  <c r="BD106" i="8"/>
  <c r="BC107" i="8"/>
  <c r="K107" i="8"/>
  <c r="AC107" i="8"/>
  <c r="O107" i="8"/>
  <c r="C107" i="8"/>
  <c r="N107" i="8"/>
  <c r="AO107" i="8"/>
  <c r="AD107" i="8"/>
  <c r="AR107" i="8"/>
  <c r="L107" i="8"/>
  <c r="E107" i="8"/>
  <c r="R107" i="8"/>
  <c r="M107" i="8"/>
  <c r="F107" i="8"/>
  <c r="BF107" i="8"/>
  <c r="P107" i="8"/>
  <c r="B108" i="8"/>
  <c r="D107" i="8"/>
  <c r="AU107" i="8"/>
  <c r="Q107" i="8"/>
  <c r="BC108" i="6"/>
  <c r="BF108" i="6"/>
  <c r="AU108" i="6"/>
  <c r="BD107" i="9"/>
  <c r="BG107" i="9"/>
  <c r="AV107" i="9"/>
  <c r="Y107" i="9"/>
  <c r="AA106" i="7"/>
  <c r="BD108" i="2"/>
  <c r="BG108" i="2"/>
  <c r="AV108" i="2"/>
  <c r="BH106" i="7"/>
  <c r="AX106" i="5"/>
  <c r="BH106" i="5"/>
  <c r="BD108" i="4"/>
  <c r="AV108" i="4"/>
  <c r="BG108" i="4"/>
  <c r="A107" i="7"/>
  <c r="AM107" i="7" s="1"/>
  <c r="BD107" i="7"/>
  <c r="AV107" i="7"/>
  <c r="BG107" i="7"/>
  <c r="Y107" i="7"/>
  <c r="BC108" i="5"/>
  <c r="AU108" i="5"/>
  <c r="BF108" i="5"/>
  <c r="AL106" i="5"/>
  <c r="BD107" i="5"/>
  <c r="BG107" i="5"/>
  <c r="Y107" i="5"/>
  <c r="AV107" i="5"/>
  <c r="BC107" i="2"/>
  <c r="BF107" i="2"/>
  <c r="AU107" i="2"/>
  <c r="B108" i="2"/>
  <c r="AC107" i="2"/>
  <c r="AD107" i="2" s="1"/>
  <c r="F107" i="2"/>
  <c r="Q107" i="2"/>
  <c r="N107" i="2"/>
  <c r="E107" i="2"/>
  <c r="H107" i="2"/>
  <c r="AR107" i="2"/>
  <c r="AO107" i="2"/>
  <c r="O107" i="2"/>
  <c r="D107" i="2"/>
  <c r="C107" i="2"/>
  <c r="L107" i="2"/>
  <c r="M107" i="2"/>
  <c r="K107" i="2"/>
  <c r="P107" i="2"/>
  <c r="R107" i="2"/>
  <c r="BC108" i="7"/>
  <c r="BF108" i="7"/>
  <c r="AU108" i="7"/>
  <c r="BD109" i="6"/>
  <c r="AV109" i="6"/>
  <c r="BG109" i="6"/>
  <c r="Y109" i="6"/>
  <c r="BG106" i="8"/>
  <c r="AV106" i="8"/>
  <c r="Y106" i="8"/>
  <c r="BI105" i="8"/>
  <c r="AM105" i="8"/>
  <c r="AL105" i="8"/>
  <c r="AI105" i="8"/>
  <c r="AW105" i="8"/>
  <c r="AA105" i="8"/>
  <c r="BH105" i="8"/>
  <c r="BL105" i="8"/>
  <c r="AJ105" i="8"/>
  <c r="AX105" i="8"/>
  <c r="BK105" i="8"/>
  <c r="AX106" i="9"/>
  <c r="AA106" i="9"/>
  <c r="BL106" i="9"/>
  <c r="BI106" i="9"/>
  <c r="BK106" i="9"/>
  <c r="AM106" i="9"/>
  <c r="AI106" i="9"/>
  <c r="BH106" i="9"/>
  <c r="AL106" i="9"/>
  <c r="AW106" i="9"/>
  <c r="AJ106" i="9"/>
  <c r="T108" i="9"/>
  <c r="BA108" i="9" s="1"/>
  <c r="AF107" i="9"/>
  <c r="AP107" i="9"/>
  <c r="AG107" i="9"/>
  <c r="AS107" i="9"/>
  <c r="U107" i="9"/>
  <c r="W107" i="9"/>
  <c r="A107" i="9"/>
  <c r="T107" i="8"/>
  <c r="AS106" i="8"/>
  <c r="U106" i="8"/>
  <c r="AG106" i="8"/>
  <c r="AF106" i="8"/>
  <c r="AP106" i="8"/>
  <c r="W106" i="8"/>
  <c r="A106" i="8"/>
  <c r="AF108" i="4"/>
  <c r="AG108" i="4" s="1"/>
  <c r="U108" i="4"/>
  <c r="T109" i="4"/>
  <c r="BA109" i="4" s="1"/>
  <c r="X108" i="4"/>
  <c r="W108" i="4"/>
  <c r="Y108" i="4"/>
  <c r="AS108" i="4"/>
  <c r="AP108" i="4"/>
  <c r="AF107" i="5"/>
  <c r="AG107" i="5"/>
  <c r="W107" i="5"/>
  <c r="AS107" i="5"/>
  <c r="U107" i="5"/>
  <c r="T108" i="5"/>
  <c r="AP107" i="5"/>
  <c r="A107" i="5"/>
  <c r="O108" i="5"/>
  <c r="N108" i="5"/>
  <c r="R108" i="5"/>
  <c r="Q108" i="5"/>
  <c r="M108" i="5"/>
  <c r="P108" i="5"/>
  <c r="B109" i="5"/>
  <c r="AO108" i="5"/>
  <c r="L108" i="5"/>
  <c r="C108" i="5"/>
  <c r="F108" i="5"/>
  <c r="E108" i="5"/>
  <c r="D108" i="5"/>
  <c r="AD108" i="5"/>
  <c r="AR108" i="5"/>
  <c r="K108" i="5"/>
  <c r="AC108" i="5"/>
  <c r="C108" i="7"/>
  <c r="F108" i="7"/>
  <c r="L108" i="7"/>
  <c r="AO108" i="7"/>
  <c r="R108" i="7"/>
  <c r="Q108" i="7"/>
  <c r="N108" i="7"/>
  <c r="P108" i="7"/>
  <c r="D108" i="7"/>
  <c r="AC108" i="7"/>
  <c r="B109" i="7"/>
  <c r="K108" i="7"/>
  <c r="AR108" i="7"/>
  <c r="E108" i="7"/>
  <c r="M108" i="7"/>
  <c r="O108" i="7"/>
  <c r="AD108" i="7"/>
  <c r="AR109" i="3"/>
  <c r="N109" i="3"/>
  <c r="R109" i="3"/>
  <c r="P109" i="3"/>
  <c r="H109" i="3"/>
  <c r="M109" i="3"/>
  <c r="Q109" i="3"/>
  <c r="B110" i="3"/>
  <c r="O109" i="3"/>
  <c r="L109" i="3"/>
  <c r="AC109" i="3"/>
  <c r="AD109" i="3" s="1"/>
  <c r="AO109" i="3"/>
  <c r="C109" i="3"/>
  <c r="D109" i="3"/>
  <c r="F109" i="3"/>
  <c r="K109" i="3"/>
  <c r="E109" i="3"/>
  <c r="AI107" i="6"/>
  <c r="AM107" i="6"/>
  <c r="BI107" i="6"/>
  <c r="BK107" i="6"/>
  <c r="AL107" i="6"/>
  <c r="AW107" i="6"/>
  <c r="AJ107" i="6"/>
  <c r="AA107" i="6"/>
  <c r="BL107" i="6"/>
  <c r="BH107" i="6"/>
  <c r="AX107" i="6"/>
  <c r="AG109" i="6"/>
  <c r="T110" i="6"/>
  <c r="AP109" i="6"/>
  <c r="U109" i="6"/>
  <c r="AS109" i="6"/>
  <c r="AF109" i="6"/>
  <c r="W109" i="6"/>
  <c r="Y108" i="2"/>
  <c r="T109" i="2"/>
  <c r="AF108" i="2"/>
  <c r="AG108" i="2" s="1"/>
  <c r="U108" i="2"/>
  <c r="AP108" i="2"/>
  <c r="W108" i="2"/>
  <c r="AS108" i="2"/>
  <c r="L109" i="9"/>
  <c r="F109" i="9"/>
  <c r="B110" i="9"/>
  <c r="E109" i="9"/>
  <c r="AD109" i="9"/>
  <c r="M109" i="9"/>
  <c r="N109" i="9"/>
  <c r="R109" i="9"/>
  <c r="AC109" i="9"/>
  <c r="K109" i="9"/>
  <c r="Q109" i="9"/>
  <c r="P109" i="9"/>
  <c r="O109" i="9"/>
  <c r="AR109" i="9"/>
  <c r="C109" i="9"/>
  <c r="AO109" i="9"/>
  <c r="D109" i="9"/>
  <c r="T108" i="7"/>
  <c r="AF107" i="7"/>
  <c r="AG107" i="7"/>
  <c r="W107" i="7"/>
  <c r="AS107" i="7"/>
  <c r="AP107" i="7"/>
  <c r="U107" i="7"/>
  <c r="AA108" i="3"/>
  <c r="AL108" i="3"/>
  <c r="AM108" i="3"/>
  <c r="AJ108" i="3"/>
  <c r="AW108" i="3"/>
  <c r="BI108" i="3"/>
  <c r="BH108" i="3"/>
  <c r="AX108" i="3"/>
  <c r="AI108" i="3"/>
  <c r="BL108" i="3"/>
  <c r="BK108" i="3"/>
  <c r="K109" i="4"/>
  <c r="Q109" i="4"/>
  <c r="L109" i="4"/>
  <c r="M109" i="4"/>
  <c r="F109" i="4"/>
  <c r="N109" i="4"/>
  <c r="AC109" i="4"/>
  <c r="AD109" i="4" s="1"/>
  <c r="O109" i="4"/>
  <c r="B110" i="4"/>
  <c r="D109" i="4"/>
  <c r="E109" i="4"/>
  <c r="C109" i="4"/>
  <c r="P109" i="4"/>
  <c r="R109" i="4"/>
  <c r="AO109" i="4"/>
  <c r="AR109" i="4"/>
  <c r="E108" i="6"/>
  <c r="L108" i="6"/>
  <c r="AD108" i="6"/>
  <c r="M108" i="6"/>
  <c r="D108" i="6"/>
  <c r="N108" i="6"/>
  <c r="R108" i="6"/>
  <c r="K108" i="6"/>
  <c r="AO108" i="6"/>
  <c r="AR108" i="6"/>
  <c r="A108" i="6"/>
  <c r="C108" i="6"/>
  <c r="AC108" i="6"/>
  <c r="F108" i="6"/>
  <c r="P108" i="6"/>
  <c r="Q108" i="6"/>
  <c r="O108" i="6"/>
  <c r="B109" i="6"/>
  <c r="O65" i="7" l="1"/>
  <c r="K66" i="7" s="1"/>
  <c r="H109" i="7"/>
  <c r="BF65" i="7"/>
  <c r="H108" i="8"/>
  <c r="W65" i="7"/>
  <c r="X65" i="7" s="1"/>
  <c r="X107" i="8"/>
  <c r="BA107" i="8"/>
  <c r="X110" i="6"/>
  <c r="BA110" i="6"/>
  <c r="X109" i="2"/>
  <c r="BA109" i="2"/>
  <c r="H109" i="5"/>
  <c r="H109" i="6"/>
  <c r="H110" i="9"/>
  <c r="X108" i="7"/>
  <c r="BA108" i="7"/>
  <c r="X108" i="5"/>
  <c r="BA108" i="5"/>
  <c r="AU64" i="6"/>
  <c r="BF64" i="6"/>
  <c r="BG63" i="6"/>
  <c r="BH63" i="6" s="1"/>
  <c r="BI63" i="6" s="1"/>
  <c r="AV63" i="6"/>
  <c r="AW63" i="6" s="1"/>
  <c r="W64" i="6"/>
  <c r="O64" i="6"/>
  <c r="K65" i="6" s="1"/>
  <c r="AX62" i="6"/>
  <c r="BL62" i="6" s="1"/>
  <c r="BK62" i="6"/>
  <c r="X108" i="9"/>
  <c r="A109" i="3"/>
  <c r="X109" i="3"/>
  <c r="X65" i="5"/>
  <c r="Y65" i="5" s="1"/>
  <c r="N66" i="5"/>
  <c r="O66" i="5" s="1"/>
  <c r="K67" i="5" s="1"/>
  <c r="L67" i="5" s="1"/>
  <c r="P67" i="5" s="1"/>
  <c r="Q67" i="5" s="1"/>
  <c r="R67" i="5" s="1"/>
  <c r="N66" i="7"/>
  <c r="L66" i="7"/>
  <c r="BL63" i="5"/>
  <c r="BK63" i="5"/>
  <c r="AX108" i="4"/>
  <c r="AA108" i="4"/>
  <c r="BL108" i="4"/>
  <c r="AL107" i="2"/>
  <c r="AM107" i="2"/>
  <c r="AW107" i="2"/>
  <c r="BK107" i="2"/>
  <c r="AJ107" i="2"/>
  <c r="AX107" i="2"/>
  <c r="AA107" i="2"/>
  <c r="BL107" i="2"/>
  <c r="AI107" i="2"/>
  <c r="BH107" i="2"/>
  <c r="AI108" i="4"/>
  <c r="AM108" i="4"/>
  <c r="AA107" i="7"/>
  <c r="BI108" i="4"/>
  <c r="BK108" i="4"/>
  <c r="BH108" i="4"/>
  <c r="AW108" i="4"/>
  <c r="AJ108" i="4"/>
  <c r="AU66" i="5"/>
  <c r="BF66" i="5"/>
  <c r="AV64" i="5"/>
  <c r="BG64" i="5"/>
  <c r="A108" i="2"/>
  <c r="BL108" i="2" s="1"/>
  <c r="BD109" i="3"/>
  <c r="BG109" i="3"/>
  <c r="Y109" i="3"/>
  <c r="AS109" i="3"/>
  <c r="U109" i="3"/>
  <c r="AV109" i="3"/>
  <c r="AP109" i="3"/>
  <c r="W109" i="3"/>
  <c r="T110" i="3"/>
  <c r="BA110" i="3" s="1"/>
  <c r="AF109" i="3"/>
  <c r="AG109" i="3" s="1"/>
  <c r="H110" i="4"/>
  <c r="Y64" i="7"/>
  <c r="BG64" i="7" s="1"/>
  <c r="AW107" i="7"/>
  <c r="BK107" i="7"/>
  <c r="BL107" i="7"/>
  <c r="AX107" i="7"/>
  <c r="BH107" i="7"/>
  <c r="BH63" i="7"/>
  <c r="BI63" i="7" s="1"/>
  <c r="AI107" i="7"/>
  <c r="AW63" i="7"/>
  <c r="AJ107" i="7"/>
  <c r="AL107" i="7"/>
  <c r="BI107" i="7"/>
  <c r="BC110" i="9"/>
  <c r="BF110" i="9"/>
  <c r="AU110" i="9"/>
  <c r="BD108" i="5"/>
  <c r="AV108" i="5"/>
  <c r="BG108" i="5"/>
  <c r="Y108" i="5"/>
  <c r="BC110" i="4"/>
  <c r="BF110" i="4"/>
  <c r="AU110" i="4"/>
  <c r="A109" i="4"/>
  <c r="BH109" i="4" s="1"/>
  <c r="BD109" i="4"/>
  <c r="BG109" i="4"/>
  <c r="AV109" i="4"/>
  <c r="BD108" i="9"/>
  <c r="BG108" i="9"/>
  <c r="AV108" i="9"/>
  <c r="Y108" i="9"/>
  <c r="BC109" i="6"/>
  <c r="AU109" i="6"/>
  <c r="BF109" i="6"/>
  <c r="BD109" i="2"/>
  <c r="BG109" i="2"/>
  <c r="AV109" i="2"/>
  <c r="BD110" i="6"/>
  <c r="BG110" i="6"/>
  <c r="AV110" i="6"/>
  <c r="Y110" i="6"/>
  <c r="BC110" i="3"/>
  <c r="BF110" i="3"/>
  <c r="AU110" i="3"/>
  <c r="A108" i="7"/>
  <c r="BI108" i="7" s="1"/>
  <c r="BD108" i="7"/>
  <c r="BG108" i="7"/>
  <c r="Y108" i="7"/>
  <c r="AV108" i="7"/>
  <c r="BC109" i="5"/>
  <c r="AU109" i="5"/>
  <c r="BF109" i="5"/>
  <c r="BD107" i="8"/>
  <c r="BC108" i="2"/>
  <c r="BF108" i="2"/>
  <c r="AU108" i="2"/>
  <c r="F108" i="2"/>
  <c r="N108" i="2"/>
  <c r="B109" i="2"/>
  <c r="L108" i="2"/>
  <c r="H108" i="2"/>
  <c r="AO108" i="2"/>
  <c r="M108" i="2"/>
  <c r="K108" i="2"/>
  <c r="D108" i="2"/>
  <c r="O108" i="2"/>
  <c r="Q108" i="2"/>
  <c r="R108" i="2"/>
  <c r="E108" i="2"/>
  <c r="P108" i="2"/>
  <c r="AC108" i="2"/>
  <c r="AD108" i="2" s="1"/>
  <c r="AR108" i="2"/>
  <c r="C108" i="2"/>
  <c r="BC108" i="8"/>
  <c r="R108" i="8"/>
  <c r="B109" i="8"/>
  <c r="K108" i="8"/>
  <c r="P108" i="8"/>
  <c r="Q108" i="8"/>
  <c r="AR108" i="8"/>
  <c r="N108" i="8"/>
  <c r="O108" i="8"/>
  <c r="F108" i="8"/>
  <c r="AD108" i="8"/>
  <c r="M108" i="8"/>
  <c r="D108" i="8"/>
  <c r="AO108" i="8"/>
  <c r="E108" i="8"/>
  <c r="BF108" i="8"/>
  <c r="L108" i="8"/>
  <c r="AU108" i="8"/>
  <c r="AC108" i="8"/>
  <c r="C108" i="8"/>
  <c r="BC109" i="7"/>
  <c r="BF109" i="7"/>
  <c r="AU109" i="7"/>
  <c r="BG107" i="8"/>
  <c r="AV107" i="8"/>
  <c r="Y107" i="8"/>
  <c r="U108" i="9"/>
  <c r="AS108" i="9"/>
  <c r="W108" i="9"/>
  <c r="AF108" i="9"/>
  <c r="T109" i="9"/>
  <c r="BA109" i="9" s="1"/>
  <c r="AP108" i="9"/>
  <c r="AG108" i="9"/>
  <c r="A108" i="9"/>
  <c r="BH106" i="8"/>
  <c r="AW106" i="8"/>
  <c r="AX106" i="8"/>
  <c r="AJ106" i="8"/>
  <c r="BL106" i="8"/>
  <c r="BK106" i="8"/>
  <c r="AI106" i="8"/>
  <c r="AL106" i="8"/>
  <c r="AA106" i="8"/>
  <c r="BI106" i="8"/>
  <c r="AM106" i="8"/>
  <c r="A107" i="8"/>
  <c r="AG107" i="8"/>
  <c r="U107" i="8"/>
  <c r="W107" i="8"/>
  <c r="AS107" i="8"/>
  <c r="T108" i="8"/>
  <c r="AF107" i="8"/>
  <c r="AP107" i="8"/>
  <c r="AM107" i="9"/>
  <c r="AW107" i="9"/>
  <c r="AI107" i="9"/>
  <c r="AL107" i="9"/>
  <c r="BK107" i="9"/>
  <c r="BL107" i="9"/>
  <c r="AA107" i="9"/>
  <c r="AX107" i="9"/>
  <c r="AJ107" i="9"/>
  <c r="BH107" i="9"/>
  <c r="BI107" i="9"/>
  <c r="AS109" i="4"/>
  <c r="W109" i="4"/>
  <c r="AP109" i="4"/>
  <c r="AF109" i="4"/>
  <c r="AG109" i="4" s="1"/>
  <c r="X109" i="4"/>
  <c r="Y109" i="4"/>
  <c r="U109" i="4"/>
  <c r="T110" i="4"/>
  <c r="BA110" i="4" s="1"/>
  <c r="M109" i="5"/>
  <c r="N109" i="5"/>
  <c r="AR109" i="5"/>
  <c r="R109" i="5"/>
  <c r="Q109" i="5"/>
  <c r="K109" i="5"/>
  <c r="C109" i="5"/>
  <c r="P109" i="5"/>
  <c r="AO109" i="5"/>
  <c r="B110" i="5"/>
  <c r="O109" i="5"/>
  <c r="AC109" i="5"/>
  <c r="AD109" i="5"/>
  <c r="E109" i="5"/>
  <c r="D109" i="5"/>
  <c r="L109" i="5"/>
  <c r="F109" i="5"/>
  <c r="AM107" i="5"/>
  <c r="BK107" i="5"/>
  <c r="AI107" i="5"/>
  <c r="BI107" i="5"/>
  <c r="AJ107" i="5"/>
  <c r="AL107" i="5"/>
  <c r="AW107" i="5"/>
  <c r="AA107" i="5"/>
  <c r="AX107" i="5"/>
  <c r="BH107" i="5"/>
  <c r="BL107" i="5"/>
  <c r="W108" i="5"/>
  <c r="AS108" i="5"/>
  <c r="U108" i="5"/>
  <c r="AF108" i="5"/>
  <c r="AG108" i="5"/>
  <c r="AP108" i="5"/>
  <c r="T109" i="5"/>
  <c r="A108" i="5"/>
  <c r="Q110" i="9"/>
  <c r="AO110" i="9"/>
  <c r="E110" i="9"/>
  <c r="K110" i="9"/>
  <c r="R110" i="9"/>
  <c r="N110" i="9"/>
  <c r="P110" i="9"/>
  <c r="M110" i="9"/>
  <c r="B111" i="9"/>
  <c r="L110" i="9"/>
  <c r="AD110" i="9"/>
  <c r="C110" i="9"/>
  <c r="O110" i="9"/>
  <c r="F110" i="9"/>
  <c r="D110" i="9"/>
  <c r="AR110" i="9"/>
  <c r="AC110" i="9"/>
  <c r="U110" i="6"/>
  <c r="AG110" i="6"/>
  <c r="W110" i="6"/>
  <c r="T111" i="6"/>
  <c r="AS110" i="6"/>
  <c r="AF110" i="6"/>
  <c r="AP110" i="6"/>
  <c r="B111" i="4"/>
  <c r="AO110" i="4"/>
  <c r="L110" i="4"/>
  <c r="N110" i="4"/>
  <c r="O110" i="4"/>
  <c r="M110" i="4"/>
  <c r="D110" i="4"/>
  <c r="K110" i="4"/>
  <c r="AC110" i="4"/>
  <c r="AD110" i="4" s="1"/>
  <c r="E110" i="4"/>
  <c r="AR110" i="4"/>
  <c r="C110" i="4"/>
  <c r="R110" i="4"/>
  <c r="P110" i="4"/>
  <c r="Q110" i="4"/>
  <c r="F110" i="4"/>
  <c r="O110" i="3"/>
  <c r="L110" i="3"/>
  <c r="M110" i="3"/>
  <c r="D110" i="3"/>
  <c r="B111" i="3"/>
  <c r="P110" i="3"/>
  <c r="N110" i="3"/>
  <c r="Q110" i="3"/>
  <c r="C110" i="3"/>
  <c r="F110" i="3"/>
  <c r="K110" i="3"/>
  <c r="E110" i="3"/>
  <c r="AR110" i="3"/>
  <c r="AC110" i="3"/>
  <c r="AD110" i="3" s="1"/>
  <c r="AO110" i="3"/>
  <c r="H110" i="3"/>
  <c r="R110" i="3"/>
  <c r="AG108" i="7"/>
  <c r="T109" i="7"/>
  <c r="AP108" i="7"/>
  <c r="AS108" i="7"/>
  <c r="W108" i="7"/>
  <c r="AF108" i="7"/>
  <c r="U108" i="7"/>
  <c r="AW109" i="3"/>
  <c r="AA109" i="3"/>
  <c r="BL109" i="3"/>
  <c r="BH109" i="3"/>
  <c r="AM109" i="3"/>
  <c r="AJ109" i="3"/>
  <c r="BK109" i="3"/>
  <c r="AL109" i="3"/>
  <c r="AX109" i="3"/>
  <c r="AI109" i="3"/>
  <c r="BI109" i="3"/>
  <c r="AS109" i="2"/>
  <c r="AF109" i="2"/>
  <c r="AG109" i="2" s="1"/>
  <c r="Y109" i="2"/>
  <c r="U109" i="2"/>
  <c r="T110" i="2"/>
  <c r="AP109" i="2"/>
  <c r="W109" i="2"/>
  <c r="AO109" i="7"/>
  <c r="AR109" i="7"/>
  <c r="R109" i="7"/>
  <c r="M109" i="7"/>
  <c r="D109" i="7"/>
  <c r="AC109" i="7"/>
  <c r="N109" i="7"/>
  <c r="AD109" i="7"/>
  <c r="F109" i="7"/>
  <c r="O109" i="7"/>
  <c r="L109" i="7"/>
  <c r="K109" i="7"/>
  <c r="Q109" i="7"/>
  <c r="B110" i="7"/>
  <c r="E109" i="7"/>
  <c r="C109" i="7"/>
  <c r="P109" i="7"/>
  <c r="K109" i="6"/>
  <c r="R109" i="6"/>
  <c r="AD109" i="6"/>
  <c r="AR109" i="6"/>
  <c r="F109" i="6"/>
  <c r="L109" i="6"/>
  <c r="A109" i="6"/>
  <c r="O109" i="6"/>
  <c r="Q109" i="6"/>
  <c r="N109" i="6"/>
  <c r="AC109" i="6"/>
  <c r="AO109" i="6"/>
  <c r="P109" i="6"/>
  <c r="E109" i="6"/>
  <c r="M109" i="6"/>
  <c r="C109" i="6"/>
  <c r="B110" i="6"/>
  <c r="D109" i="6"/>
  <c r="AJ108" i="6"/>
  <c r="AW108" i="6"/>
  <c r="BI108" i="6"/>
  <c r="BH108" i="6"/>
  <c r="BK108" i="6"/>
  <c r="AX108" i="6"/>
  <c r="AI108" i="6"/>
  <c r="AA108" i="6"/>
  <c r="AL108" i="6"/>
  <c r="BL108" i="6"/>
  <c r="AM108" i="6"/>
  <c r="X111" i="6" l="1"/>
  <c r="BA111" i="6"/>
  <c r="H110" i="6"/>
  <c r="X109" i="7"/>
  <c r="BA109" i="7"/>
  <c r="H111" i="9"/>
  <c r="H110" i="7"/>
  <c r="X110" i="2"/>
  <c r="BA110" i="2"/>
  <c r="H110" i="5"/>
  <c r="X109" i="5"/>
  <c r="BA109" i="5"/>
  <c r="X108" i="8"/>
  <c r="BA108" i="8"/>
  <c r="H109" i="8"/>
  <c r="L65" i="6"/>
  <c r="P65" i="6" s="1"/>
  <c r="Q65" i="6" s="1"/>
  <c r="R65" i="6" s="1"/>
  <c r="N65" i="6"/>
  <c r="O65" i="6" s="1"/>
  <c r="K66" i="6" s="1"/>
  <c r="X64" i="6"/>
  <c r="W65" i="6" s="1"/>
  <c r="Y64" i="6"/>
  <c r="AX63" i="6"/>
  <c r="BL63" i="6" s="1"/>
  <c r="BK63" i="6"/>
  <c r="A110" i="3"/>
  <c r="BI110" i="3" s="1"/>
  <c r="X110" i="3"/>
  <c r="X109" i="9"/>
  <c r="BG65" i="5"/>
  <c r="BH65" i="5" s="1"/>
  <c r="BI65" i="5" s="1"/>
  <c r="AV65" i="5"/>
  <c r="AW65" i="5" s="1"/>
  <c r="W66" i="5"/>
  <c r="X66" i="5" s="1"/>
  <c r="W67" i="5" s="1"/>
  <c r="X67" i="5" s="1"/>
  <c r="A109" i="2"/>
  <c r="P66" i="7"/>
  <c r="Q66" i="7" s="1"/>
  <c r="R66" i="7" s="1"/>
  <c r="O66" i="7"/>
  <c r="K67" i="7" s="1"/>
  <c r="BH64" i="5"/>
  <c r="BI64" i="5" s="1"/>
  <c r="N67" i="5"/>
  <c r="O67" i="5" s="1"/>
  <c r="K68" i="5" s="1"/>
  <c r="AV64" i="7"/>
  <c r="AW108" i="2"/>
  <c r="AJ108" i="2"/>
  <c r="AL108" i="2"/>
  <c r="AM108" i="2"/>
  <c r="AX108" i="2"/>
  <c r="AA108" i="2"/>
  <c r="BK108" i="2"/>
  <c r="AI108" i="2"/>
  <c r="AW64" i="5"/>
  <c r="BF67" i="5"/>
  <c r="AU67" i="5"/>
  <c r="BH108" i="2"/>
  <c r="BI108" i="2"/>
  <c r="W110" i="3"/>
  <c r="U110" i="3"/>
  <c r="AS110" i="3"/>
  <c r="T111" i="3"/>
  <c r="BA111" i="3" s="1"/>
  <c r="AF110" i="3"/>
  <c r="AG110" i="3" s="1"/>
  <c r="BG110" i="3"/>
  <c r="Y110" i="3"/>
  <c r="BD110" i="3"/>
  <c r="AP110" i="3"/>
  <c r="AV110" i="3"/>
  <c r="H111" i="4"/>
  <c r="AW109" i="4"/>
  <c r="BK109" i="4"/>
  <c r="AJ109" i="4"/>
  <c r="BH64" i="7"/>
  <c r="BI64" i="7" s="1"/>
  <c r="BK63" i="7"/>
  <c r="AX63" i="7"/>
  <c r="BL63" i="7" s="1"/>
  <c r="Y65" i="7"/>
  <c r="W66" i="7"/>
  <c r="X66" i="7" s="1"/>
  <c r="AW108" i="7"/>
  <c r="BK108" i="7"/>
  <c r="AI108" i="7"/>
  <c r="AA108" i="7"/>
  <c r="AX108" i="7"/>
  <c r="AL108" i="7"/>
  <c r="AJ108" i="7"/>
  <c r="AM108" i="7"/>
  <c r="BH108" i="7"/>
  <c r="BL108" i="7"/>
  <c r="AM109" i="4"/>
  <c r="BL109" i="4"/>
  <c r="BD110" i="2"/>
  <c r="BG110" i="2"/>
  <c r="AV110" i="2"/>
  <c r="BC109" i="2"/>
  <c r="BF109" i="2"/>
  <c r="AU109" i="2"/>
  <c r="AC109" i="2"/>
  <c r="AD109" i="2" s="1"/>
  <c r="O109" i="2"/>
  <c r="AO109" i="2"/>
  <c r="L109" i="2"/>
  <c r="AR109" i="2"/>
  <c r="F109" i="2"/>
  <c r="B110" i="2"/>
  <c r="H109" i="2"/>
  <c r="E109" i="2"/>
  <c r="R109" i="2"/>
  <c r="M109" i="2"/>
  <c r="D109" i="2"/>
  <c r="N109" i="2"/>
  <c r="P109" i="2"/>
  <c r="K109" i="2"/>
  <c r="C109" i="2"/>
  <c r="Q109" i="2"/>
  <c r="AL109" i="4"/>
  <c r="BC110" i="7"/>
  <c r="AU110" i="7"/>
  <c r="BF110" i="7"/>
  <c r="A109" i="7"/>
  <c r="BI109" i="7" s="1"/>
  <c r="BD109" i="7"/>
  <c r="BG109" i="7"/>
  <c r="AV109" i="7"/>
  <c r="Y109" i="7"/>
  <c r="BC111" i="3"/>
  <c r="BF111" i="3"/>
  <c r="AU111" i="3"/>
  <c r="BD111" i="6"/>
  <c r="AV111" i="6"/>
  <c r="BG111" i="6"/>
  <c r="Y111" i="6"/>
  <c r="BD109" i="5"/>
  <c r="AV109" i="5"/>
  <c r="BG109" i="5"/>
  <c r="Y109" i="5"/>
  <c r="BD109" i="9"/>
  <c r="AV109" i="9"/>
  <c r="Y109" i="9"/>
  <c r="BG109" i="9"/>
  <c r="AA109" i="4"/>
  <c r="AX109" i="4"/>
  <c r="BC111" i="4"/>
  <c r="AU111" i="4"/>
  <c r="BF111" i="4"/>
  <c r="AI109" i="4"/>
  <c r="BC110" i="5"/>
  <c r="BF110" i="5"/>
  <c r="AU110" i="5"/>
  <c r="BI109" i="4"/>
  <c r="BC111" i="9"/>
  <c r="BF111" i="9"/>
  <c r="AU111" i="9"/>
  <c r="BD108" i="8"/>
  <c r="BC109" i="8"/>
  <c r="K109" i="8"/>
  <c r="L109" i="8"/>
  <c r="R109" i="8"/>
  <c r="AD109" i="8"/>
  <c r="BF109" i="8"/>
  <c r="N109" i="8"/>
  <c r="C109" i="8"/>
  <c r="AO109" i="8"/>
  <c r="AR109" i="8"/>
  <c r="AU109" i="8"/>
  <c r="AC109" i="8"/>
  <c r="B110" i="8"/>
  <c r="P109" i="8"/>
  <c r="O109" i="8"/>
  <c r="E109" i="8"/>
  <c r="D109" i="8"/>
  <c r="Q109" i="8"/>
  <c r="M109" i="8"/>
  <c r="F109" i="8"/>
  <c r="BC110" i="6"/>
  <c r="BF110" i="6"/>
  <c r="AU110" i="6"/>
  <c r="BD110" i="4"/>
  <c r="BG110" i="4"/>
  <c r="AV110" i="4"/>
  <c r="BG108" i="8"/>
  <c r="AV108" i="8"/>
  <c r="Y108" i="8"/>
  <c r="BH109" i="2"/>
  <c r="BL109" i="2"/>
  <c r="BK109" i="2"/>
  <c r="BI109" i="2"/>
  <c r="AX107" i="8"/>
  <c r="BL107" i="8"/>
  <c r="AI107" i="8"/>
  <c r="AM107" i="8"/>
  <c r="AL107" i="8"/>
  <c r="BH107" i="8"/>
  <c r="AW107" i="8"/>
  <c r="BI107" i="8"/>
  <c r="AJ107" i="8"/>
  <c r="AA107" i="8"/>
  <c r="BK107" i="8"/>
  <c r="AM108" i="9"/>
  <c r="BL108" i="9"/>
  <c r="BK108" i="9"/>
  <c r="AX108" i="9"/>
  <c r="AI108" i="9"/>
  <c r="AW108" i="9"/>
  <c r="AL108" i="9"/>
  <c r="BH108" i="9"/>
  <c r="AA108" i="9"/>
  <c r="AJ108" i="9"/>
  <c r="BI108" i="9"/>
  <c r="AF108" i="8"/>
  <c r="AS108" i="8"/>
  <c r="AP108" i="8"/>
  <c r="AG108" i="8"/>
  <c r="A108" i="8"/>
  <c r="U108" i="8"/>
  <c r="W108" i="8"/>
  <c r="T109" i="8"/>
  <c r="T110" i="9"/>
  <c r="BA110" i="9" s="1"/>
  <c r="AS109" i="9"/>
  <c r="AP109" i="9"/>
  <c r="W109" i="9"/>
  <c r="U109" i="9"/>
  <c r="AG109" i="9"/>
  <c r="AF109" i="9"/>
  <c r="A109" i="9"/>
  <c r="AS110" i="4"/>
  <c r="U110" i="4"/>
  <c r="Y110" i="4"/>
  <c r="AP110" i="4"/>
  <c r="X110" i="4"/>
  <c r="W110" i="4"/>
  <c r="T111" i="4"/>
  <c r="BA111" i="4" s="1"/>
  <c r="AF110" i="4"/>
  <c r="AG110" i="4" s="1"/>
  <c r="A110" i="4"/>
  <c r="AI110" i="4" s="1"/>
  <c r="AS109" i="5"/>
  <c r="W109" i="5"/>
  <c r="T110" i="5"/>
  <c r="AF109" i="5"/>
  <c r="AG109" i="5"/>
  <c r="AP109" i="5"/>
  <c r="U109" i="5"/>
  <c r="AX108" i="5"/>
  <c r="AI108" i="5"/>
  <c r="BH108" i="5"/>
  <c r="BL108" i="5"/>
  <c r="AM108" i="5"/>
  <c r="BK108" i="5"/>
  <c r="AW108" i="5"/>
  <c r="AJ108" i="5"/>
  <c r="BI108" i="5"/>
  <c r="AL108" i="5"/>
  <c r="AA108" i="5"/>
  <c r="E110" i="5"/>
  <c r="AO110" i="5"/>
  <c r="K110" i="5"/>
  <c r="F110" i="5"/>
  <c r="AR110" i="5"/>
  <c r="M110" i="5"/>
  <c r="C110" i="5"/>
  <c r="AD110" i="5"/>
  <c r="N110" i="5"/>
  <c r="P110" i="5"/>
  <c r="B111" i="5"/>
  <c r="O110" i="5"/>
  <c r="D110" i="5"/>
  <c r="R110" i="5"/>
  <c r="L110" i="5"/>
  <c r="Q110" i="5"/>
  <c r="AC110" i="5"/>
  <c r="A109" i="5"/>
  <c r="K110" i="6"/>
  <c r="E110" i="6"/>
  <c r="A110" i="6"/>
  <c r="AD110" i="6"/>
  <c r="D110" i="6"/>
  <c r="AO110" i="6"/>
  <c r="L110" i="6"/>
  <c r="M110" i="6"/>
  <c r="AR110" i="6"/>
  <c r="Q110" i="6"/>
  <c r="F110" i="6"/>
  <c r="P110" i="6"/>
  <c r="O110" i="6"/>
  <c r="B111" i="6"/>
  <c r="AC110" i="6"/>
  <c r="N110" i="6"/>
  <c r="C110" i="6"/>
  <c r="R110" i="6"/>
  <c r="N111" i="3"/>
  <c r="F111" i="3"/>
  <c r="M111" i="3"/>
  <c r="C111" i="3"/>
  <c r="AR111" i="3"/>
  <c r="AO111" i="3"/>
  <c r="P111" i="3"/>
  <c r="E111" i="3"/>
  <c r="K111" i="3"/>
  <c r="D111" i="3"/>
  <c r="B112" i="3"/>
  <c r="O111" i="3"/>
  <c r="AC111" i="3"/>
  <c r="AD111" i="3" s="1"/>
  <c r="H111" i="3"/>
  <c r="Q111" i="3"/>
  <c r="L111" i="3"/>
  <c r="R111" i="3"/>
  <c r="BH109" i="6"/>
  <c r="AJ109" i="6"/>
  <c r="BL109" i="6"/>
  <c r="AW109" i="6"/>
  <c r="AL109" i="6"/>
  <c r="BI109" i="6"/>
  <c r="AM109" i="6"/>
  <c r="BK109" i="6"/>
  <c r="AA109" i="6"/>
  <c r="AI109" i="6"/>
  <c r="AX109" i="6"/>
  <c r="E110" i="7"/>
  <c r="M110" i="7"/>
  <c r="R110" i="7"/>
  <c r="O110" i="7"/>
  <c r="AO110" i="7"/>
  <c r="C110" i="7"/>
  <c r="D110" i="7"/>
  <c r="K110" i="7"/>
  <c r="N110" i="7"/>
  <c r="Q110" i="7"/>
  <c r="F110" i="7"/>
  <c r="AR110" i="7"/>
  <c r="L110" i="7"/>
  <c r="B111" i="7"/>
  <c r="AC110" i="7"/>
  <c r="P110" i="7"/>
  <c r="AD110" i="7"/>
  <c r="AX109" i="2"/>
  <c r="AA109" i="2"/>
  <c r="AM109" i="2"/>
  <c r="AW109" i="2"/>
  <c r="AL109" i="2"/>
  <c r="AI109" i="2"/>
  <c r="AJ109" i="2"/>
  <c r="U109" i="7"/>
  <c r="AF109" i="7"/>
  <c r="AP109" i="7"/>
  <c r="T110" i="7"/>
  <c r="AS109" i="7"/>
  <c r="AG109" i="7"/>
  <c r="W109" i="7"/>
  <c r="W111" i="6"/>
  <c r="AG111" i="6"/>
  <c r="T112" i="6"/>
  <c r="U111" i="6"/>
  <c r="AS111" i="6"/>
  <c r="AP111" i="6"/>
  <c r="AF111" i="6"/>
  <c r="T111" i="2"/>
  <c r="W110" i="2"/>
  <c r="AS110" i="2"/>
  <c r="U110" i="2"/>
  <c r="AP110" i="2"/>
  <c r="AF110" i="2"/>
  <c r="AG110" i="2" s="1"/>
  <c r="Y110" i="2"/>
  <c r="N111" i="9"/>
  <c r="L111" i="9"/>
  <c r="Q111" i="9"/>
  <c r="K111" i="9"/>
  <c r="AR111" i="9"/>
  <c r="O111" i="9"/>
  <c r="P111" i="9"/>
  <c r="B112" i="9"/>
  <c r="D111" i="9"/>
  <c r="AC111" i="9"/>
  <c r="C111" i="9"/>
  <c r="E111" i="9"/>
  <c r="AD111" i="9"/>
  <c r="AO111" i="9"/>
  <c r="R111" i="9"/>
  <c r="F111" i="9"/>
  <c r="M111" i="9"/>
  <c r="AO111" i="4"/>
  <c r="P111" i="4"/>
  <c r="D111" i="4"/>
  <c r="K111" i="4"/>
  <c r="C111" i="4"/>
  <c r="E111" i="4"/>
  <c r="AR111" i="4"/>
  <c r="R111" i="4"/>
  <c r="F111" i="4"/>
  <c r="AC111" i="4"/>
  <c r="AD111" i="4" s="1"/>
  <c r="L111" i="4"/>
  <c r="O111" i="4"/>
  <c r="N111" i="4"/>
  <c r="M111" i="4"/>
  <c r="B112" i="4"/>
  <c r="Q111" i="4"/>
  <c r="AX110" i="3"/>
  <c r="H111" i="5" l="1"/>
  <c r="H110" i="8"/>
  <c r="X110" i="7"/>
  <c r="BA110" i="7"/>
  <c r="X112" i="6"/>
  <c r="BA112" i="6"/>
  <c r="X110" i="5"/>
  <c r="BA110" i="5"/>
  <c r="H111" i="7"/>
  <c r="H111" i="6"/>
  <c r="X111" i="2"/>
  <c r="BA111" i="2"/>
  <c r="H112" i="9"/>
  <c r="X109" i="8"/>
  <c r="BA109" i="8"/>
  <c r="AV64" i="6"/>
  <c r="AW64" i="6" s="1"/>
  <c r="BG64" i="6"/>
  <c r="BH64" i="6" s="1"/>
  <c r="BI64" i="6" s="1"/>
  <c r="X65" i="6"/>
  <c r="Y65" i="6"/>
  <c r="L66" i="6"/>
  <c r="P66" i="6" s="1"/>
  <c r="Q66" i="6" s="1"/>
  <c r="R66" i="6" s="1"/>
  <c r="N66" i="6"/>
  <c r="AU65" i="6"/>
  <c r="BF65" i="6"/>
  <c r="BK110" i="3"/>
  <c r="AJ110" i="3"/>
  <c r="BL110" i="3"/>
  <c r="AM110" i="3"/>
  <c r="AW110" i="3"/>
  <c r="AL110" i="3"/>
  <c r="BH110" i="3"/>
  <c r="AA110" i="3"/>
  <c r="AI110" i="3"/>
  <c r="A111" i="3"/>
  <c r="X111" i="3"/>
  <c r="X110" i="9"/>
  <c r="BL109" i="7"/>
  <c r="N67" i="7"/>
  <c r="L67" i="7"/>
  <c r="BF66" i="7"/>
  <c r="AU66" i="7"/>
  <c r="AW64" i="7"/>
  <c r="BK64" i="7" s="1"/>
  <c r="N68" i="5"/>
  <c r="L68" i="5"/>
  <c r="P68" i="5" s="1"/>
  <c r="Q68" i="5" s="1"/>
  <c r="R68" i="5" s="1"/>
  <c r="BF68" i="5" s="1"/>
  <c r="BH110" i="4"/>
  <c r="BK65" i="5"/>
  <c r="AX65" i="5"/>
  <c r="BL65" i="5" s="1"/>
  <c r="Y66" i="5"/>
  <c r="AX64" i="5"/>
  <c r="BL64" i="5" s="1"/>
  <c r="BK64" i="5"/>
  <c r="A110" i="2"/>
  <c r="BH110" i="2" s="1"/>
  <c r="AF111" i="3"/>
  <c r="AG111" i="3" s="1"/>
  <c r="BD111" i="3"/>
  <c r="Y111" i="3"/>
  <c r="BG111" i="3"/>
  <c r="U111" i="3"/>
  <c r="AP111" i="3"/>
  <c r="W111" i="3"/>
  <c r="T112" i="3"/>
  <c r="BA112" i="3" s="1"/>
  <c r="AS111" i="3"/>
  <c r="AV111" i="3"/>
  <c r="AA110" i="4"/>
  <c r="H112" i="4"/>
  <c r="AI109" i="7"/>
  <c r="AA109" i="7"/>
  <c r="AM109" i="7"/>
  <c r="AJ109" i="7"/>
  <c r="AW109" i="7"/>
  <c r="AX109" i="7"/>
  <c r="BH109" i="7"/>
  <c r="AV65" i="7"/>
  <c r="BG65" i="7"/>
  <c r="BK109" i="7"/>
  <c r="AL109" i="7"/>
  <c r="BC111" i="6"/>
  <c r="AU111" i="6"/>
  <c r="BF111" i="6"/>
  <c r="BD110" i="5"/>
  <c r="BG110" i="5"/>
  <c r="AV110" i="5"/>
  <c r="Y110" i="5"/>
  <c r="BD111" i="2"/>
  <c r="BG111" i="2"/>
  <c r="AV111" i="2"/>
  <c r="A110" i="7"/>
  <c r="AL110" i="7" s="1"/>
  <c r="BD110" i="7"/>
  <c r="BG110" i="7"/>
  <c r="Y110" i="7"/>
  <c r="AV110" i="7"/>
  <c r="BC111" i="5"/>
  <c r="AU111" i="5"/>
  <c r="BF111" i="5"/>
  <c r="BD110" i="9"/>
  <c r="BG110" i="9"/>
  <c r="Y110" i="9"/>
  <c r="AV110" i="9"/>
  <c r="BC112" i="3"/>
  <c r="BF112" i="3"/>
  <c r="AU112" i="3"/>
  <c r="BC112" i="4"/>
  <c r="BF112" i="4"/>
  <c r="AU112" i="4"/>
  <c r="A111" i="4"/>
  <c r="AW111" i="4" s="1"/>
  <c r="BD111" i="4"/>
  <c r="BG111" i="4"/>
  <c r="AV111" i="4"/>
  <c r="BD109" i="8"/>
  <c r="BC112" i="9"/>
  <c r="AU112" i="9"/>
  <c r="BF112" i="9"/>
  <c r="BC111" i="7"/>
  <c r="BF111" i="7"/>
  <c r="AU111" i="7"/>
  <c r="BD112" i="6"/>
  <c r="AV112" i="6"/>
  <c r="BG112" i="6"/>
  <c r="Y112" i="6"/>
  <c r="BC110" i="8"/>
  <c r="E110" i="8"/>
  <c r="M110" i="8"/>
  <c r="P110" i="8"/>
  <c r="F110" i="8"/>
  <c r="AR110" i="8"/>
  <c r="N110" i="8"/>
  <c r="BF110" i="8"/>
  <c r="Q110" i="8"/>
  <c r="D110" i="8"/>
  <c r="R110" i="8"/>
  <c r="L110" i="8"/>
  <c r="AU110" i="8"/>
  <c r="K110" i="8"/>
  <c r="B111" i="8"/>
  <c r="AD110" i="8"/>
  <c r="AC110" i="8"/>
  <c r="O110" i="8"/>
  <c r="AO110" i="8"/>
  <c r="C110" i="8"/>
  <c r="BC110" i="2"/>
  <c r="BF110" i="2"/>
  <c r="AU110" i="2"/>
  <c r="AC110" i="2"/>
  <c r="AD110" i="2" s="1"/>
  <c r="O110" i="2"/>
  <c r="B111" i="2"/>
  <c r="P110" i="2"/>
  <c r="M110" i="2"/>
  <c r="K110" i="2"/>
  <c r="D110" i="2"/>
  <c r="E110" i="2"/>
  <c r="Q110" i="2"/>
  <c r="N110" i="2"/>
  <c r="AO110" i="2"/>
  <c r="AR110" i="2"/>
  <c r="C110" i="2"/>
  <c r="L110" i="2"/>
  <c r="H110" i="2"/>
  <c r="F110" i="2"/>
  <c r="R110" i="2"/>
  <c r="BL110" i="4"/>
  <c r="AX110" i="4"/>
  <c r="BK110" i="4"/>
  <c r="BI110" i="4"/>
  <c r="AJ110" i="4"/>
  <c r="AM110" i="4"/>
  <c r="AW110" i="4"/>
  <c r="AL110" i="4"/>
  <c r="BG109" i="8"/>
  <c r="AV109" i="8"/>
  <c r="Y109" i="8"/>
  <c r="BL110" i="2"/>
  <c r="BI110" i="2"/>
  <c r="AI108" i="8"/>
  <c r="AA108" i="8"/>
  <c r="AM108" i="8"/>
  <c r="BL108" i="8"/>
  <c r="BI108" i="8"/>
  <c r="BK108" i="8"/>
  <c r="AW108" i="8"/>
  <c r="AL108" i="8"/>
  <c r="AX108" i="8"/>
  <c r="BH108" i="8"/>
  <c r="AJ108" i="8"/>
  <c r="AX109" i="9"/>
  <c r="AW109" i="9"/>
  <c r="BL109" i="9"/>
  <c r="BH109" i="9"/>
  <c r="BI109" i="9"/>
  <c r="AJ109" i="9"/>
  <c r="AM109" i="9"/>
  <c r="BK109" i="9"/>
  <c r="AA109" i="9"/>
  <c r="AI109" i="9"/>
  <c r="AL109" i="9"/>
  <c r="W110" i="9"/>
  <c r="AG110" i="9"/>
  <c r="AS110" i="9"/>
  <c r="AF110" i="9"/>
  <c r="U110" i="9"/>
  <c r="T111" i="9"/>
  <c r="BA111" i="9" s="1"/>
  <c r="AP110" i="9"/>
  <c r="A110" i="9"/>
  <c r="AF109" i="8"/>
  <c r="U109" i="8"/>
  <c r="AG109" i="8"/>
  <c r="AP109" i="8"/>
  <c r="AS109" i="8"/>
  <c r="W109" i="8"/>
  <c r="A109" i="8"/>
  <c r="T110" i="8"/>
  <c r="AP111" i="4"/>
  <c r="AS111" i="4"/>
  <c r="Y111" i="4"/>
  <c r="AF111" i="4"/>
  <c r="AG111" i="4" s="1"/>
  <c r="T112" i="4"/>
  <c r="BA112" i="4" s="1"/>
  <c r="W111" i="4"/>
  <c r="X111" i="4"/>
  <c r="U111" i="4"/>
  <c r="AF110" i="5"/>
  <c r="AP110" i="5"/>
  <c r="U110" i="5"/>
  <c r="T111" i="5"/>
  <c r="AS110" i="5"/>
  <c r="AG110" i="5"/>
  <c r="W110" i="5"/>
  <c r="AA109" i="5"/>
  <c r="AW109" i="5"/>
  <c r="BH109" i="5"/>
  <c r="AL109" i="5"/>
  <c r="AX109" i="5"/>
  <c r="BL109" i="5"/>
  <c r="AJ109" i="5"/>
  <c r="AI109" i="5"/>
  <c r="BK109" i="5"/>
  <c r="BI109" i="5"/>
  <c r="AM109" i="5"/>
  <c r="A110" i="5"/>
  <c r="D111" i="5"/>
  <c r="AD111" i="5"/>
  <c r="Q111" i="5"/>
  <c r="N111" i="5"/>
  <c r="AO111" i="5"/>
  <c r="O111" i="5"/>
  <c r="L111" i="5"/>
  <c r="F111" i="5"/>
  <c r="B112" i="5"/>
  <c r="E111" i="5"/>
  <c r="AR111" i="5"/>
  <c r="P111" i="5"/>
  <c r="M111" i="5"/>
  <c r="C111" i="5"/>
  <c r="AC111" i="5"/>
  <c r="R111" i="5"/>
  <c r="K111" i="5"/>
  <c r="Q112" i="3"/>
  <c r="D112" i="3"/>
  <c r="R112" i="3"/>
  <c r="F112" i="3"/>
  <c r="K112" i="3"/>
  <c r="AC112" i="3"/>
  <c r="AD112" i="3" s="1"/>
  <c r="H112" i="3"/>
  <c r="L112" i="3"/>
  <c r="B113" i="3"/>
  <c r="P112" i="3"/>
  <c r="M112" i="3"/>
  <c r="N112" i="3"/>
  <c r="AO112" i="3"/>
  <c r="AR112" i="3"/>
  <c r="O112" i="3"/>
  <c r="C112" i="3"/>
  <c r="E112" i="3"/>
  <c r="D112" i="4"/>
  <c r="N112" i="4"/>
  <c r="B113" i="4"/>
  <c r="L112" i="4"/>
  <c r="M112" i="4"/>
  <c r="K112" i="4"/>
  <c r="AR112" i="4"/>
  <c r="E112" i="4"/>
  <c r="R112" i="4"/>
  <c r="AO112" i="4"/>
  <c r="C112" i="4"/>
  <c r="AC112" i="4"/>
  <c r="AD112" i="4" s="1"/>
  <c r="P112" i="4"/>
  <c r="Q112" i="4"/>
  <c r="O112" i="4"/>
  <c r="F112" i="4"/>
  <c r="D112" i="9"/>
  <c r="AD112" i="9"/>
  <c r="E112" i="9"/>
  <c r="AO112" i="9"/>
  <c r="L112" i="9"/>
  <c r="M112" i="9"/>
  <c r="K112" i="9"/>
  <c r="AC112" i="9"/>
  <c r="R112" i="9"/>
  <c r="N112" i="9"/>
  <c r="AR112" i="9"/>
  <c r="Q112" i="9"/>
  <c r="B113" i="9"/>
  <c r="P112" i="9"/>
  <c r="C112" i="9"/>
  <c r="O112" i="9"/>
  <c r="F112" i="9"/>
  <c r="E111" i="7"/>
  <c r="L111" i="7"/>
  <c r="AD111" i="7"/>
  <c r="P111" i="7"/>
  <c r="B112" i="7"/>
  <c r="K111" i="7"/>
  <c r="D111" i="7"/>
  <c r="M111" i="7"/>
  <c r="N111" i="7"/>
  <c r="AC111" i="7"/>
  <c r="F111" i="7"/>
  <c r="R111" i="7"/>
  <c r="AO111" i="7"/>
  <c r="Q111" i="7"/>
  <c r="C111" i="7"/>
  <c r="AR111" i="7"/>
  <c r="O111" i="7"/>
  <c r="AL111" i="3"/>
  <c r="AI111" i="3"/>
  <c r="BI111" i="3"/>
  <c r="BH111" i="3"/>
  <c r="BL111" i="3"/>
  <c r="AW111" i="3"/>
  <c r="AJ111" i="3"/>
  <c r="AX111" i="3"/>
  <c r="AM111" i="3"/>
  <c r="BK111" i="3"/>
  <c r="AA111" i="3"/>
  <c r="R111" i="6"/>
  <c r="AO111" i="6"/>
  <c r="O111" i="6"/>
  <c r="D111" i="6"/>
  <c r="AD111" i="6"/>
  <c r="C111" i="6"/>
  <c r="Q111" i="6"/>
  <c r="AC111" i="6"/>
  <c r="M111" i="6"/>
  <c r="P111" i="6"/>
  <c r="L111" i="6"/>
  <c r="AR111" i="6"/>
  <c r="K111" i="6"/>
  <c r="A111" i="6"/>
  <c r="B112" i="6"/>
  <c r="E111" i="6"/>
  <c r="F111" i="6"/>
  <c r="N111" i="6"/>
  <c r="BI110" i="6"/>
  <c r="AL110" i="6"/>
  <c r="AJ110" i="6"/>
  <c r="AW110" i="6"/>
  <c r="BK110" i="6"/>
  <c r="BH110" i="6"/>
  <c r="AX110" i="6"/>
  <c r="AM110" i="6"/>
  <c r="BL110" i="6"/>
  <c r="AI110" i="6"/>
  <c r="AA110" i="6"/>
  <c r="T112" i="2"/>
  <c r="W111" i="2"/>
  <c r="Y111" i="2"/>
  <c r="AF111" i="2"/>
  <c r="AG111" i="2" s="1"/>
  <c r="AP111" i="2"/>
  <c r="AS111" i="2"/>
  <c r="U111" i="2"/>
  <c r="AX110" i="2"/>
  <c r="AI110" i="2"/>
  <c r="AL110" i="2"/>
  <c r="AJ110" i="2"/>
  <c r="AA110" i="2"/>
  <c r="AM110" i="2"/>
  <c r="AW110" i="2"/>
  <c r="T113" i="6"/>
  <c r="AP112" i="6"/>
  <c r="AG112" i="6"/>
  <c r="W112" i="6"/>
  <c r="U112" i="6"/>
  <c r="AF112" i="6"/>
  <c r="AS112" i="6"/>
  <c r="AF110" i="7"/>
  <c r="W110" i="7"/>
  <c r="AP110" i="7"/>
  <c r="AS110" i="7"/>
  <c r="AG110" i="7"/>
  <c r="T111" i="7"/>
  <c r="U110" i="7"/>
  <c r="H112" i="6" l="1"/>
  <c r="H113" i="9"/>
  <c r="X112" i="2"/>
  <c r="BA112" i="2"/>
  <c r="X110" i="8"/>
  <c r="BA110" i="8"/>
  <c r="X113" i="6"/>
  <c r="BA113" i="6"/>
  <c r="X111" i="7"/>
  <c r="BA111" i="7"/>
  <c r="H112" i="5"/>
  <c r="X111" i="5"/>
  <c r="BA111" i="5"/>
  <c r="H111" i="8"/>
  <c r="H112" i="7"/>
  <c r="O66" i="6"/>
  <c r="K67" i="6" s="1"/>
  <c r="BF66" i="6"/>
  <c r="AU66" i="6"/>
  <c r="AV65" i="6"/>
  <c r="AW65" i="6" s="1"/>
  <c r="BG65" i="6"/>
  <c r="BH65" i="6" s="1"/>
  <c r="BI65" i="6" s="1"/>
  <c r="W66" i="6"/>
  <c r="AX64" i="6"/>
  <c r="BL64" i="6" s="1"/>
  <c r="BK64" i="6"/>
  <c r="A112" i="3"/>
  <c r="X112" i="3"/>
  <c r="X111" i="9"/>
  <c r="W68" i="5"/>
  <c r="X68" i="5" s="1"/>
  <c r="AU68" i="5"/>
  <c r="W67" i="7"/>
  <c r="X67" i="7" s="1"/>
  <c r="O68" i="5"/>
  <c r="K69" i="5" s="1"/>
  <c r="N69" i="5" s="1"/>
  <c r="P67" i="7"/>
  <c r="Q67" i="7" s="1"/>
  <c r="R67" i="7" s="1"/>
  <c r="O67" i="7"/>
  <c r="K68" i="7" s="1"/>
  <c r="AX64" i="7"/>
  <c r="BL64" i="7" s="1"/>
  <c r="AI110" i="7"/>
  <c r="AW110" i="7"/>
  <c r="AJ110" i="7"/>
  <c r="AA110" i="7"/>
  <c r="BH65" i="7"/>
  <c r="BI65" i="7" s="1"/>
  <c r="BK110" i="7"/>
  <c r="AW65" i="7"/>
  <c r="AX65" i="7" s="1"/>
  <c r="Y67" i="5"/>
  <c r="BG66" i="5"/>
  <c r="AV66" i="5"/>
  <c r="BK110" i="2"/>
  <c r="A111" i="2"/>
  <c r="AI111" i="2" s="1"/>
  <c r="AP112" i="3"/>
  <c r="AV112" i="3"/>
  <c r="T113" i="3"/>
  <c r="BA113" i="3" s="1"/>
  <c r="AS112" i="3"/>
  <c r="U112" i="3"/>
  <c r="BD112" i="3"/>
  <c r="Y112" i="3"/>
  <c r="BG112" i="3"/>
  <c r="W112" i="3"/>
  <c r="AF112" i="3"/>
  <c r="AG112" i="3" s="1"/>
  <c r="H113" i="4"/>
  <c r="AI111" i="4"/>
  <c r="AX111" i="4"/>
  <c r="AM110" i="7"/>
  <c r="BH110" i="7"/>
  <c r="BL110" i="7"/>
  <c r="BI110" i="7"/>
  <c r="Y66" i="7"/>
  <c r="AX110" i="7"/>
  <c r="A111" i="5"/>
  <c r="AI111" i="5" s="1"/>
  <c r="AA111" i="4"/>
  <c r="AJ111" i="4"/>
  <c r="BL111" i="4"/>
  <c r="AL111" i="4"/>
  <c r="BI111" i="4"/>
  <c r="AM111" i="4"/>
  <c r="BK111" i="4"/>
  <c r="BH111" i="4"/>
  <c r="BC112" i="7"/>
  <c r="BF112" i="7"/>
  <c r="AU112" i="7"/>
  <c r="BC112" i="5"/>
  <c r="AU112" i="5"/>
  <c r="BF112" i="5"/>
  <c r="BC113" i="3"/>
  <c r="BF113" i="3"/>
  <c r="AU113" i="3"/>
  <c r="BD110" i="8"/>
  <c r="BD111" i="9"/>
  <c r="BG111" i="9"/>
  <c r="AV111" i="9"/>
  <c r="Y111" i="9"/>
  <c r="BC111" i="8"/>
  <c r="BF111" i="8"/>
  <c r="AR111" i="8"/>
  <c r="L111" i="8"/>
  <c r="M111" i="8"/>
  <c r="E111" i="8"/>
  <c r="AU111" i="8"/>
  <c r="N111" i="8"/>
  <c r="F111" i="8"/>
  <c r="D111" i="8"/>
  <c r="P111" i="8"/>
  <c r="C111" i="8"/>
  <c r="R111" i="8"/>
  <c r="B112" i="8"/>
  <c r="K111" i="8"/>
  <c r="AC111" i="8"/>
  <c r="AD111" i="8"/>
  <c r="O111" i="8"/>
  <c r="Q111" i="8"/>
  <c r="AO111" i="8"/>
  <c r="BC113" i="9"/>
  <c r="BF113" i="9"/>
  <c r="AU113" i="9"/>
  <c r="A111" i="7"/>
  <c r="BK111" i="7" s="1"/>
  <c r="BD111" i="7"/>
  <c r="BG111" i="7"/>
  <c r="Y111" i="7"/>
  <c r="AV111" i="7"/>
  <c r="BC113" i="4"/>
  <c r="BF113" i="4"/>
  <c r="AU113" i="4"/>
  <c r="A112" i="4"/>
  <c r="AI112" i="4" s="1"/>
  <c r="BD112" i="4"/>
  <c r="BG112" i="4"/>
  <c r="AV112" i="4"/>
  <c r="BC111" i="2"/>
  <c r="BF111" i="2"/>
  <c r="AU111" i="2"/>
  <c r="O111" i="2"/>
  <c r="AC111" i="2"/>
  <c r="AD111" i="2" s="1"/>
  <c r="R111" i="2"/>
  <c r="AO111" i="2"/>
  <c r="K111" i="2"/>
  <c r="L111" i="2"/>
  <c r="E111" i="2"/>
  <c r="AR111" i="2"/>
  <c r="Q111" i="2"/>
  <c r="B112" i="2"/>
  <c r="D111" i="2"/>
  <c r="M111" i="2"/>
  <c r="N111" i="2"/>
  <c r="C111" i="2"/>
  <c r="H111" i="2"/>
  <c r="P111" i="2"/>
  <c r="F111" i="2"/>
  <c r="BD113" i="6"/>
  <c r="BG113" i="6"/>
  <c r="AV113" i="6"/>
  <c r="Y113" i="6"/>
  <c r="BD112" i="2"/>
  <c r="BG112" i="2"/>
  <c r="AV112" i="2"/>
  <c r="BC112" i="6"/>
  <c r="AU112" i="6"/>
  <c r="BF112" i="6"/>
  <c r="BD111" i="5"/>
  <c r="BG111" i="5"/>
  <c r="AV111" i="5"/>
  <c r="Y111" i="5"/>
  <c r="BG110" i="8"/>
  <c r="AV110" i="8"/>
  <c r="Y110" i="8"/>
  <c r="AG110" i="8"/>
  <c r="AF110" i="8"/>
  <c r="AS110" i="8"/>
  <c r="U110" i="8"/>
  <c r="T111" i="8"/>
  <c r="AP110" i="8"/>
  <c r="A110" i="8"/>
  <c r="W110" i="8"/>
  <c r="AM110" i="9"/>
  <c r="AA110" i="9"/>
  <c r="AL110" i="9"/>
  <c r="AX110" i="9"/>
  <c r="BL110" i="9"/>
  <c r="BH110" i="9"/>
  <c r="AJ110" i="9"/>
  <c r="AI110" i="9"/>
  <c r="BK110" i="9"/>
  <c r="AW110" i="9"/>
  <c r="BI110" i="9"/>
  <c r="AI109" i="8"/>
  <c r="AM109" i="8"/>
  <c r="BH109" i="8"/>
  <c r="BI109" i="8"/>
  <c r="AX109" i="8"/>
  <c r="BK109" i="8"/>
  <c r="AJ109" i="8"/>
  <c r="AL109" i="8"/>
  <c r="AW109" i="8"/>
  <c r="AA109" i="8"/>
  <c r="BL109" i="8"/>
  <c r="AF111" i="9"/>
  <c r="AG111" i="9"/>
  <c r="AP111" i="9"/>
  <c r="W111" i="9"/>
  <c r="U111" i="9"/>
  <c r="AS111" i="9"/>
  <c r="T112" i="9"/>
  <c r="BA112" i="9" s="1"/>
  <c r="A111" i="9"/>
  <c r="T113" i="4"/>
  <c r="BA113" i="4" s="1"/>
  <c r="Y112" i="4"/>
  <c r="U112" i="4"/>
  <c r="W112" i="4"/>
  <c r="AS112" i="4"/>
  <c r="AP112" i="4"/>
  <c r="AF112" i="4"/>
  <c r="AG112" i="4" s="1"/>
  <c r="X112" i="4"/>
  <c r="AW110" i="5"/>
  <c r="BL110" i="5"/>
  <c r="AJ110" i="5"/>
  <c r="AX110" i="5"/>
  <c r="BK110" i="5"/>
  <c r="AA110" i="5"/>
  <c r="BI110" i="5"/>
  <c r="BH110" i="5"/>
  <c r="AI110" i="5"/>
  <c r="AM110" i="5"/>
  <c r="AL110" i="5"/>
  <c r="O112" i="5"/>
  <c r="AO112" i="5"/>
  <c r="Q112" i="5"/>
  <c r="L112" i="5"/>
  <c r="B113" i="5"/>
  <c r="AC112" i="5"/>
  <c r="R112" i="5"/>
  <c r="K112" i="5"/>
  <c r="D112" i="5"/>
  <c r="F112" i="5"/>
  <c r="M112" i="5"/>
  <c r="AR112" i="5"/>
  <c r="E112" i="5"/>
  <c r="N112" i="5"/>
  <c r="C112" i="5"/>
  <c r="AD112" i="5"/>
  <c r="P112" i="5"/>
  <c r="AS111" i="5"/>
  <c r="AG111" i="5"/>
  <c r="U111" i="5"/>
  <c r="AF111" i="5"/>
  <c r="T112" i="5"/>
  <c r="W111" i="5"/>
  <c r="AP111" i="5"/>
  <c r="Q113" i="9"/>
  <c r="F113" i="9"/>
  <c r="B114" i="9"/>
  <c r="E113" i="9"/>
  <c r="O113" i="9"/>
  <c r="N113" i="9"/>
  <c r="AR113" i="9"/>
  <c r="AD113" i="9"/>
  <c r="P113" i="9"/>
  <c r="D113" i="9"/>
  <c r="K113" i="9"/>
  <c r="L113" i="9"/>
  <c r="M113" i="9"/>
  <c r="C113" i="9"/>
  <c r="AC113" i="9"/>
  <c r="R113" i="9"/>
  <c r="AO113" i="9"/>
  <c r="AG113" i="6"/>
  <c r="W113" i="6"/>
  <c r="AF113" i="6"/>
  <c r="U113" i="6"/>
  <c r="AP113" i="6"/>
  <c r="T114" i="6"/>
  <c r="AS113" i="6"/>
  <c r="AP112" i="2"/>
  <c r="Y112" i="2"/>
  <c r="AS112" i="2"/>
  <c r="U112" i="2"/>
  <c r="W112" i="2"/>
  <c r="AF112" i="2"/>
  <c r="AG112" i="2" s="1"/>
  <c r="T113" i="2"/>
  <c r="D112" i="6"/>
  <c r="AC112" i="6"/>
  <c r="Q112" i="6"/>
  <c r="F112" i="6"/>
  <c r="R112" i="6"/>
  <c r="O112" i="6"/>
  <c r="B113" i="6"/>
  <c r="M112" i="6"/>
  <c r="A112" i="6"/>
  <c r="N112" i="6"/>
  <c r="L112" i="6"/>
  <c r="AR112" i="6"/>
  <c r="AO112" i="6"/>
  <c r="K112" i="6"/>
  <c r="P112" i="6"/>
  <c r="E112" i="6"/>
  <c r="AD112" i="6"/>
  <c r="C112" i="6"/>
  <c r="D113" i="3"/>
  <c r="N113" i="3"/>
  <c r="L113" i="3"/>
  <c r="F113" i="3"/>
  <c r="AR113" i="3"/>
  <c r="C113" i="3"/>
  <c r="Q113" i="3"/>
  <c r="R113" i="3"/>
  <c r="AO113" i="3"/>
  <c r="AC113" i="3"/>
  <c r="AD113" i="3" s="1"/>
  <c r="B114" i="3"/>
  <c r="E113" i="3"/>
  <c r="O113" i="3"/>
  <c r="K113" i="3"/>
  <c r="P113" i="3"/>
  <c r="M113" i="3"/>
  <c r="H113" i="3"/>
  <c r="AJ111" i="6"/>
  <c r="BH111" i="6"/>
  <c r="AI111" i="6"/>
  <c r="BK111" i="6"/>
  <c r="BI111" i="6"/>
  <c r="AX111" i="6"/>
  <c r="AW111" i="6"/>
  <c r="AA111" i="6"/>
  <c r="AL111" i="6"/>
  <c r="AM111" i="6"/>
  <c r="BL111" i="6"/>
  <c r="AO113" i="4"/>
  <c r="Q113" i="4"/>
  <c r="M113" i="4"/>
  <c r="AR113" i="4"/>
  <c r="F113" i="4"/>
  <c r="AC113" i="4"/>
  <c r="AD113" i="4" s="1"/>
  <c r="O113" i="4"/>
  <c r="L113" i="4"/>
  <c r="C113" i="4"/>
  <c r="E113" i="4"/>
  <c r="D113" i="4"/>
  <c r="K113" i="4"/>
  <c r="R113" i="4"/>
  <c r="P113" i="4"/>
  <c r="B114" i="4"/>
  <c r="N113" i="4"/>
  <c r="AF111" i="7"/>
  <c r="U111" i="7"/>
  <c r="AG111" i="7"/>
  <c r="T112" i="7"/>
  <c r="W111" i="7"/>
  <c r="AS111" i="7"/>
  <c r="AP111" i="7"/>
  <c r="O112" i="7"/>
  <c r="M112" i="7"/>
  <c r="F112" i="7"/>
  <c r="K112" i="7"/>
  <c r="AO112" i="7"/>
  <c r="AD112" i="7"/>
  <c r="D112" i="7"/>
  <c r="AC112" i="7"/>
  <c r="E112" i="7"/>
  <c r="B113" i="7"/>
  <c r="AR112" i="7"/>
  <c r="C112" i="7"/>
  <c r="L112" i="7"/>
  <c r="R112" i="7"/>
  <c r="Q112" i="7"/>
  <c r="N112" i="7"/>
  <c r="P112" i="7"/>
  <c r="BK112" i="3"/>
  <c r="AX112" i="3"/>
  <c r="AL112" i="3"/>
  <c r="AA112" i="3"/>
  <c r="AJ112" i="3"/>
  <c r="BI112" i="3"/>
  <c r="AI112" i="3"/>
  <c r="BL112" i="3"/>
  <c r="AM112" i="3"/>
  <c r="AW112" i="3"/>
  <c r="BH112" i="3"/>
  <c r="X112" i="7" l="1"/>
  <c r="BA112" i="7"/>
  <c r="X113" i="2"/>
  <c r="BA113" i="2"/>
  <c r="X114" i="6"/>
  <c r="BA114" i="6"/>
  <c r="X112" i="5"/>
  <c r="BA112" i="5"/>
  <c r="H113" i="7"/>
  <c r="H113" i="5"/>
  <c r="H112" i="8"/>
  <c r="H113" i="6"/>
  <c r="H114" i="9"/>
  <c r="X111" i="8"/>
  <c r="BA111" i="8"/>
  <c r="BK111" i="5"/>
  <c r="X66" i="6"/>
  <c r="Y66" i="6" s="1"/>
  <c r="AX65" i="6"/>
  <c r="BL65" i="6" s="1"/>
  <c r="BK65" i="6"/>
  <c r="N67" i="6"/>
  <c r="L67" i="6"/>
  <c r="P67" i="6" s="1"/>
  <c r="Q67" i="6" s="1"/>
  <c r="R67" i="6" s="1"/>
  <c r="AW111" i="2"/>
  <c r="X112" i="9"/>
  <c r="A113" i="3"/>
  <c r="BH113" i="3" s="1"/>
  <c r="X113" i="3"/>
  <c r="L69" i="5"/>
  <c r="P69" i="5" s="1"/>
  <c r="Q69" i="5" s="1"/>
  <c r="R69" i="5" s="1"/>
  <c r="BL112" i="4"/>
  <c r="A113" i="4"/>
  <c r="AM112" i="4"/>
  <c r="L68" i="7"/>
  <c r="N68" i="7"/>
  <c r="BF67" i="7"/>
  <c r="AU67" i="7"/>
  <c r="AL111" i="7"/>
  <c r="AJ111" i="7"/>
  <c r="AM111" i="2"/>
  <c r="AA111" i="2"/>
  <c r="AW111" i="7"/>
  <c r="BH111" i="2"/>
  <c r="AJ111" i="2"/>
  <c r="AI111" i="7"/>
  <c r="BH111" i="7"/>
  <c r="BI111" i="2"/>
  <c r="AL111" i="2"/>
  <c r="AX111" i="2"/>
  <c r="AX111" i="7"/>
  <c r="BI111" i="7"/>
  <c r="BK111" i="2"/>
  <c r="BL111" i="7"/>
  <c r="AA111" i="7"/>
  <c r="AM111" i="7"/>
  <c r="BL111" i="2"/>
  <c r="BL65" i="7"/>
  <c r="Y68" i="5"/>
  <c r="AV68" i="5" s="1"/>
  <c r="AL111" i="5"/>
  <c r="AM111" i="5"/>
  <c r="AJ111" i="5"/>
  <c r="AA111" i="5"/>
  <c r="BL111" i="5"/>
  <c r="BI111" i="5"/>
  <c r="BH111" i="5"/>
  <c r="AW111" i="5"/>
  <c r="AX111" i="5"/>
  <c r="Y67" i="7"/>
  <c r="AV67" i="7" s="1"/>
  <c r="AW66" i="5"/>
  <c r="AV67" i="5"/>
  <c r="BG67" i="5"/>
  <c r="BH66" i="5"/>
  <c r="BI66" i="5" s="1"/>
  <c r="A112" i="2"/>
  <c r="BL112" i="2" s="1"/>
  <c r="AV113" i="3"/>
  <c r="AF113" i="3"/>
  <c r="AG113" i="3" s="1"/>
  <c r="AS113" i="3"/>
  <c r="W113" i="3"/>
  <c r="AP113" i="3"/>
  <c r="Y113" i="3"/>
  <c r="T114" i="3"/>
  <c r="BA114" i="3" s="1"/>
  <c r="U113" i="3"/>
  <c r="BD113" i="3"/>
  <c r="BG113" i="3"/>
  <c r="H114" i="4"/>
  <c r="AJ112" i="4"/>
  <c r="AA112" i="4"/>
  <c r="BH112" i="4"/>
  <c r="AL112" i="4"/>
  <c r="BI112" i="4"/>
  <c r="AW112" i="4"/>
  <c r="AX112" i="4"/>
  <c r="BK112" i="4"/>
  <c r="BG66" i="7"/>
  <c r="AV66" i="7"/>
  <c r="BK65" i="7"/>
  <c r="A112" i="7"/>
  <c r="BK112" i="7" s="1"/>
  <c r="BD112" i="7"/>
  <c r="Y112" i="7"/>
  <c r="AV112" i="7"/>
  <c r="BG112" i="7"/>
  <c r="BD112" i="9"/>
  <c r="BG112" i="9"/>
  <c r="Y112" i="9"/>
  <c r="AV112" i="9"/>
  <c r="BC113" i="5"/>
  <c r="BF113" i="5"/>
  <c r="AU113" i="5"/>
  <c r="BC112" i="8"/>
  <c r="AO112" i="8"/>
  <c r="AC112" i="8"/>
  <c r="AR112" i="8"/>
  <c r="E112" i="8"/>
  <c r="BF112" i="8"/>
  <c r="P112" i="8"/>
  <c r="B113" i="8"/>
  <c r="L112" i="8"/>
  <c r="AU112" i="8"/>
  <c r="R112" i="8"/>
  <c r="O112" i="8"/>
  <c r="D112" i="8"/>
  <c r="N112" i="8"/>
  <c r="M112" i="8"/>
  <c r="AD112" i="8"/>
  <c r="Q112" i="8"/>
  <c r="K112" i="8"/>
  <c r="F112" i="8"/>
  <c r="C112" i="8"/>
  <c r="BC113" i="6"/>
  <c r="BF113" i="6"/>
  <c r="AU113" i="6"/>
  <c r="BD113" i="4"/>
  <c r="BG113" i="4"/>
  <c r="AV113" i="4"/>
  <c r="BC113" i="7"/>
  <c r="BF113" i="7"/>
  <c r="AU113" i="7"/>
  <c r="BC114" i="4"/>
  <c r="BF114" i="4"/>
  <c r="AU114" i="4"/>
  <c r="BC112" i="2"/>
  <c r="BF112" i="2"/>
  <c r="AU112" i="2"/>
  <c r="D112" i="2"/>
  <c r="K112" i="2"/>
  <c r="H112" i="2"/>
  <c r="C112" i="2"/>
  <c r="AO112" i="2"/>
  <c r="E112" i="2"/>
  <c r="B113" i="2"/>
  <c r="AR112" i="2"/>
  <c r="M112" i="2"/>
  <c r="AC112" i="2"/>
  <c r="AD112" i="2" s="1"/>
  <c r="Q112" i="2"/>
  <c r="O112" i="2"/>
  <c r="P112" i="2"/>
  <c r="L112" i="2"/>
  <c r="R112" i="2"/>
  <c r="N112" i="2"/>
  <c r="F112" i="2"/>
  <c r="BD113" i="2"/>
  <c r="BG113" i="2"/>
  <c r="AV113" i="2"/>
  <c r="BD114" i="6"/>
  <c r="AV114" i="6"/>
  <c r="BG114" i="6"/>
  <c r="Y114" i="6"/>
  <c r="BC114" i="9"/>
  <c r="BF114" i="9"/>
  <c r="AU114" i="9"/>
  <c r="BC114" i="3"/>
  <c r="BF114" i="3"/>
  <c r="AU114" i="3"/>
  <c r="BD111" i="8"/>
  <c r="BD112" i="5"/>
  <c r="BG112" i="5"/>
  <c r="Y112" i="5"/>
  <c r="AV112" i="5"/>
  <c r="BG111" i="8"/>
  <c r="AV111" i="8"/>
  <c r="Y111" i="8"/>
  <c r="AI110" i="8"/>
  <c r="AW110" i="8"/>
  <c r="BL110" i="8"/>
  <c r="BI110" i="8"/>
  <c r="AM110" i="8"/>
  <c r="AA110" i="8"/>
  <c r="AL110" i="8"/>
  <c r="BH110" i="8"/>
  <c r="BK110" i="8"/>
  <c r="AX110" i="8"/>
  <c r="AJ110" i="8"/>
  <c r="AF112" i="9"/>
  <c r="T113" i="9"/>
  <c r="BA113" i="9" s="1"/>
  <c r="AP112" i="9"/>
  <c r="AS112" i="9"/>
  <c r="U112" i="9"/>
  <c r="AG112" i="9"/>
  <c r="W112" i="9"/>
  <c r="A112" i="9"/>
  <c r="AS111" i="8"/>
  <c r="T112" i="8"/>
  <c r="AG111" i="8"/>
  <c r="A111" i="8"/>
  <c r="AF111" i="8"/>
  <c r="AP111" i="8"/>
  <c r="W111" i="8"/>
  <c r="U111" i="8"/>
  <c r="AW111" i="9"/>
  <c r="AJ111" i="9"/>
  <c r="BI111" i="9"/>
  <c r="BH111" i="9"/>
  <c r="AA111" i="9"/>
  <c r="BL111" i="9"/>
  <c r="AX111" i="9"/>
  <c r="AM111" i="9"/>
  <c r="BK111" i="9"/>
  <c r="AL111" i="9"/>
  <c r="AI111" i="9"/>
  <c r="AP113" i="4"/>
  <c r="X113" i="4"/>
  <c r="U113" i="4"/>
  <c r="AS113" i="4"/>
  <c r="W113" i="4"/>
  <c r="AF113" i="4"/>
  <c r="AG113" i="4" s="1"/>
  <c r="T114" i="4"/>
  <c r="BA114" i="4" s="1"/>
  <c r="Y113" i="4"/>
  <c r="T113" i="5"/>
  <c r="U112" i="5"/>
  <c r="W112" i="5"/>
  <c r="AP112" i="5"/>
  <c r="AG112" i="5"/>
  <c r="AS112" i="5"/>
  <c r="AF112" i="5"/>
  <c r="A112" i="5"/>
  <c r="Q113" i="5"/>
  <c r="AR113" i="5"/>
  <c r="AO113" i="5"/>
  <c r="C113" i="5"/>
  <c r="AC113" i="5"/>
  <c r="AD113" i="5"/>
  <c r="E113" i="5"/>
  <c r="N113" i="5"/>
  <c r="O113" i="5"/>
  <c r="R113" i="5"/>
  <c r="K113" i="5"/>
  <c r="D113" i="5"/>
  <c r="M113" i="5"/>
  <c r="P113" i="5"/>
  <c r="B114" i="5"/>
  <c r="F113" i="5"/>
  <c r="L113" i="5"/>
  <c r="K114" i="4"/>
  <c r="B115" i="4"/>
  <c r="AC114" i="4"/>
  <c r="AD114" i="4" s="1"/>
  <c r="P114" i="4"/>
  <c r="O114" i="4"/>
  <c r="D114" i="4"/>
  <c r="E114" i="4"/>
  <c r="M114" i="4"/>
  <c r="L114" i="4"/>
  <c r="R114" i="4"/>
  <c r="N114" i="4"/>
  <c r="C114" i="4"/>
  <c r="AO114" i="4"/>
  <c r="F114" i="4"/>
  <c r="AR114" i="4"/>
  <c r="Q114" i="4"/>
  <c r="F114" i="3"/>
  <c r="O114" i="3"/>
  <c r="AC114" i="3"/>
  <c r="AD114" i="3" s="1"/>
  <c r="C114" i="3"/>
  <c r="M114" i="3"/>
  <c r="B115" i="3"/>
  <c r="P114" i="3"/>
  <c r="K114" i="3"/>
  <c r="E114" i="3"/>
  <c r="R114" i="3"/>
  <c r="AR114" i="3"/>
  <c r="D114" i="3"/>
  <c r="L114" i="3"/>
  <c r="Q114" i="3"/>
  <c r="AO114" i="3"/>
  <c r="H114" i="3"/>
  <c r="N114" i="3"/>
  <c r="W113" i="2"/>
  <c r="AP113" i="2"/>
  <c r="AF113" i="2"/>
  <c r="AG113" i="2" s="1"/>
  <c r="Y113" i="2"/>
  <c r="T114" i="2"/>
  <c r="U113" i="2"/>
  <c r="AS113" i="2"/>
  <c r="R114" i="9"/>
  <c r="O114" i="9"/>
  <c r="Q114" i="9"/>
  <c r="AD114" i="9"/>
  <c r="E114" i="9"/>
  <c r="C114" i="9"/>
  <c r="AR114" i="9"/>
  <c r="B115" i="9"/>
  <c r="K114" i="9"/>
  <c r="P114" i="9"/>
  <c r="N114" i="9"/>
  <c r="AC114" i="9"/>
  <c r="AO114" i="9"/>
  <c r="L114" i="9"/>
  <c r="D114" i="9"/>
  <c r="M114" i="9"/>
  <c r="F114" i="9"/>
  <c r="R113" i="6"/>
  <c r="D113" i="6"/>
  <c r="A113" i="6"/>
  <c r="F113" i="6"/>
  <c r="K113" i="6"/>
  <c r="O113" i="6"/>
  <c r="B114" i="6"/>
  <c r="P113" i="6"/>
  <c r="AC113" i="6"/>
  <c r="Q113" i="6"/>
  <c r="C113" i="6"/>
  <c r="M113" i="6"/>
  <c r="AD113" i="6"/>
  <c r="AR113" i="6"/>
  <c r="AO113" i="6"/>
  <c r="N113" i="6"/>
  <c r="L113" i="6"/>
  <c r="E113" i="6"/>
  <c r="AF114" i="6"/>
  <c r="U114" i="6"/>
  <c r="AP114" i="6"/>
  <c r="W114" i="6"/>
  <c r="AG114" i="6"/>
  <c r="T115" i="6"/>
  <c r="AS114" i="6"/>
  <c r="P113" i="7"/>
  <c r="AO113" i="7"/>
  <c r="L113" i="7"/>
  <c r="R113" i="7"/>
  <c r="C113" i="7"/>
  <c r="AR113" i="7"/>
  <c r="N113" i="7"/>
  <c r="M113" i="7"/>
  <c r="O113" i="7"/>
  <c r="B114" i="7"/>
  <c r="Q113" i="7"/>
  <c r="K113" i="7"/>
  <c r="AC113" i="7"/>
  <c r="AD113" i="7"/>
  <c r="F113" i="7"/>
  <c r="E113" i="7"/>
  <c r="D113" i="7"/>
  <c r="W112" i="7"/>
  <c r="AP112" i="7"/>
  <c r="AF112" i="7"/>
  <c r="U112" i="7"/>
  <c r="AG112" i="7"/>
  <c r="T113" i="7"/>
  <c r="AS112" i="7"/>
  <c r="AM113" i="4"/>
  <c r="BK113" i="4"/>
  <c r="AW113" i="4"/>
  <c r="BL113" i="4"/>
  <c r="AL113" i="4"/>
  <c r="BH113" i="4"/>
  <c r="AX113" i="4"/>
  <c r="AA113" i="4"/>
  <c r="AI113" i="4"/>
  <c r="BI113" i="4"/>
  <c r="AJ113" i="4"/>
  <c r="BK112" i="6"/>
  <c r="AX112" i="6"/>
  <c r="AL112" i="6"/>
  <c r="AA112" i="6"/>
  <c r="AJ112" i="6"/>
  <c r="BI112" i="6"/>
  <c r="AI112" i="6"/>
  <c r="BL112" i="6"/>
  <c r="BH112" i="6"/>
  <c r="AM112" i="6"/>
  <c r="AW112" i="6"/>
  <c r="H114" i="6" l="1"/>
  <c r="H115" i="9"/>
  <c r="X113" i="5"/>
  <c r="BA113" i="5"/>
  <c r="H113" i="8"/>
  <c r="X115" i="6"/>
  <c r="BA115" i="6"/>
  <c r="X114" i="2"/>
  <c r="BA114" i="2"/>
  <c r="H114" i="5"/>
  <c r="X112" i="8"/>
  <c r="BA112" i="8"/>
  <c r="X113" i="7"/>
  <c r="BA113" i="7"/>
  <c r="H114" i="7"/>
  <c r="AV66" i="6"/>
  <c r="AW66" i="6" s="1"/>
  <c r="BG66" i="6"/>
  <c r="BH66" i="6" s="1"/>
  <c r="BI66" i="6" s="1"/>
  <c r="O67" i="6"/>
  <c r="K68" i="6" s="1"/>
  <c r="AU67" i="6"/>
  <c r="BF67" i="6"/>
  <c r="W67" i="6"/>
  <c r="AX113" i="3"/>
  <c r="BI113" i="3"/>
  <c r="AA113" i="3"/>
  <c r="AW113" i="3"/>
  <c r="AL113" i="3"/>
  <c r="BK113" i="3"/>
  <c r="BL113" i="3"/>
  <c r="AJ113" i="3"/>
  <c r="AI113" i="3"/>
  <c r="AM113" i="3"/>
  <c r="X113" i="9"/>
  <c r="A114" i="3"/>
  <c r="X114" i="3"/>
  <c r="W69" i="5"/>
  <c r="O69" i="5"/>
  <c r="K70" i="5" s="1"/>
  <c r="N70" i="5" s="1"/>
  <c r="BF69" i="5"/>
  <c r="AU69" i="5"/>
  <c r="AW112" i="2"/>
  <c r="AX112" i="2"/>
  <c r="BI112" i="2"/>
  <c r="P68" i="7"/>
  <c r="Q68" i="7" s="1"/>
  <c r="R68" i="7" s="1"/>
  <c r="O68" i="7"/>
  <c r="K69" i="7" s="1"/>
  <c r="W68" i="7"/>
  <c r="X68" i="7" s="1"/>
  <c r="AW66" i="7"/>
  <c r="AX66" i="7" s="1"/>
  <c r="BK112" i="2"/>
  <c r="AI112" i="2"/>
  <c r="A113" i="2"/>
  <c r="BL113" i="2" s="1"/>
  <c r="BH112" i="2"/>
  <c r="BH66" i="7"/>
  <c r="BI66" i="7" s="1"/>
  <c r="AL112" i="2"/>
  <c r="AM112" i="2"/>
  <c r="AA112" i="2"/>
  <c r="AJ112" i="2"/>
  <c r="BG68" i="5"/>
  <c r="AI112" i="7"/>
  <c r="BG67" i="7"/>
  <c r="BH67" i="5"/>
  <c r="BI67" i="5" s="1"/>
  <c r="AW67" i="5"/>
  <c r="AX67" i="5" s="1"/>
  <c r="AW68" i="5"/>
  <c r="AX66" i="5"/>
  <c r="BL66" i="5" s="1"/>
  <c r="BK66" i="5"/>
  <c r="BD114" i="3"/>
  <c r="W114" i="3"/>
  <c r="T115" i="3"/>
  <c r="BA115" i="3" s="1"/>
  <c r="AS114" i="3"/>
  <c r="Y114" i="3"/>
  <c r="BG114" i="3"/>
  <c r="AP114" i="3"/>
  <c r="AV114" i="3"/>
  <c r="U114" i="3"/>
  <c r="AF114" i="3"/>
  <c r="AG114" i="3" s="1"/>
  <c r="H115" i="4"/>
  <c r="AX112" i="7"/>
  <c r="AM112" i="7"/>
  <c r="AW112" i="7"/>
  <c r="BI112" i="7"/>
  <c r="AJ112" i="7"/>
  <c r="AW67" i="7"/>
  <c r="BD114" i="4"/>
  <c r="BG114" i="4"/>
  <c r="AV114" i="4"/>
  <c r="BD112" i="8"/>
  <c r="AL112" i="7"/>
  <c r="AA112" i="7"/>
  <c r="BD115" i="6"/>
  <c r="BG115" i="6"/>
  <c r="Y115" i="6"/>
  <c r="AV115" i="6"/>
  <c r="BC115" i="4"/>
  <c r="BF115" i="4"/>
  <c r="AU115" i="4"/>
  <c r="BH112" i="7"/>
  <c r="BD113" i="5"/>
  <c r="BG113" i="5"/>
  <c r="AV113" i="5"/>
  <c r="Y113" i="5"/>
  <c r="BC113" i="8"/>
  <c r="R113" i="8"/>
  <c r="P113" i="8"/>
  <c r="C113" i="8"/>
  <c r="AR113" i="8"/>
  <c r="AC113" i="8"/>
  <c r="Q113" i="8"/>
  <c r="F113" i="8"/>
  <c r="B114" i="8"/>
  <c r="BF113" i="8"/>
  <c r="O113" i="8"/>
  <c r="AU113" i="8"/>
  <c r="D113" i="8"/>
  <c r="E113" i="8"/>
  <c r="L113" i="8"/>
  <c r="K113" i="8"/>
  <c r="AD113" i="8"/>
  <c r="N113" i="8"/>
  <c r="M113" i="8"/>
  <c r="AO113" i="8"/>
  <c r="BD113" i="7"/>
  <c r="BG113" i="7"/>
  <c r="AV113" i="7"/>
  <c r="Y113" i="7"/>
  <c r="BD114" i="2"/>
  <c r="BG114" i="2"/>
  <c r="AV114" i="2"/>
  <c r="BL112" i="7"/>
  <c r="BC113" i="2"/>
  <c r="BF113" i="2"/>
  <c r="AU113" i="2"/>
  <c r="B114" i="2"/>
  <c r="C113" i="2"/>
  <c r="H113" i="2"/>
  <c r="L113" i="2"/>
  <c r="E113" i="2"/>
  <c r="AC113" i="2"/>
  <c r="AD113" i="2" s="1"/>
  <c r="P113" i="2"/>
  <c r="K113" i="2"/>
  <c r="D113" i="2"/>
  <c r="N113" i="2"/>
  <c r="M113" i="2"/>
  <c r="AO113" i="2"/>
  <c r="Q113" i="2"/>
  <c r="AR113" i="2"/>
  <c r="R113" i="2"/>
  <c r="O113" i="2"/>
  <c r="F113" i="2"/>
  <c r="BC114" i="6"/>
  <c r="AU114" i="6"/>
  <c r="BF114" i="6"/>
  <c r="BC115" i="3"/>
  <c r="BF115" i="3"/>
  <c r="AU115" i="3"/>
  <c r="BC114" i="5"/>
  <c r="BF114" i="5"/>
  <c r="AU114" i="5"/>
  <c r="BC114" i="7"/>
  <c r="BF114" i="7"/>
  <c r="AU114" i="7"/>
  <c r="BC115" i="9"/>
  <c r="BF115" i="9"/>
  <c r="AU115" i="9"/>
  <c r="BD113" i="9"/>
  <c r="BG113" i="9"/>
  <c r="Y113" i="9"/>
  <c r="AV113" i="9"/>
  <c r="BG112" i="8"/>
  <c r="AV112" i="8"/>
  <c r="Y112" i="8"/>
  <c r="W112" i="8"/>
  <c r="A112" i="8"/>
  <c r="AP112" i="8"/>
  <c r="AF112" i="8"/>
  <c r="T113" i="8"/>
  <c r="U112" i="8"/>
  <c r="AG112" i="8"/>
  <c r="AS112" i="8"/>
  <c r="AJ112" i="9"/>
  <c r="AX112" i="9"/>
  <c r="AM112" i="9"/>
  <c r="BK112" i="9"/>
  <c r="AI112" i="9"/>
  <c r="AW112" i="9"/>
  <c r="BH112" i="9"/>
  <c r="AL112" i="9"/>
  <c r="BI112" i="9"/>
  <c r="AA112" i="9"/>
  <c r="BL112" i="9"/>
  <c r="AM111" i="8"/>
  <c r="BH111" i="8"/>
  <c r="AX111" i="8"/>
  <c r="AI111" i="8"/>
  <c r="AJ111" i="8"/>
  <c r="BK111" i="8"/>
  <c r="AA111" i="8"/>
  <c r="BI111" i="8"/>
  <c r="BL111" i="8"/>
  <c r="AL111" i="8"/>
  <c r="AW111" i="8"/>
  <c r="AG113" i="9"/>
  <c r="U113" i="9"/>
  <c r="AF113" i="9"/>
  <c r="T114" i="9"/>
  <c r="BA114" i="9" s="1"/>
  <c r="W113" i="9"/>
  <c r="AP113" i="9"/>
  <c r="AS113" i="9"/>
  <c r="A113" i="9"/>
  <c r="AF114" i="4"/>
  <c r="AG114" i="4" s="1"/>
  <c r="U114" i="4"/>
  <c r="AP114" i="4"/>
  <c r="X114" i="4"/>
  <c r="T115" i="4"/>
  <c r="BA115" i="4" s="1"/>
  <c r="W114" i="4"/>
  <c r="AS114" i="4"/>
  <c r="Y114" i="4"/>
  <c r="A114" i="4"/>
  <c r="BI114" i="4" s="1"/>
  <c r="E114" i="5"/>
  <c r="B115" i="5"/>
  <c r="AC114" i="5"/>
  <c r="P114" i="5"/>
  <c r="C114" i="5"/>
  <c r="M114" i="5"/>
  <c r="D114" i="5"/>
  <c r="AD114" i="5"/>
  <c r="N114" i="5"/>
  <c r="R114" i="5"/>
  <c r="O114" i="5"/>
  <c r="K114" i="5"/>
  <c r="AR114" i="5"/>
  <c r="Q114" i="5"/>
  <c r="AO114" i="5"/>
  <c r="F114" i="5"/>
  <c r="L114" i="5"/>
  <c r="W113" i="5"/>
  <c r="AP113" i="5"/>
  <c r="AS113" i="5"/>
  <c r="AG113" i="5"/>
  <c r="AF113" i="5"/>
  <c r="U113" i="5"/>
  <c r="T114" i="5"/>
  <c r="A113" i="5"/>
  <c r="AM112" i="5"/>
  <c r="AJ112" i="5"/>
  <c r="BL112" i="5"/>
  <c r="AW112" i="5"/>
  <c r="BK112" i="5"/>
  <c r="AI112" i="5"/>
  <c r="AX112" i="5"/>
  <c r="AL112" i="5"/>
  <c r="AA112" i="5"/>
  <c r="BI112" i="5"/>
  <c r="BH112" i="5"/>
  <c r="R114" i="7"/>
  <c r="M114" i="7"/>
  <c r="C114" i="7"/>
  <c r="Q114" i="7"/>
  <c r="B115" i="7"/>
  <c r="AO114" i="7"/>
  <c r="P114" i="7"/>
  <c r="D114" i="7"/>
  <c r="L114" i="7"/>
  <c r="N114" i="7"/>
  <c r="K114" i="7"/>
  <c r="F114" i="7"/>
  <c r="O114" i="7"/>
  <c r="AR114" i="7"/>
  <c r="AD114" i="7"/>
  <c r="AC114" i="7"/>
  <c r="E114" i="7"/>
  <c r="B116" i="4"/>
  <c r="N115" i="4"/>
  <c r="R115" i="4"/>
  <c r="AO115" i="4"/>
  <c r="Q115" i="4"/>
  <c r="M115" i="4"/>
  <c r="AR115" i="4"/>
  <c r="F115" i="4"/>
  <c r="AC115" i="4"/>
  <c r="AD115" i="4" s="1"/>
  <c r="O115" i="4"/>
  <c r="P115" i="4"/>
  <c r="E115" i="4"/>
  <c r="D115" i="4"/>
  <c r="K115" i="4"/>
  <c r="L115" i="4"/>
  <c r="C115" i="4"/>
  <c r="AS113" i="7"/>
  <c r="T114" i="7"/>
  <c r="AP113" i="7"/>
  <c r="AG113" i="7"/>
  <c r="W113" i="7"/>
  <c r="U113" i="7"/>
  <c r="AF113" i="7"/>
  <c r="R115" i="3"/>
  <c r="M115" i="3"/>
  <c r="N115" i="3"/>
  <c r="AO115" i="3"/>
  <c r="D115" i="3"/>
  <c r="B116" i="3"/>
  <c r="AR115" i="3"/>
  <c r="AC115" i="3"/>
  <c r="AD115" i="3" s="1"/>
  <c r="L115" i="3"/>
  <c r="H115" i="3"/>
  <c r="P115" i="3"/>
  <c r="Q115" i="3"/>
  <c r="C115" i="3"/>
  <c r="E115" i="3"/>
  <c r="F115" i="3"/>
  <c r="K115" i="3"/>
  <c r="O115" i="3"/>
  <c r="A113" i="7"/>
  <c r="BL113" i="6"/>
  <c r="BI113" i="6"/>
  <c r="AJ113" i="6"/>
  <c r="AW113" i="6"/>
  <c r="BH113" i="6"/>
  <c r="AM113" i="6"/>
  <c r="AI113" i="6"/>
  <c r="AL113" i="6"/>
  <c r="AX113" i="6"/>
  <c r="AA113" i="6"/>
  <c r="BK113" i="6"/>
  <c r="T115" i="2"/>
  <c r="AS114" i="2"/>
  <c r="Y114" i="2"/>
  <c r="AP114" i="2"/>
  <c r="U114" i="2"/>
  <c r="W114" i="2"/>
  <c r="AF114" i="2"/>
  <c r="AG114" i="2" s="1"/>
  <c r="AR114" i="6"/>
  <c r="O114" i="6"/>
  <c r="P114" i="6"/>
  <c r="M114" i="6"/>
  <c r="A114" i="6"/>
  <c r="C114" i="6"/>
  <c r="D114" i="6"/>
  <c r="R114" i="6"/>
  <c r="AC114" i="6"/>
  <c r="AO114" i="6"/>
  <c r="L114" i="6"/>
  <c r="E114" i="6"/>
  <c r="Q114" i="6"/>
  <c r="K114" i="6"/>
  <c r="F114" i="6"/>
  <c r="AD114" i="6"/>
  <c r="N114" i="6"/>
  <c r="B115" i="6"/>
  <c r="AR115" i="9"/>
  <c r="O115" i="9"/>
  <c r="P115" i="9"/>
  <c r="Q115" i="9"/>
  <c r="AD115" i="9"/>
  <c r="D115" i="9"/>
  <c r="E115" i="9"/>
  <c r="AO115" i="9"/>
  <c r="B116" i="9"/>
  <c r="K115" i="9"/>
  <c r="M115" i="9"/>
  <c r="N115" i="9"/>
  <c r="R115" i="9"/>
  <c r="AC115" i="9"/>
  <c r="C115" i="9"/>
  <c r="L115" i="9"/>
  <c r="F115" i="9"/>
  <c r="AG115" i="6"/>
  <c r="AF115" i="6"/>
  <c r="U115" i="6"/>
  <c r="AP115" i="6"/>
  <c r="W115" i="6"/>
  <c r="T116" i="6"/>
  <c r="AS115" i="6"/>
  <c r="BL114" i="3"/>
  <c r="AM114" i="3"/>
  <c r="AJ114" i="3"/>
  <c r="AL114" i="3"/>
  <c r="BH114" i="3"/>
  <c r="AI114" i="3"/>
  <c r="AX114" i="3"/>
  <c r="AA114" i="3"/>
  <c r="BK114" i="3"/>
  <c r="AW114" i="3"/>
  <c r="BI114" i="3"/>
  <c r="H115" i="6" l="1"/>
  <c r="H115" i="5"/>
  <c r="H115" i="7"/>
  <c r="X116" i="6"/>
  <c r="BA116" i="6"/>
  <c r="X114" i="5"/>
  <c r="BA114" i="5"/>
  <c r="H116" i="9"/>
  <c r="X114" i="7"/>
  <c r="BA114" i="7"/>
  <c r="X113" i="8"/>
  <c r="BA113" i="8"/>
  <c r="X115" i="2"/>
  <c r="BA115" i="2"/>
  <c r="H114" i="8"/>
  <c r="X67" i="6"/>
  <c r="Y67" i="6"/>
  <c r="L68" i="6"/>
  <c r="P68" i="6" s="1"/>
  <c r="Q68" i="6" s="1"/>
  <c r="R68" i="6" s="1"/>
  <c r="N68" i="6"/>
  <c r="O68" i="6" s="1"/>
  <c r="K69" i="6" s="1"/>
  <c r="AX66" i="6"/>
  <c r="BL66" i="6" s="1"/>
  <c r="BK66" i="6"/>
  <c r="X114" i="9"/>
  <c r="A115" i="3"/>
  <c r="AX115" i="3" s="1"/>
  <c r="X115" i="3"/>
  <c r="L70" i="5"/>
  <c r="P70" i="5" s="1"/>
  <c r="Q70" i="5" s="1"/>
  <c r="R70" i="5" s="1"/>
  <c r="AU70" i="5" s="1"/>
  <c r="X69" i="5"/>
  <c r="Y69" i="5" s="1"/>
  <c r="AV69" i="5" s="1"/>
  <c r="AL113" i="2"/>
  <c r="AX113" i="2"/>
  <c r="AW113" i="2"/>
  <c r="AM113" i="2"/>
  <c r="BI113" i="2"/>
  <c r="AI113" i="2"/>
  <c r="BH113" i="2"/>
  <c r="AJ113" i="2"/>
  <c r="BK113" i="2"/>
  <c r="AA113" i="2"/>
  <c r="AJ114" i="4"/>
  <c r="N69" i="7"/>
  <c r="L69" i="7"/>
  <c r="BF68" i="7"/>
  <c r="AU68" i="7"/>
  <c r="BL66" i="7"/>
  <c r="BK66" i="7"/>
  <c r="BH67" i="7"/>
  <c r="BI67" i="7" s="1"/>
  <c r="BH68" i="5"/>
  <c r="BI68" i="5" s="1"/>
  <c r="A114" i="2"/>
  <c r="AL114" i="2" s="1"/>
  <c r="BL67" i="5"/>
  <c r="BK67" i="5"/>
  <c r="AA114" i="4"/>
  <c r="AX68" i="5"/>
  <c r="BG115" i="3"/>
  <c r="W115" i="3"/>
  <c r="U115" i="3"/>
  <c r="AV115" i="3"/>
  <c r="Y115" i="3"/>
  <c r="AS115" i="3"/>
  <c r="T116" i="3"/>
  <c r="BA116" i="3" s="1"/>
  <c r="AF115" i="3"/>
  <c r="AG115" i="3" s="1"/>
  <c r="BD115" i="3"/>
  <c r="AP115" i="3"/>
  <c r="H116" i="4"/>
  <c r="AX67" i="7"/>
  <c r="BL114" i="4"/>
  <c r="BH114" i="4"/>
  <c r="AM114" i="4"/>
  <c r="BD116" i="6"/>
  <c r="AV116" i="6"/>
  <c r="BG116" i="6"/>
  <c r="Y116" i="6"/>
  <c r="BC116" i="3"/>
  <c r="BF116" i="3"/>
  <c r="AU116" i="3"/>
  <c r="BC116" i="4"/>
  <c r="BF116" i="4"/>
  <c r="AU116" i="4"/>
  <c r="A114" i="7"/>
  <c r="BI114" i="7" s="1"/>
  <c r="BD114" i="7"/>
  <c r="BG114" i="7"/>
  <c r="AV114" i="7"/>
  <c r="Y114" i="7"/>
  <c r="BC115" i="5"/>
  <c r="BF115" i="5"/>
  <c r="AU115" i="5"/>
  <c r="BD114" i="9"/>
  <c r="AV114" i="9"/>
  <c r="BG114" i="9"/>
  <c r="Y114" i="9"/>
  <c r="BC115" i="6"/>
  <c r="AU115" i="6"/>
  <c r="BF115" i="6"/>
  <c r="BD115" i="4"/>
  <c r="BG115" i="4"/>
  <c r="AV115" i="4"/>
  <c r="BD113" i="8"/>
  <c r="A115" i="4"/>
  <c r="AW115" i="4" s="1"/>
  <c r="BD114" i="5"/>
  <c r="AV114" i="5"/>
  <c r="BG114" i="5"/>
  <c r="Y114" i="5"/>
  <c r="BC114" i="8"/>
  <c r="BF114" i="8"/>
  <c r="AU114" i="8"/>
  <c r="AC114" i="8"/>
  <c r="O114" i="8"/>
  <c r="AR114" i="8"/>
  <c r="R114" i="8"/>
  <c r="M114" i="8"/>
  <c r="Q114" i="8"/>
  <c r="P114" i="8"/>
  <c r="C114" i="8"/>
  <c r="D114" i="8"/>
  <c r="L114" i="8"/>
  <c r="K114" i="8"/>
  <c r="AO114" i="8"/>
  <c r="B115" i="8"/>
  <c r="E114" i="8"/>
  <c r="F114" i="8"/>
  <c r="N114" i="8"/>
  <c r="AD114" i="8"/>
  <c r="BC116" i="9"/>
  <c r="BF116" i="9"/>
  <c r="AU116" i="9"/>
  <c r="BC115" i="7"/>
  <c r="AU115" i="7"/>
  <c r="BF115" i="7"/>
  <c r="BC114" i="2"/>
  <c r="BF114" i="2"/>
  <c r="AU114" i="2"/>
  <c r="E114" i="2"/>
  <c r="AC114" i="2"/>
  <c r="AD114" i="2" s="1"/>
  <c r="R114" i="2"/>
  <c r="H114" i="2"/>
  <c r="L114" i="2"/>
  <c r="F114" i="2"/>
  <c r="AR114" i="2"/>
  <c r="P114" i="2"/>
  <c r="D114" i="2"/>
  <c r="AO114" i="2"/>
  <c r="N114" i="2"/>
  <c r="Q114" i="2"/>
  <c r="O114" i="2"/>
  <c r="C114" i="2"/>
  <c r="M114" i="2"/>
  <c r="B115" i="2"/>
  <c r="K114" i="2"/>
  <c r="BD115" i="2"/>
  <c r="BG115" i="2"/>
  <c r="AV115" i="2"/>
  <c r="BK114" i="4"/>
  <c r="AL114" i="4"/>
  <c r="AW114" i="4"/>
  <c r="AX114" i="4"/>
  <c r="AI114" i="4"/>
  <c r="BG113" i="8"/>
  <c r="AV113" i="8"/>
  <c r="Y113" i="8"/>
  <c r="BK114" i="2"/>
  <c r="BI114" i="2"/>
  <c r="BH114" i="2"/>
  <c r="U114" i="9"/>
  <c r="AP114" i="9"/>
  <c r="AG114" i="9"/>
  <c r="W114" i="9"/>
  <c r="AS114" i="9"/>
  <c r="AF114" i="9"/>
  <c r="T115" i="9"/>
  <c r="BA115" i="9" s="1"/>
  <c r="A114" i="9"/>
  <c r="BL113" i="9"/>
  <c r="AM113" i="9"/>
  <c r="BH113" i="9"/>
  <c r="AX113" i="9"/>
  <c r="AJ113" i="9"/>
  <c r="AL113" i="9"/>
  <c r="AI113" i="9"/>
  <c r="AW113" i="9"/>
  <c r="BI113" i="9"/>
  <c r="BK113" i="9"/>
  <c r="AA113" i="9"/>
  <c r="U113" i="8"/>
  <c r="AF113" i="8"/>
  <c r="AS113" i="8"/>
  <c r="T114" i="8"/>
  <c r="AG113" i="8"/>
  <c r="AP113" i="8"/>
  <c r="A113" i="8"/>
  <c r="W113" i="8"/>
  <c r="AW112" i="8"/>
  <c r="BK112" i="8"/>
  <c r="AM112" i="8"/>
  <c r="AJ112" i="8"/>
  <c r="AX112" i="8"/>
  <c r="BL112" i="8"/>
  <c r="AL112" i="8"/>
  <c r="AI112" i="8"/>
  <c r="AA112" i="8"/>
  <c r="BH112" i="8"/>
  <c r="BI112" i="8"/>
  <c r="W115" i="4"/>
  <c r="U115" i="4"/>
  <c r="AP115" i="4"/>
  <c r="AF115" i="4"/>
  <c r="AG115" i="4" s="1"/>
  <c r="Y115" i="4"/>
  <c r="AS115" i="4"/>
  <c r="T116" i="4"/>
  <c r="BA116" i="4" s="1"/>
  <c r="X115" i="4"/>
  <c r="W114" i="5"/>
  <c r="AF114" i="5"/>
  <c r="AS114" i="5"/>
  <c r="T115" i="5"/>
  <c r="U114" i="5"/>
  <c r="AG114" i="5"/>
  <c r="AP114" i="5"/>
  <c r="A114" i="5"/>
  <c r="F115" i="5"/>
  <c r="D115" i="5"/>
  <c r="P115" i="5"/>
  <c r="AD115" i="5"/>
  <c r="B116" i="5"/>
  <c r="L115" i="5"/>
  <c r="C115" i="5"/>
  <c r="R115" i="5"/>
  <c r="M115" i="5"/>
  <c r="Q115" i="5"/>
  <c r="K115" i="5"/>
  <c r="AO115" i="5"/>
  <c r="N115" i="5"/>
  <c r="AC115" i="5"/>
  <c r="O115" i="5"/>
  <c r="AR115" i="5"/>
  <c r="E115" i="5"/>
  <c r="AI113" i="5"/>
  <c r="BI113" i="5"/>
  <c r="AA113" i="5"/>
  <c r="AX113" i="5"/>
  <c r="AW113" i="5"/>
  <c r="BH113" i="5"/>
  <c r="BK113" i="5"/>
  <c r="AJ113" i="5"/>
  <c r="BL113" i="5"/>
  <c r="AM113" i="5"/>
  <c r="AL113" i="5"/>
  <c r="AS115" i="2"/>
  <c r="AF115" i="2"/>
  <c r="AG115" i="2" s="1"/>
  <c r="U115" i="2"/>
  <c r="Y115" i="2"/>
  <c r="T116" i="2"/>
  <c r="AP115" i="2"/>
  <c r="W115" i="2"/>
  <c r="AR116" i="3"/>
  <c r="Q116" i="3"/>
  <c r="F116" i="3"/>
  <c r="R116" i="3"/>
  <c r="AC116" i="3"/>
  <c r="AD116" i="3" s="1"/>
  <c r="P116" i="3"/>
  <c r="H116" i="3"/>
  <c r="E116" i="3"/>
  <c r="O116" i="3"/>
  <c r="L116" i="3"/>
  <c r="AO116" i="3"/>
  <c r="N116" i="3"/>
  <c r="K116" i="3"/>
  <c r="C116" i="3"/>
  <c r="B117" i="3"/>
  <c r="D116" i="3"/>
  <c r="M116" i="3"/>
  <c r="AA115" i="3"/>
  <c r="BK115" i="3"/>
  <c r="BH115" i="3"/>
  <c r="AW115" i="3"/>
  <c r="AF116" i="6"/>
  <c r="T117" i="6"/>
  <c r="U116" i="6"/>
  <c r="AG116" i="6"/>
  <c r="W116" i="6"/>
  <c r="AS116" i="6"/>
  <c r="AP116" i="6"/>
  <c r="AM114" i="2"/>
  <c r="AJ114" i="2"/>
  <c r="AA114" i="2"/>
  <c r="AW113" i="7"/>
  <c r="AM113" i="7"/>
  <c r="AX113" i="7"/>
  <c r="AL113" i="7"/>
  <c r="BH113" i="7"/>
  <c r="AJ113" i="7"/>
  <c r="AI113" i="7"/>
  <c r="AA113" i="7"/>
  <c r="BI113" i="7"/>
  <c r="BK113" i="7"/>
  <c r="BL113" i="7"/>
  <c r="P115" i="7"/>
  <c r="N115" i="7"/>
  <c r="F115" i="7"/>
  <c r="R115" i="7"/>
  <c r="D115" i="7"/>
  <c r="C115" i="7"/>
  <c r="O115" i="7"/>
  <c r="E115" i="7"/>
  <c r="AR115" i="7"/>
  <c r="Q115" i="7"/>
  <c r="AD115" i="7"/>
  <c r="AO115" i="7"/>
  <c r="L115" i="7"/>
  <c r="B116" i="7"/>
  <c r="M115" i="7"/>
  <c r="AC115" i="7"/>
  <c r="K115" i="7"/>
  <c r="AF114" i="7"/>
  <c r="AG114" i="7"/>
  <c r="T115" i="7"/>
  <c r="W114" i="7"/>
  <c r="AS114" i="7"/>
  <c r="AP114" i="7"/>
  <c r="U114" i="7"/>
  <c r="B117" i="4"/>
  <c r="AC116" i="4"/>
  <c r="AD116" i="4" s="1"/>
  <c r="L116" i="4"/>
  <c r="D116" i="4"/>
  <c r="P116" i="4"/>
  <c r="Q116" i="4"/>
  <c r="N116" i="4"/>
  <c r="E116" i="4"/>
  <c r="F116" i="4"/>
  <c r="AO116" i="4"/>
  <c r="M116" i="4"/>
  <c r="K116" i="4"/>
  <c r="R116" i="4"/>
  <c r="O116" i="4"/>
  <c r="AR116" i="4"/>
  <c r="C116" i="4"/>
  <c r="K116" i="9"/>
  <c r="M116" i="9"/>
  <c r="O116" i="9"/>
  <c r="P116" i="9"/>
  <c r="AC116" i="9"/>
  <c r="C116" i="9"/>
  <c r="AO116" i="9"/>
  <c r="B117" i="9"/>
  <c r="E116" i="9"/>
  <c r="AD116" i="9"/>
  <c r="L116" i="9"/>
  <c r="R116" i="9"/>
  <c r="AR116" i="9"/>
  <c r="Q116" i="9"/>
  <c r="D116" i="9"/>
  <c r="F116" i="9"/>
  <c r="N116" i="9"/>
  <c r="E115" i="6"/>
  <c r="F115" i="6"/>
  <c r="L115" i="6"/>
  <c r="AD115" i="6"/>
  <c r="O115" i="6"/>
  <c r="N115" i="6"/>
  <c r="AC115" i="6"/>
  <c r="AR115" i="6"/>
  <c r="D115" i="6"/>
  <c r="AO115" i="6"/>
  <c r="K115" i="6"/>
  <c r="R115" i="6"/>
  <c r="P115" i="6"/>
  <c r="B116" i="6"/>
  <c r="C115" i="6"/>
  <c r="Q115" i="6"/>
  <c r="A115" i="6"/>
  <c r="M115" i="6"/>
  <c r="AX114" i="6"/>
  <c r="BK114" i="6"/>
  <c r="BI114" i="6"/>
  <c r="AA114" i="6"/>
  <c r="AW114" i="6"/>
  <c r="BL114" i="6"/>
  <c r="AM114" i="6"/>
  <c r="AJ114" i="6"/>
  <c r="AL114" i="6"/>
  <c r="AI114" i="6"/>
  <c r="BH114" i="6"/>
  <c r="X115" i="7" l="1"/>
  <c r="BA115" i="7"/>
  <c r="X116" i="2"/>
  <c r="BA116" i="2"/>
  <c r="X114" i="8"/>
  <c r="BA114" i="8"/>
  <c r="X115" i="5"/>
  <c r="BA115" i="5"/>
  <c r="H116" i="7"/>
  <c r="X117" i="6"/>
  <c r="BA117" i="6"/>
  <c r="H116" i="6"/>
  <c r="H115" i="8"/>
  <c r="H117" i="9"/>
  <c r="H116" i="5"/>
  <c r="L69" i="6"/>
  <c r="P69" i="6" s="1"/>
  <c r="Q69" i="6" s="1"/>
  <c r="R69" i="6" s="1"/>
  <c r="N69" i="6"/>
  <c r="O69" i="6" s="1"/>
  <c r="K70" i="6" s="1"/>
  <c r="AU68" i="6"/>
  <c r="BF68" i="6"/>
  <c r="BG67" i="6"/>
  <c r="BH67" i="6" s="1"/>
  <c r="BI67" i="6" s="1"/>
  <c r="AV67" i="6"/>
  <c r="AW67" i="6" s="1"/>
  <c r="W68" i="6"/>
  <c r="BF70" i="5"/>
  <c r="BL115" i="3"/>
  <c r="AM115" i="3"/>
  <c r="AL115" i="3"/>
  <c r="AJ115" i="3"/>
  <c r="AI115" i="3"/>
  <c r="BI115" i="3"/>
  <c r="O70" i="5"/>
  <c r="K71" i="5" s="1"/>
  <c r="A116" i="3"/>
  <c r="X116" i="3"/>
  <c r="BG69" i="5"/>
  <c r="BH69" i="5" s="1"/>
  <c r="BI69" i="5" s="1"/>
  <c r="X115" i="9"/>
  <c r="W70" i="5"/>
  <c r="X70" i="5" s="1"/>
  <c r="BK114" i="7"/>
  <c r="AX115" i="4"/>
  <c r="AW114" i="2"/>
  <c r="BL114" i="2"/>
  <c r="AI114" i="2"/>
  <c r="AX114" i="2"/>
  <c r="A116" i="4"/>
  <c r="AL116" i="4" s="1"/>
  <c r="P69" i="7"/>
  <c r="Q69" i="7" s="1"/>
  <c r="R69" i="7" s="1"/>
  <c r="O69" i="7"/>
  <c r="K70" i="7" s="1"/>
  <c r="W69" i="7"/>
  <c r="X69" i="7" s="1"/>
  <c r="Y68" i="7"/>
  <c r="BK67" i="7"/>
  <c r="BL67" i="7"/>
  <c r="BL68" i="5"/>
  <c r="BK68" i="5"/>
  <c r="BI115" i="4"/>
  <c r="AL115" i="4"/>
  <c r="BK115" i="4"/>
  <c r="AI115" i="4"/>
  <c r="AJ115" i="4"/>
  <c r="BH115" i="4"/>
  <c r="AA115" i="4"/>
  <c r="BL115" i="4"/>
  <c r="AM115" i="4"/>
  <c r="AW69" i="5"/>
  <c r="AX69" i="5" s="1"/>
  <c r="AA114" i="7"/>
  <c r="AL114" i="7"/>
  <c r="AX114" i="7"/>
  <c r="AI114" i="7"/>
  <c r="AW114" i="7"/>
  <c r="BH114" i="7"/>
  <c r="A115" i="2"/>
  <c r="AL115" i="2" s="1"/>
  <c r="BG116" i="3"/>
  <c r="AF116" i="3"/>
  <c r="AG116" i="3" s="1"/>
  <c r="AP116" i="3"/>
  <c r="W116" i="3"/>
  <c r="U116" i="3"/>
  <c r="AV116" i="3"/>
  <c r="Y116" i="3"/>
  <c r="BD116" i="3"/>
  <c r="AS116" i="3"/>
  <c r="T117" i="3"/>
  <c r="BA117" i="3" s="1"/>
  <c r="H117" i="4"/>
  <c r="AM114" i="7"/>
  <c r="AJ114" i="7"/>
  <c r="BL114" i="7"/>
  <c r="BC116" i="7"/>
  <c r="BF116" i="7"/>
  <c r="AU116" i="7"/>
  <c r="BC115" i="8"/>
  <c r="AR115" i="8"/>
  <c r="B116" i="8"/>
  <c r="F115" i="8"/>
  <c r="BF115" i="8"/>
  <c r="O115" i="8"/>
  <c r="K115" i="8"/>
  <c r="AU115" i="8"/>
  <c r="P115" i="8"/>
  <c r="M115" i="8"/>
  <c r="Q115" i="8"/>
  <c r="N115" i="8"/>
  <c r="L115" i="8"/>
  <c r="AD115" i="8"/>
  <c r="R115" i="8"/>
  <c r="D115" i="8"/>
  <c r="AC115" i="8"/>
  <c r="AO115" i="8"/>
  <c r="E115" i="8"/>
  <c r="C115" i="8"/>
  <c r="BC117" i="3"/>
  <c r="BF117" i="3"/>
  <c r="AU117" i="3"/>
  <c r="BC115" i="2"/>
  <c r="BF115" i="2"/>
  <c r="AU115" i="2"/>
  <c r="M115" i="2"/>
  <c r="D115" i="2"/>
  <c r="B116" i="2"/>
  <c r="C115" i="2"/>
  <c r="F115" i="2"/>
  <c r="O115" i="2"/>
  <c r="P115" i="2"/>
  <c r="AC115" i="2"/>
  <c r="AD115" i="2" s="1"/>
  <c r="K115" i="2"/>
  <c r="N115" i="2"/>
  <c r="H115" i="2"/>
  <c r="L115" i="2"/>
  <c r="AR115" i="2"/>
  <c r="Q115" i="2"/>
  <c r="AO115" i="2"/>
  <c r="E115" i="2"/>
  <c r="R115" i="2"/>
  <c r="BC117" i="9"/>
  <c r="AU117" i="9"/>
  <c r="BF117" i="9"/>
  <c r="BD117" i="6"/>
  <c r="AV117" i="6"/>
  <c r="BG117" i="6"/>
  <c r="Y117" i="6"/>
  <c r="A115" i="5"/>
  <c r="AL115" i="5" s="1"/>
  <c r="BD115" i="5"/>
  <c r="BG115" i="5"/>
  <c r="AV115" i="5"/>
  <c r="Y115" i="5"/>
  <c r="BD116" i="4"/>
  <c r="AV116" i="4"/>
  <c r="BG116" i="4"/>
  <c r="BC117" i="4"/>
  <c r="BF117" i="4"/>
  <c r="AU117" i="4"/>
  <c r="BD116" i="2"/>
  <c r="BG116" i="2"/>
  <c r="AV116" i="2"/>
  <c r="BC116" i="5"/>
  <c r="BF116" i="5"/>
  <c r="AU116" i="5"/>
  <c r="BD114" i="8"/>
  <c r="BD115" i="9"/>
  <c r="BG115" i="9"/>
  <c r="AV115" i="9"/>
  <c r="Y115" i="9"/>
  <c r="BC116" i="6"/>
  <c r="BF116" i="6"/>
  <c r="AU116" i="6"/>
  <c r="BD115" i="7"/>
  <c r="AV115" i="7"/>
  <c r="BG115" i="7"/>
  <c r="Y115" i="7"/>
  <c r="BG114" i="8"/>
  <c r="AV114" i="8"/>
  <c r="Y114" i="8"/>
  <c r="T116" i="9"/>
  <c r="BA116" i="9" s="1"/>
  <c r="U115" i="9"/>
  <c r="AP115" i="9"/>
  <c r="AF115" i="9"/>
  <c r="AS115" i="9"/>
  <c r="AG115" i="9"/>
  <c r="W115" i="9"/>
  <c r="A115" i="9"/>
  <c r="A114" i="8"/>
  <c r="AP114" i="8"/>
  <c r="AF114" i="8"/>
  <c r="AG114" i="8"/>
  <c r="U114" i="8"/>
  <c r="W114" i="8"/>
  <c r="T115" i="8"/>
  <c r="AS114" i="8"/>
  <c r="AI114" i="9"/>
  <c r="BK114" i="9"/>
  <c r="AL114" i="9"/>
  <c r="BI114" i="9"/>
  <c r="AJ114" i="9"/>
  <c r="AA114" i="9"/>
  <c r="AM114" i="9"/>
  <c r="BH114" i="9"/>
  <c r="BL114" i="9"/>
  <c r="AX114" i="9"/>
  <c r="AW114" i="9"/>
  <c r="AL113" i="8"/>
  <c r="BL113" i="8"/>
  <c r="BH113" i="8"/>
  <c r="AW113" i="8"/>
  <c r="AJ113" i="8"/>
  <c r="AM113" i="8"/>
  <c r="AI113" i="8"/>
  <c r="BI113" i="8"/>
  <c r="BK113" i="8"/>
  <c r="AX113" i="8"/>
  <c r="AA113" i="8"/>
  <c r="AF116" i="4"/>
  <c r="AG116" i="4" s="1"/>
  <c r="AS116" i="4"/>
  <c r="Y116" i="4"/>
  <c r="T117" i="4"/>
  <c r="BA117" i="4" s="1"/>
  <c r="X116" i="4"/>
  <c r="W116" i="4"/>
  <c r="U116" i="4"/>
  <c r="AP116" i="4"/>
  <c r="D116" i="5"/>
  <c r="AC116" i="5"/>
  <c r="AO116" i="5"/>
  <c r="M116" i="5"/>
  <c r="Q116" i="5"/>
  <c r="L116" i="5"/>
  <c r="C116" i="5"/>
  <c r="N116" i="5"/>
  <c r="F116" i="5"/>
  <c r="E116" i="5"/>
  <c r="O116" i="5"/>
  <c r="P116" i="5"/>
  <c r="AR116" i="5"/>
  <c r="B117" i="5"/>
  <c r="K116" i="5"/>
  <c r="R116" i="5"/>
  <c r="AD116" i="5"/>
  <c r="BL114" i="5"/>
  <c r="AI114" i="5"/>
  <c r="AX114" i="5"/>
  <c r="AL114" i="5"/>
  <c r="AA114" i="5"/>
  <c r="AJ114" i="5"/>
  <c r="BH114" i="5"/>
  <c r="AW114" i="5"/>
  <c r="BI114" i="5"/>
  <c r="BK114" i="5"/>
  <c r="AM114" i="5"/>
  <c r="AF115" i="5"/>
  <c r="AS115" i="5"/>
  <c r="W115" i="5"/>
  <c r="AP115" i="5"/>
  <c r="AG115" i="5"/>
  <c r="U115" i="5"/>
  <c r="T116" i="5"/>
  <c r="AO116" i="6"/>
  <c r="AD116" i="6"/>
  <c r="M116" i="6"/>
  <c r="N116" i="6"/>
  <c r="K116" i="6"/>
  <c r="P116" i="6"/>
  <c r="R116" i="6"/>
  <c r="AR116" i="6"/>
  <c r="A116" i="6"/>
  <c r="F116" i="6"/>
  <c r="D116" i="6"/>
  <c r="C116" i="6"/>
  <c r="Q116" i="6"/>
  <c r="O116" i="6"/>
  <c r="E116" i="6"/>
  <c r="AC116" i="6"/>
  <c r="B117" i="6"/>
  <c r="L116" i="6"/>
  <c r="W115" i="7"/>
  <c r="AF115" i="7"/>
  <c r="AS115" i="7"/>
  <c r="U115" i="7"/>
  <c r="AP115" i="7"/>
  <c r="AG115" i="7"/>
  <c r="T116" i="7"/>
  <c r="AO116" i="7"/>
  <c r="AD116" i="7"/>
  <c r="R116" i="7"/>
  <c r="F116" i="7"/>
  <c r="AC116" i="7"/>
  <c r="C116" i="7"/>
  <c r="B117" i="7"/>
  <c r="O116" i="7"/>
  <c r="D116" i="7"/>
  <c r="P116" i="7"/>
  <c r="AR116" i="7"/>
  <c r="L116" i="7"/>
  <c r="Q116" i="7"/>
  <c r="K116" i="7"/>
  <c r="M116" i="7"/>
  <c r="N116" i="7"/>
  <c r="E116" i="7"/>
  <c r="AR117" i="3"/>
  <c r="Q117" i="3"/>
  <c r="M117" i="3"/>
  <c r="H117" i="3"/>
  <c r="F117" i="3"/>
  <c r="R117" i="3"/>
  <c r="O117" i="3"/>
  <c r="B118" i="3"/>
  <c r="C117" i="3"/>
  <c r="AC117" i="3"/>
  <c r="AD117" i="3" s="1"/>
  <c r="D117" i="3"/>
  <c r="K117" i="3"/>
  <c r="P117" i="3"/>
  <c r="N117" i="3"/>
  <c r="L117" i="3"/>
  <c r="E117" i="3"/>
  <c r="AO117" i="3"/>
  <c r="AA116" i="3"/>
  <c r="BK116" i="3"/>
  <c r="BL116" i="3"/>
  <c r="BI116" i="3"/>
  <c r="AJ116" i="3"/>
  <c r="AW116" i="3"/>
  <c r="BH116" i="3"/>
  <c r="AM116" i="3"/>
  <c r="AI116" i="3"/>
  <c r="AL116" i="3"/>
  <c r="AX116" i="3"/>
  <c r="T117" i="2"/>
  <c r="AS116" i="2"/>
  <c r="U116" i="2"/>
  <c r="AF116" i="2"/>
  <c r="AG116" i="2" s="1"/>
  <c r="AP116" i="2"/>
  <c r="W116" i="2"/>
  <c r="Y116" i="2"/>
  <c r="B118" i="9"/>
  <c r="M117" i="9"/>
  <c r="Q117" i="9"/>
  <c r="AD117" i="9"/>
  <c r="AC117" i="9"/>
  <c r="N117" i="9"/>
  <c r="R117" i="9"/>
  <c r="E117" i="9"/>
  <c r="F117" i="9"/>
  <c r="P117" i="9"/>
  <c r="O117" i="9"/>
  <c r="AR117" i="9"/>
  <c r="D117" i="9"/>
  <c r="AO117" i="9"/>
  <c r="L117" i="9"/>
  <c r="C117" i="9"/>
  <c r="K117" i="9"/>
  <c r="D117" i="4"/>
  <c r="N117" i="4"/>
  <c r="B118" i="4"/>
  <c r="L117" i="4"/>
  <c r="C117" i="4"/>
  <c r="M117" i="4"/>
  <c r="Q117" i="4"/>
  <c r="AC117" i="4"/>
  <c r="AD117" i="4" s="1"/>
  <c r="AO117" i="4"/>
  <c r="AR117" i="4"/>
  <c r="P117" i="4"/>
  <c r="O117" i="4"/>
  <c r="R117" i="4"/>
  <c r="K117" i="4"/>
  <c r="E117" i="4"/>
  <c r="F117" i="4"/>
  <c r="A115" i="7"/>
  <c r="W117" i="6"/>
  <c r="AP117" i="6"/>
  <c r="AF117" i="6"/>
  <c r="AG117" i="6"/>
  <c r="U117" i="6"/>
  <c r="T118" i="6"/>
  <c r="AS117" i="6"/>
  <c r="BL115" i="6"/>
  <c r="AM115" i="6"/>
  <c r="BH115" i="6"/>
  <c r="BK115" i="6"/>
  <c r="AX115" i="6"/>
  <c r="AL115" i="6"/>
  <c r="AA115" i="6"/>
  <c r="AJ115" i="6"/>
  <c r="AW115" i="6"/>
  <c r="BI115" i="6"/>
  <c r="AI115" i="6"/>
  <c r="X116" i="7" l="1"/>
  <c r="BA116" i="7"/>
  <c r="H117" i="6"/>
  <c r="H117" i="7"/>
  <c r="X116" i="5"/>
  <c r="BA116" i="5"/>
  <c r="H116" i="8"/>
  <c r="X117" i="2"/>
  <c r="BA117" i="2"/>
  <c r="H118" i="9"/>
  <c r="X115" i="8"/>
  <c r="BA115" i="8"/>
  <c r="X118" i="6"/>
  <c r="BA118" i="6"/>
  <c r="H117" i="5"/>
  <c r="L70" i="6"/>
  <c r="P70" i="6" s="1"/>
  <c r="Q70" i="6" s="1"/>
  <c r="R70" i="6" s="1"/>
  <c r="BF70" i="6" s="1"/>
  <c r="N70" i="6"/>
  <c r="O70" i="6" s="1"/>
  <c r="K71" i="6" s="1"/>
  <c r="X68" i="6"/>
  <c r="W69" i="6" s="1"/>
  <c r="X69" i="6" s="1"/>
  <c r="AX67" i="6"/>
  <c r="BL67" i="6" s="1"/>
  <c r="BK67" i="6"/>
  <c r="BF69" i="6"/>
  <c r="AU69" i="6"/>
  <c r="AU70" i="6"/>
  <c r="L71" i="5"/>
  <c r="P71" i="5" s="1"/>
  <c r="Q71" i="5" s="1"/>
  <c r="R71" i="5" s="1"/>
  <c r="N71" i="5"/>
  <c r="AI116" i="4"/>
  <c r="X116" i="9"/>
  <c r="AW116" i="4"/>
  <c r="AM116" i="4"/>
  <c r="A117" i="3"/>
  <c r="X117" i="3"/>
  <c r="Y69" i="6"/>
  <c r="W70" i="6"/>
  <c r="X70" i="6" s="1"/>
  <c r="Y70" i="5"/>
  <c r="AJ116" i="4"/>
  <c r="AA116" i="4"/>
  <c r="BH116" i="4"/>
  <c r="BL116" i="4"/>
  <c r="BK116" i="4"/>
  <c r="BI116" i="4"/>
  <c r="AX116" i="4"/>
  <c r="AM115" i="2"/>
  <c r="AA115" i="2"/>
  <c r="AW115" i="2"/>
  <c r="AI115" i="2"/>
  <c r="BL115" i="2"/>
  <c r="BI115" i="2"/>
  <c r="AX115" i="2"/>
  <c r="BH115" i="2"/>
  <c r="AJ115" i="2"/>
  <c r="BK115" i="2"/>
  <c r="AV68" i="7"/>
  <c r="AW68" i="7" s="1"/>
  <c r="BG68" i="7"/>
  <c r="BH68" i="7" s="1"/>
  <c r="BI68" i="7" s="1"/>
  <c r="N70" i="7"/>
  <c r="L70" i="7"/>
  <c r="AU69" i="7"/>
  <c r="BF69" i="7"/>
  <c r="BK69" i="5"/>
  <c r="BL69" i="5"/>
  <c r="A116" i="2"/>
  <c r="BL116" i="2" s="1"/>
  <c r="AS117" i="3"/>
  <c r="U117" i="3"/>
  <c r="AP117" i="3"/>
  <c r="BD117" i="3"/>
  <c r="BG117" i="3"/>
  <c r="W117" i="3"/>
  <c r="AV117" i="3"/>
  <c r="T118" i="3"/>
  <c r="BA118" i="3" s="1"/>
  <c r="AF117" i="3"/>
  <c r="AG117" i="3" s="1"/>
  <c r="Y117" i="3"/>
  <c r="A117" i="4"/>
  <c r="AA117" i="4" s="1"/>
  <c r="H118" i="4"/>
  <c r="BH115" i="5"/>
  <c r="BK115" i="5"/>
  <c r="AI115" i="5"/>
  <c r="AJ115" i="5"/>
  <c r="BI115" i="5"/>
  <c r="AW115" i="5"/>
  <c r="AA115" i="5"/>
  <c r="BL115" i="5"/>
  <c r="AM115" i="5"/>
  <c r="AX115" i="5"/>
  <c r="BD115" i="8"/>
  <c r="BC118" i="4"/>
  <c r="BF118" i="4"/>
  <c r="AU118" i="4"/>
  <c r="BC118" i="3"/>
  <c r="BF118" i="3"/>
  <c r="AU118" i="3"/>
  <c r="BC117" i="5"/>
  <c r="AU117" i="5"/>
  <c r="BF117" i="5"/>
  <c r="BD118" i="6"/>
  <c r="BG118" i="6"/>
  <c r="AV118" i="6"/>
  <c r="Y118" i="6"/>
  <c r="BC118" i="9"/>
  <c r="BF118" i="9"/>
  <c r="AU118" i="9"/>
  <c r="BD117" i="2"/>
  <c r="BG117" i="2"/>
  <c r="AV117" i="2"/>
  <c r="BD116" i="9"/>
  <c r="BG116" i="9"/>
  <c r="AV116" i="9"/>
  <c r="Y116" i="9"/>
  <c r="BC116" i="2"/>
  <c r="BF116" i="2"/>
  <c r="AU116" i="2"/>
  <c r="N116" i="2"/>
  <c r="B117" i="2"/>
  <c r="Q116" i="2"/>
  <c r="E116" i="2"/>
  <c r="AO116" i="2"/>
  <c r="P116" i="2"/>
  <c r="H116" i="2"/>
  <c r="L116" i="2"/>
  <c r="K116" i="2"/>
  <c r="O116" i="2"/>
  <c r="D116" i="2"/>
  <c r="M116" i="2"/>
  <c r="F116" i="2"/>
  <c r="R116" i="2"/>
  <c r="C116" i="2"/>
  <c r="AR116" i="2"/>
  <c r="AC116" i="2"/>
  <c r="AD116" i="2" s="1"/>
  <c r="BC117" i="7"/>
  <c r="BF117" i="7"/>
  <c r="AU117" i="7"/>
  <c r="A116" i="7"/>
  <c r="AI116" i="7" s="1"/>
  <c r="BD116" i="7"/>
  <c r="BG116" i="7"/>
  <c r="Y116" i="7"/>
  <c r="AV116" i="7"/>
  <c r="BD117" i="4"/>
  <c r="BG117" i="4"/>
  <c r="AV117" i="4"/>
  <c r="BD116" i="5"/>
  <c r="BG116" i="5"/>
  <c r="AV116" i="5"/>
  <c r="Y116" i="5"/>
  <c r="BC117" i="6"/>
  <c r="AU117" i="6"/>
  <c r="BF117" i="6"/>
  <c r="BC116" i="8"/>
  <c r="O116" i="8"/>
  <c r="P116" i="8"/>
  <c r="D116" i="8"/>
  <c r="BF116" i="8"/>
  <c r="Q116" i="8"/>
  <c r="N116" i="8"/>
  <c r="AU116" i="8"/>
  <c r="AD116" i="8"/>
  <c r="AC116" i="8"/>
  <c r="K116" i="8"/>
  <c r="E116" i="8"/>
  <c r="AO116" i="8"/>
  <c r="C116" i="8"/>
  <c r="L116" i="8"/>
  <c r="AR116" i="8"/>
  <c r="M116" i="8"/>
  <c r="B117" i="8"/>
  <c r="F116" i="8"/>
  <c r="R116" i="8"/>
  <c r="BG115" i="8"/>
  <c r="AV115" i="8"/>
  <c r="Y115" i="8"/>
  <c r="A115" i="8"/>
  <c r="U115" i="8"/>
  <c r="AG115" i="8"/>
  <c r="AS115" i="8"/>
  <c r="T116" i="8"/>
  <c r="AP115" i="8"/>
  <c r="W115" i="8"/>
  <c r="AF115" i="8"/>
  <c r="AX114" i="8"/>
  <c r="AM114" i="8"/>
  <c r="BL114" i="8"/>
  <c r="BI114" i="8"/>
  <c r="BK114" i="8"/>
  <c r="AA114" i="8"/>
  <c r="AJ114" i="8"/>
  <c r="AW114" i="8"/>
  <c r="AI114" i="8"/>
  <c r="BH114" i="8"/>
  <c r="AL114" i="8"/>
  <c r="AS116" i="9"/>
  <c r="AG116" i="9"/>
  <c r="T117" i="9"/>
  <c r="BA117" i="9" s="1"/>
  <c r="U116" i="9"/>
  <c r="AP116" i="9"/>
  <c r="W116" i="9"/>
  <c r="AF116" i="9"/>
  <c r="A116" i="9"/>
  <c r="AI115" i="9"/>
  <c r="BK115" i="9"/>
  <c r="AM115" i="9"/>
  <c r="BI115" i="9"/>
  <c r="BL115" i="9"/>
  <c r="AL115" i="9"/>
  <c r="AW115" i="9"/>
  <c r="BH115" i="9"/>
  <c r="AA115" i="9"/>
  <c r="AJ115" i="9"/>
  <c r="AX115" i="9"/>
  <c r="Y117" i="4"/>
  <c r="U117" i="4"/>
  <c r="AF117" i="4"/>
  <c r="AG117" i="4" s="1"/>
  <c r="T118" i="4"/>
  <c r="BA118" i="4" s="1"/>
  <c r="W117" i="4"/>
  <c r="X117" i="4"/>
  <c r="AP117" i="4"/>
  <c r="AS117" i="4"/>
  <c r="AS116" i="5"/>
  <c r="AP116" i="5"/>
  <c r="W116" i="5"/>
  <c r="AG116" i="5"/>
  <c r="U116" i="5"/>
  <c r="AF116" i="5"/>
  <c r="T117" i="5"/>
  <c r="A116" i="5"/>
  <c r="L117" i="5"/>
  <c r="D117" i="5"/>
  <c r="B118" i="5"/>
  <c r="O117" i="5"/>
  <c r="R117" i="5"/>
  <c r="E117" i="5"/>
  <c r="N117" i="5"/>
  <c r="Q117" i="5"/>
  <c r="AR117" i="5"/>
  <c r="AO117" i="5"/>
  <c r="AD117" i="5"/>
  <c r="K117" i="5"/>
  <c r="AC117" i="5"/>
  <c r="P117" i="5"/>
  <c r="F117" i="5"/>
  <c r="M117" i="5"/>
  <c r="C117" i="5"/>
  <c r="AJ115" i="7"/>
  <c r="AM115" i="7"/>
  <c r="AW115" i="7"/>
  <c r="AI115" i="7"/>
  <c r="AX115" i="7"/>
  <c r="AL115" i="7"/>
  <c r="BI115" i="7"/>
  <c r="BL115" i="7"/>
  <c r="AA115" i="7"/>
  <c r="BH115" i="7"/>
  <c r="BK115" i="7"/>
  <c r="L117" i="7"/>
  <c r="O117" i="7"/>
  <c r="F117" i="7"/>
  <c r="AR117" i="7"/>
  <c r="R117" i="7"/>
  <c r="P117" i="7"/>
  <c r="D117" i="7"/>
  <c r="B118" i="7"/>
  <c r="AD117" i="7"/>
  <c r="M117" i="7"/>
  <c r="C117" i="7"/>
  <c r="AC117" i="7"/>
  <c r="E117" i="7"/>
  <c r="AO117" i="7"/>
  <c r="N117" i="7"/>
  <c r="K117" i="7"/>
  <c r="Q117" i="7"/>
  <c r="N118" i="3"/>
  <c r="R118" i="3"/>
  <c r="AO118" i="3"/>
  <c r="Q118" i="3"/>
  <c r="M118" i="3"/>
  <c r="AR118" i="3"/>
  <c r="F118" i="3"/>
  <c r="H118" i="3"/>
  <c r="AC118" i="3"/>
  <c r="AD118" i="3" s="1"/>
  <c r="O118" i="3"/>
  <c r="P118" i="3"/>
  <c r="B119" i="3"/>
  <c r="E118" i="3"/>
  <c r="D118" i="3"/>
  <c r="K118" i="3"/>
  <c r="C118" i="3"/>
  <c r="L118" i="3"/>
  <c r="E117" i="6"/>
  <c r="F117" i="6"/>
  <c r="O117" i="6"/>
  <c r="AD117" i="6"/>
  <c r="AC117" i="6"/>
  <c r="A117" i="6"/>
  <c r="N117" i="6"/>
  <c r="C117" i="6"/>
  <c r="L117" i="6"/>
  <c r="K117" i="6"/>
  <c r="AO117" i="6"/>
  <c r="P117" i="6"/>
  <c r="D117" i="6"/>
  <c r="Q117" i="6"/>
  <c r="R117" i="6"/>
  <c r="B118" i="6"/>
  <c r="M117" i="6"/>
  <c r="AR117" i="6"/>
  <c r="AG116" i="7"/>
  <c r="AP116" i="7"/>
  <c r="W116" i="7"/>
  <c r="AS116" i="7"/>
  <c r="AF116" i="7"/>
  <c r="T117" i="7"/>
  <c r="U116" i="7"/>
  <c r="U117" i="2"/>
  <c r="T118" i="2"/>
  <c r="AP117" i="2"/>
  <c r="Y117" i="2"/>
  <c r="W117" i="2"/>
  <c r="AF117" i="2"/>
  <c r="AG117" i="2" s="1"/>
  <c r="AS117" i="2"/>
  <c r="W118" i="6"/>
  <c r="AP118" i="6"/>
  <c r="AF118" i="6"/>
  <c r="AS118" i="6"/>
  <c r="T119" i="6"/>
  <c r="U118" i="6"/>
  <c r="AG118" i="6"/>
  <c r="E118" i="4"/>
  <c r="F118" i="4"/>
  <c r="AO118" i="4"/>
  <c r="C118" i="4"/>
  <c r="AR118" i="4"/>
  <c r="M118" i="4"/>
  <c r="K118" i="4"/>
  <c r="R118" i="4"/>
  <c r="O118" i="4"/>
  <c r="B119" i="4"/>
  <c r="P118" i="4"/>
  <c r="Q118" i="4"/>
  <c r="N118" i="4"/>
  <c r="AC118" i="4"/>
  <c r="AD118" i="4" s="1"/>
  <c r="L118" i="4"/>
  <c r="D118" i="4"/>
  <c r="D118" i="9"/>
  <c r="E118" i="9"/>
  <c r="N118" i="9"/>
  <c r="AO118" i="9"/>
  <c r="AD118" i="9"/>
  <c r="M118" i="9"/>
  <c r="K118" i="9"/>
  <c r="F118" i="9"/>
  <c r="AC118" i="9"/>
  <c r="R118" i="9"/>
  <c r="O118" i="9"/>
  <c r="C118" i="9"/>
  <c r="B119" i="9"/>
  <c r="AR118" i="9"/>
  <c r="P118" i="9"/>
  <c r="Q118" i="9"/>
  <c r="L118" i="9"/>
  <c r="AI116" i="6"/>
  <c r="AX116" i="6"/>
  <c r="BK116" i="6"/>
  <c r="BI116" i="6"/>
  <c r="AA116" i="6"/>
  <c r="AW116" i="6"/>
  <c r="AJ116" i="6"/>
  <c r="AL116" i="6"/>
  <c r="BH116" i="6"/>
  <c r="BL116" i="6"/>
  <c r="AM116" i="6"/>
  <c r="AX117" i="3"/>
  <c r="AI117" i="3"/>
  <c r="BK117" i="3"/>
  <c r="AL117" i="3"/>
  <c r="BL117" i="3"/>
  <c r="BH117" i="3"/>
  <c r="AJ117" i="3"/>
  <c r="BI117" i="3"/>
  <c r="AW117" i="3"/>
  <c r="AM117" i="3"/>
  <c r="AA117" i="3"/>
  <c r="N71" i="6" l="1"/>
  <c r="L71" i="6"/>
  <c r="X117" i="5"/>
  <c r="BA117" i="5"/>
  <c r="X116" i="8"/>
  <c r="BA116" i="8"/>
  <c r="H118" i="6"/>
  <c r="H118" i="7"/>
  <c r="H117" i="8"/>
  <c r="X119" i="6"/>
  <c r="BA119" i="6"/>
  <c r="H118" i="5"/>
  <c r="H119" i="9"/>
  <c r="X117" i="7"/>
  <c r="BA117" i="7"/>
  <c r="X118" i="2"/>
  <c r="BA118" i="2"/>
  <c r="Y68" i="6"/>
  <c r="AV68" i="6" s="1"/>
  <c r="AW68" i="6" s="1"/>
  <c r="O71" i="5"/>
  <c r="K72" i="5" s="1"/>
  <c r="N72" i="5" s="1"/>
  <c r="W71" i="5"/>
  <c r="X71" i="5" s="1"/>
  <c r="AJ116" i="2"/>
  <c r="BF71" i="5"/>
  <c r="AU71" i="5"/>
  <c r="P71" i="6"/>
  <c r="Q71" i="6" s="1"/>
  <c r="R71" i="6" s="1"/>
  <c r="O71" i="6"/>
  <c r="K72" i="6" s="1"/>
  <c r="BL116" i="7"/>
  <c r="X117" i="9"/>
  <c r="A118" i="3"/>
  <c r="BH118" i="3" s="1"/>
  <c r="X118" i="3"/>
  <c r="BG70" i="5"/>
  <c r="BH70" i="5" s="1"/>
  <c r="BI70" i="5" s="1"/>
  <c r="AV70" i="5"/>
  <c r="AW70" i="5" s="1"/>
  <c r="AX70" i="5" s="1"/>
  <c r="AV69" i="6"/>
  <c r="AW69" i="6" s="1"/>
  <c r="AX69" i="6" s="1"/>
  <c r="BG69" i="6"/>
  <c r="BH69" i="6" s="1"/>
  <c r="BI69" i="6" s="1"/>
  <c r="BI117" i="4"/>
  <c r="BH117" i="4"/>
  <c r="BK68" i="7"/>
  <c r="AX68" i="7"/>
  <c r="BL68" i="7" s="1"/>
  <c r="Y69" i="7"/>
  <c r="W70" i="7"/>
  <c r="X70" i="7" s="1"/>
  <c r="P70" i="7"/>
  <c r="Q70" i="7" s="1"/>
  <c r="R70" i="7" s="1"/>
  <c r="O70" i="7"/>
  <c r="K71" i="7" s="1"/>
  <c r="AL117" i="4"/>
  <c r="AX117" i="4"/>
  <c r="BK117" i="4"/>
  <c r="AI117" i="4"/>
  <c r="AW117" i="4"/>
  <c r="AJ117" i="4"/>
  <c r="BL117" i="4"/>
  <c r="AM117" i="4"/>
  <c r="BI116" i="2"/>
  <c r="AX116" i="2"/>
  <c r="AA116" i="2"/>
  <c r="AI116" i="2"/>
  <c r="AL116" i="2"/>
  <c r="BH116" i="2"/>
  <c r="A117" i="2"/>
  <c r="AJ117" i="2" s="1"/>
  <c r="AW116" i="2"/>
  <c r="BK116" i="2"/>
  <c r="AM116" i="2"/>
  <c r="AV118" i="3"/>
  <c r="Y118" i="3"/>
  <c r="W118" i="3"/>
  <c r="AS118" i="3"/>
  <c r="T119" i="3"/>
  <c r="BA119" i="3" s="1"/>
  <c r="AF118" i="3"/>
  <c r="AG118" i="3" s="1"/>
  <c r="U118" i="3"/>
  <c r="AP118" i="3"/>
  <c r="BG118" i="3"/>
  <c r="BD118" i="3"/>
  <c r="H119" i="4"/>
  <c r="AA116" i="7"/>
  <c r="BK116" i="7"/>
  <c r="AJ116" i="7"/>
  <c r="AW116" i="7"/>
  <c r="AL116" i="7"/>
  <c r="A118" i="4"/>
  <c r="BL118" i="4" s="1"/>
  <c r="BD118" i="4"/>
  <c r="BG118" i="4"/>
  <c r="AV118" i="4"/>
  <c r="BD116" i="8"/>
  <c r="AX116" i="7"/>
  <c r="A117" i="5"/>
  <c r="AX117" i="5" s="1"/>
  <c r="BD117" i="5"/>
  <c r="BG117" i="5"/>
  <c r="AV117" i="5"/>
  <c r="Y117" i="5"/>
  <c r="BC117" i="8"/>
  <c r="P117" i="8"/>
  <c r="K117" i="8"/>
  <c r="B118" i="8"/>
  <c r="AD117" i="8"/>
  <c r="AC117" i="8"/>
  <c r="Q117" i="8"/>
  <c r="D117" i="8"/>
  <c r="AO117" i="8"/>
  <c r="AR117" i="8"/>
  <c r="F117" i="8"/>
  <c r="R117" i="8"/>
  <c r="N117" i="8"/>
  <c r="C117" i="8"/>
  <c r="L117" i="8"/>
  <c r="BF117" i="8"/>
  <c r="AU117" i="8"/>
  <c r="E117" i="8"/>
  <c r="O117" i="8"/>
  <c r="M117" i="8"/>
  <c r="BC117" i="2"/>
  <c r="BF117" i="2"/>
  <c r="AU117" i="2"/>
  <c r="AC117" i="2"/>
  <c r="AD117" i="2" s="1"/>
  <c r="AO117" i="2"/>
  <c r="AR117" i="2"/>
  <c r="P117" i="2"/>
  <c r="K117" i="2"/>
  <c r="R117" i="2"/>
  <c r="N117" i="2"/>
  <c r="O117" i="2"/>
  <c r="C117" i="2"/>
  <c r="Q117" i="2"/>
  <c r="E117" i="2"/>
  <c r="H117" i="2"/>
  <c r="B118" i="2"/>
  <c r="F117" i="2"/>
  <c r="M117" i="2"/>
  <c r="L117" i="2"/>
  <c r="D117" i="2"/>
  <c r="BD119" i="6"/>
  <c r="AV119" i="6"/>
  <c r="Y119" i="6"/>
  <c r="BG119" i="6"/>
  <c r="AM116" i="7"/>
  <c r="BI116" i="7"/>
  <c r="BD117" i="9"/>
  <c r="AV117" i="9"/>
  <c r="BG117" i="9"/>
  <c r="Y117" i="9"/>
  <c r="BC119" i="9"/>
  <c r="BF119" i="9"/>
  <c r="AU119" i="9"/>
  <c r="BD118" i="2"/>
  <c r="AV118" i="2"/>
  <c r="BG118" i="2"/>
  <c r="BD117" i="7"/>
  <c r="BG117" i="7"/>
  <c r="AV117" i="7"/>
  <c r="Y117" i="7"/>
  <c r="BC119" i="3"/>
  <c r="BF119" i="3"/>
  <c r="AU119" i="3"/>
  <c r="BC118" i="7"/>
  <c r="AU118" i="7"/>
  <c r="BF118" i="7"/>
  <c r="BH116" i="7"/>
  <c r="BC119" i="4"/>
  <c r="AU119" i="4"/>
  <c r="BF119" i="4"/>
  <c r="BC118" i="6"/>
  <c r="BF118" i="6"/>
  <c r="AU118" i="6"/>
  <c r="BC118" i="5"/>
  <c r="BF118" i="5"/>
  <c r="AU118" i="5"/>
  <c r="BG116" i="8"/>
  <c r="AV116" i="8"/>
  <c r="Y116" i="8"/>
  <c r="AW116" i="9"/>
  <c r="AI116" i="9"/>
  <c r="BH116" i="9"/>
  <c r="AL116" i="9"/>
  <c r="AX116" i="9"/>
  <c r="AM116" i="9"/>
  <c r="BI116" i="9"/>
  <c r="BK116" i="9"/>
  <c r="AA116" i="9"/>
  <c r="BL116" i="9"/>
  <c r="AJ116" i="9"/>
  <c r="AP117" i="9"/>
  <c r="AF117" i="9"/>
  <c r="AG117" i="9"/>
  <c r="AS117" i="9"/>
  <c r="T118" i="9"/>
  <c r="BA118" i="9" s="1"/>
  <c r="W117" i="9"/>
  <c r="U117" i="9"/>
  <c r="A117" i="9"/>
  <c r="BH115" i="8"/>
  <c r="AJ115" i="8"/>
  <c r="AW115" i="8"/>
  <c r="AL115" i="8"/>
  <c r="BI115" i="8"/>
  <c r="AI115" i="8"/>
  <c r="AA115" i="8"/>
  <c r="AX115" i="8"/>
  <c r="AM115" i="8"/>
  <c r="BK115" i="8"/>
  <c r="BL115" i="8"/>
  <c r="A116" i="8"/>
  <c r="T117" i="8"/>
  <c r="AS116" i="8"/>
  <c r="AF116" i="8"/>
  <c r="W116" i="8"/>
  <c r="AG116" i="8"/>
  <c r="U116" i="8"/>
  <c r="AP116" i="8"/>
  <c r="AP118" i="4"/>
  <c r="X118" i="4"/>
  <c r="U118" i="4"/>
  <c r="T119" i="4"/>
  <c r="BA119" i="4" s="1"/>
  <c r="Y118" i="4"/>
  <c r="W118" i="4"/>
  <c r="AS118" i="4"/>
  <c r="AF118" i="4"/>
  <c r="AG118" i="4" s="1"/>
  <c r="F118" i="5"/>
  <c r="C118" i="5"/>
  <c r="AR118" i="5"/>
  <c r="M118" i="5"/>
  <c r="AO118" i="5"/>
  <c r="L118" i="5"/>
  <c r="O118" i="5"/>
  <c r="AD118" i="5"/>
  <c r="E118" i="5"/>
  <c r="D118" i="5"/>
  <c r="AC118" i="5"/>
  <c r="R118" i="5"/>
  <c r="Q118" i="5"/>
  <c r="K118" i="5"/>
  <c r="N118" i="5"/>
  <c r="B119" i="5"/>
  <c r="P118" i="5"/>
  <c r="AA116" i="5"/>
  <c r="AX116" i="5"/>
  <c r="AJ116" i="5"/>
  <c r="BI116" i="5"/>
  <c r="BH116" i="5"/>
  <c r="AL116" i="5"/>
  <c r="BL116" i="5"/>
  <c r="BK116" i="5"/>
  <c r="AM116" i="5"/>
  <c r="AW116" i="5"/>
  <c r="AI116" i="5"/>
  <c r="AS117" i="5"/>
  <c r="AG117" i="5"/>
  <c r="W117" i="5"/>
  <c r="T118" i="5"/>
  <c r="AF117" i="5"/>
  <c r="AP117" i="5"/>
  <c r="U117" i="5"/>
  <c r="P119" i="9"/>
  <c r="Q119" i="9"/>
  <c r="AD119" i="9"/>
  <c r="D119" i="9"/>
  <c r="E119" i="9"/>
  <c r="AO119" i="9"/>
  <c r="B120" i="9"/>
  <c r="K119" i="9"/>
  <c r="M119" i="9"/>
  <c r="N119" i="9"/>
  <c r="R119" i="9"/>
  <c r="L119" i="9"/>
  <c r="F119" i="9"/>
  <c r="AR119" i="9"/>
  <c r="O119" i="9"/>
  <c r="AC119" i="9"/>
  <c r="C119" i="9"/>
  <c r="T118" i="7"/>
  <c r="AP117" i="7"/>
  <c r="W117" i="7"/>
  <c r="U117" i="7"/>
  <c r="AF117" i="7"/>
  <c r="AS117" i="7"/>
  <c r="AG117" i="7"/>
  <c r="AW117" i="6"/>
  <c r="AA117" i="6"/>
  <c r="AJ117" i="6"/>
  <c r="AM117" i="6"/>
  <c r="AI117" i="6"/>
  <c r="BK117" i="6"/>
  <c r="AL117" i="6"/>
  <c r="BI117" i="6"/>
  <c r="BH117" i="6"/>
  <c r="AX117" i="6"/>
  <c r="BL117" i="6"/>
  <c r="M118" i="7"/>
  <c r="D118" i="7"/>
  <c r="L118" i="7"/>
  <c r="AC118" i="7"/>
  <c r="B119" i="7"/>
  <c r="N118" i="7"/>
  <c r="E118" i="7"/>
  <c r="F118" i="7"/>
  <c r="O118" i="7"/>
  <c r="K118" i="7"/>
  <c r="R118" i="7"/>
  <c r="Q118" i="7"/>
  <c r="AD118" i="7"/>
  <c r="AR118" i="7"/>
  <c r="AO118" i="7"/>
  <c r="C118" i="7"/>
  <c r="P118" i="7"/>
  <c r="M118" i="6"/>
  <c r="K118" i="6"/>
  <c r="D118" i="6"/>
  <c r="P118" i="6"/>
  <c r="Q118" i="6"/>
  <c r="R118" i="6"/>
  <c r="A118" i="6"/>
  <c r="E118" i="6"/>
  <c r="F118" i="6"/>
  <c r="AD118" i="6"/>
  <c r="B119" i="6"/>
  <c r="C118" i="6"/>
  <c r="AC118" i="6"/>
  <c r="AO118" i="6"/>
  <c r="AR118" i="6"/>
  <c r="O118" i="6"/>
  <c r="L118" i="6"/>
  <c r="N118" i="6"/>
  <c r="AX118" i="3"/>
  <c r="P119" i="4"/>
  <c r="O119" i="4"/>
  <c r="AO119" i="4"/>
  <c r="E119" i="4"/>
  <c r="C119" i="4"/>
  <c r="AR119" i="4"/>
  <c r="B120" i="4"/>
  <c r="K119" i="4"/>
  <c r="Q119" i="4"/>
  <c r="M119" i="4"/>
  <c r="R119" i="4"/>
  <c r="AC119" i="4"/>
  <c r="AD119" i="4" s="1"/>
  <c r="D119" i="4"/>
  <c r="L119" i="4"/>
  <c r="N119" i="4"/>
  <c r="F119" i="4"/>
  <c r="AS118" i="2"/>
  <c r="Y118" i="2"/>
  <c r="U118" i="2"/>
  <c r="AP118" i="2"/>
  <c r="T119" i="2"/>
  <c r="AF118" i="2"/>
  <c r="AG118" i="2" s="1"/>
  <c r="W118" i="2"/>
  <c r="U119" i="6"/>
  <c r="AS119" i="6"/>
  <c r="AP119" i="6"/>
  <c r="W119" i="6"/>
  <c r="AG119" i="6"/>
  <c r="T120" i="6"/>
  <c r="AF119" i="6"/>
  <c r="AR119" i="3"/>
  <c r="C119" i="3"/>
  <c r="R119" i="3"/>
  <c r="AO119" i="3"/>
  <c r="F119" i="3"/>
  <c r="H119" i="3"/>
  <c r="K119" i="3"/>
  <c r="B120" i="3"/>
  <c r="AC119" i="3"/>
  <c r="AD119" i="3" s="1"/>
  <c r="P119" i="3"/>
  <c r="O119" i="3"/>
  <c r="M119" i="3"/>
  <c r="L119" i="3"/>
  <c r="N119" i="3"/>
  <c r="Q119" i="3"/>
  <c r="D119" i="3"/>
  <c r="E119" i="3"/>
  <c r="A117" i="7"/>
  <c r="X118" i="5" l="1"/>
  <c r="BA118" i="5"/>
  <c r="H119" i="5"/>
  <c r="H118" i="8"/>
  <c r="L72" i="5"/>
  <c r="W72" i="5" s="1"/>
  <c r="X72" i="5" s="1"/>
  <c r="X120" i="6"/>
  <c r="BA120" i="6"/>
  <c r="X118" i="7"/>
  <c r="BA118" i="7"/>
  <c r="H119" i="7"/>
  <c r="BG68" i="6"/>
  <c r="BH68" i="6" s="1"/>
  <c r="BI68" i="6" s="1"/>
  <c r="X119" i="2"/>
  <c r="BA119" i="2"/>
  <c r="H119" i="6"/>
  <c r="H120" i="9"/>
  <c r="X117" i="8"/>
  <c r="BA117" i="8"/>
  <c r="BL118" i="3"/>
  <c r="AL118" i="3"/>
  <c r="AW118" i="3"/>
  <c r="AA118" i="3"/>
  <c r="AI118" i="3"/>
  <c r="BI118" i="3"/>
  <c r="AX68" i="6"/>
  <c r="AM118" i="3"/>
  <c r="BK118" i="3"/>
  <c r="AJ118" i="3"/>
  <c r="BL70" i="5"/>
  <c r="N72" i="6"/>
  <c r="L72" i="6"/>
  <c r="P72" i="6" s="1"/>
  <c r="Q72" i="6" s="1"/>
  <c r="R72" i="6" s="1"/>
  <c r="AU71" i="6"/>
  <c r="BF71" i="6"/>
  <c r="P72" i="5"/>
  <c r="Q72" i="5" s="1"/>
  <c r="R72" i="5" s="1"/>
  <c r="O72" i="5"/>
  <c r="K73" i="5" s="1"/>
  <c r="A119" i="3"/>
  <c r="AA119" i="3" s="1"/>
  <c r="X119" i="3"/>
  <c r="X118" i="9"/>
  <c r="BL69" i="6"/>
  <c r="BK70" i="5"/>
  <c r="BK69" i="6"/>
  <c r="W71" i="6"/>
  <c r="X71" i="6" s="1"/>
  <c r="Y70" i="6"/>
  <c r="Y71" i="5"/>
  <c r="Y70" i="7"/>
  <c r="AV69" i="7"/>
  <c r="BG69" i="7"/>
  <c r="L71" i="7"/>
  <c r="P71" i="7" s="1"/>
  <c r="Q71" i="7" s="1"/>
  <c r="R71" i="7" s="1"/>
  <c r="BF71" i="7" s="1"/>
  <c r="N71" i="7"/>
  <c r="AU70" i="7"/>
  <c r="BF70" i="7"/>
  <c r="AA117" i="2"/>
  <c r="BL117" i="5"/>
  <c r="BI117" i="2"/>
  <c r="AX117" i="2"/>
  <c r="BK117" i="2"/>
  <c r="BH117" i="2"/>
  <c r="AL117" i="2"/>
  <c r="BL117" i="2"/>
  <c r="AM117" i="2"/>
  <c r="AI117" i="2"/>
  <c r="AW117" i="2"/>
  <c r="A118" i="2"/>
  <c r="BI118" i="2" s="1"/>
  <c r="AS119" i="3"/>
  <c r="AP119" i="3"/>
  <c r="BD119" i="3"/>
  <c r="W119" i="3"/>
  <c r="BG119" i="3"/>
  <c r="T120" i="3"/>
  <c r="BA120" i="3" s="1"/>
  <c r="AF119" i="3"/>
  <c r="AG119" i="3" s="1"/>
  <c r="AV119" i="3"/>
  <c r="Y119" i="3"/>
  <c r="U119" i="3"/>
  <c r="BI118" i="4"/>
  <c r="BK118" i="4"/>
  <c r="H120" i="4"/>
  <c r="AI118" i="4"/>
  <c r="AW118" i="4"/>
  <c r="BH118" i="4"/>
  <c r="AL118" i="4"/>
  <c r="AJ118" i="4"/>
  <c r="AX118" i="4"/>
  <c r="AM118" i="4"/>
  <c r="AA118" i="4"/>
  <c r="AI117" i="5"/>
  <c r="AM117" i="5"/>
  <c r="AL117" i="5"/>
  <c r="AW117" i="5"/>
  <c r="AJ117" i="5"/>
  <c r="BK117" i="5"/>
  <c r="BI117" i="5"/>
  <c r="BH117" i="5"/>
  <c r="AA117" i="5"/>
  <c r="BC118" i="2"/>
  <c r="BF118" i="2"/>
  <c r="AU118" i="2"/>
  <c r="C118" i="2"/>
  <c r="AO118" i="2"/>
  <c r="H118" i="2"/>
  <c r="K118" i="2"/>
  <c r="P118" i="2"/>
  <c r="D118" i="2"/>
  <c r="R118" i="2"/>
  <c r="AC118" i="2"/>
  <c r="AD118" i="2" s="1"/>
  <c r="N118" i="2"/>
  <c r="Q118" i="2"/>
  <c r="B119" i="2"/>
  <c r="M118" i="2"/>
  <c r="F118" i="2"/>
  <c r="AR118" i="2"/>
  <c r="E118" i="2"/>
  <c r="O118" i="2"/>
  <c r="L118" i="2"/>
  <c r="BC120" i="3"/>
  <c r="BF120" i="3"/>
  <c r="AU120" i="3"/>
  <c r="A118" i="7"/>
  <c r="AA118" i="7" s="1"/>
  <c r="BD118" i="7"/>
  <c r="BG118" i="7"/>
  <c r="Y118" i="7"/>
  <c r="AV118" i="7"/>
  <c r="BC119" i="5"/>
  <c r="BF119" i="5"/>
  <c r="AU119" i="5"/>
  <c r="BD119" i="4"/>
  <c r="BG119" i="4"/>
  <c r="AV119" i="4"/>
  <c r="BD120" i="6"/>
  <c r="AV120" i="6"/>
  <c r="BG120" i="6"/>
  <c r="Y120" i="6"/>
  <c r="BC120" i="9"/>
  <c r="AU120" i="9"/>
  <c r="BF120" i="9"/>
  <c r="BC119" i="6"/>
  <c r="AU119" i="6"/>
  <c r="BF119" i="6"/>
  <c r="BC119" i="7"/>
  <c r="BF119" i="7"/>
  <c r="AU119" i="7"/>
  <c r="BC118" i="8"/>
  <c r="AD118" i="8"/>
  <c r="K118" i="8"/>
  <c r="O118" i="8"/>
  <c r="P118" i="8"/>
  <c r="AC118" i="8"/>
  <c r="AO118" i="8"/>
  <c r="N118" i="8"/>
  <c r="C118" i="8"/>
  <c r="AR118" i="8"/>
  <c r="Q118" i="8"/>
  <c r="R118" i="8"/>
  <c r="D118" i="8"/>
  <c r="BF118" i="8"/>
  <c r="E118" i="8"/>
  <c r="L118" i="8"/>
  <c r="AU118" i="8"/>
  <c r="F118" i="8"/>
  <c r="B119" i="8"/>
  <c r="M118" i="8"/>
  <c r="BD119" i="2"/>
  <c r="BG119" i="2"/>
  <c r="AV119" i="2"/>
  <c r="BD118" i="9"/>
  <c r="BG118" i="9"/>
  <c r="Y118" i="9"/>
  <c r="AV118" i="9"/>
  <c r="A119" i="4"/>
  <c r="AA119" i="4" s="1"/>
  <c r="BC120" i="4"/>
  <c r="BF120" i="4"/>
  <c r="AU120" i="4"/>
  <c r="A118" i="5"/>
  <c r="BI118" i="5" s="1"/>
  <c r="BD118" i="5"/>
  <c r="BG118" i="5"/>
  <c r="AV118" i="5"/>
  <c r="Y118" i="5"/>
  <c r="BD117" i="8"/>
  <c r="BG117" i="8"/>
  <c r="AV117" i="8"/>
  <c r="Y117" i="8"/>
  <c r="BK118" i="2"/>
  <c r="AW116" i="8"/>
  <c r="AI116" i="8"/>
  <c r="AL116" i="8"/>
  <c r="AX116" i="8"/>
  <c r="BI116" i="8"/>
  <c r="BK116" i="8"/>
  <c r="BL116" i="8"/>
  <c r="BH116" i="8"/>
  <c r="AA116" i="8"/>
  <c r="AJ116" i="8"/>
  <c r="AM116" i="8"/>
  <c r="AA117" i="9"/>
  <c r="AJ117" i="9"/>
  <c r="BK117" i="9"/>
  <c r="AI117" i="9"/>
  <c r="BH117" i="9"/>
  <c r="AW117" i="9"/>
  <c r="BL117" i="9"/>
  <c r="BI117" i="9"/>
  <c r="AM117" i="9"/>
  <c r="AX117" i="9"/>
  <c r="AL117" i="9"/>
  <c r="AG118" i="9"/>
  <c r="T119" i="9"/>
  <c r="BA119" i="9" s="1"/>
  <c r="AP118" i="9"/>
  <c r="AS118" i="9"/>
  <c r="AF118" i="9"/>
  <c r="U118" i="9"/>
  <c r="W118" i="9"/>
  <c r="A118" i="9"/>
  <c r="T118" i="8"/>
  <c r="AP117" i="8"/>
  <c r="AF117" i="8"/>
  <c r="AS117" i="8"/>
  <c r="U117" i="8"/>
  <c r="AG117" i="8"/>
  <c r="W117" i="8"/>
  <c r="A117" i="8"/>
  <c r="X119" i="4"/>
  <c r="AS119" i="4"/>
  <c r="AP119" i="4"/>
  <c r="W119" i="4"/>
  <c r="U119" i="4"/>
  <c r="T120" i="4"/>
  <c r="BA120" i="4" s="1"/>
  <c r="AF119" i="4"/>
  <c r="AG119" i="4" s="1"/>
  <c r="Y119" i="4"/>
  <c r="U118" i="5"/>
  <c r="W118" i="5"/>
  <c r="AG118" i="5"/>
  <c r="T119" i="5"/>
  <c r="AP118" i="5"/>
  <c r="AS118" i="5"/>
  <c r="AF118" i="5"/>
  <c r="AO119" i="5"/>
  <c r="E119" i="5"/>
  <c r="B120" i="5"/>
  <c r="P119" i="5"/>
  <c r="C119" i="5"/>
  <c r="N119" i="5"/>
  <c r="L119" i="5"/>
  <c r="AD119" i="5"/>
  <c r="K119" i="5"/>
  <c r="M119" i="5"/>
  <c r="AC119" i="5"/>
  <c r="R119" i="5"/>
  <c r="D119" i="5"/>
  <c r="Q119" i="5"/>
  <c r="F119" i="5"/>
  <c r="O119" i="5"/>
  <c r="AR119" i="5"/>
  <c r="AX118" i="2"/>
  <c r="AC120" i="4"/>
  <c r="AD120" i="4" s="1"/>
  <c r="L120" i="4"/>
  <c r="D120" i="4"/>
  <c r="P120" i="4"/>
  <c r="Q120" i="4"/>
  <c r="N120" i="4"/>
  <c r="E120" i="4"/>
  <c r="F120" i="4"/>
  <c r="AO120" i="4"/>
  <c r="C120" i="4"/>
  <c r="AR120" i="4"/>
  <c r="R120" i="4"/>
  <c r="O120" i="4"/>
  <c r="B121" i="4"/>
  <c r="M120" i="4"/>
  <c r="K120" i="4"/>
  <c r="L120" i="9"/>
  <c r="M120" i="9"/>
  <c r="F120" i="9"/>
  <c r="R120" i="9"/>
  <c r="O120" i="9"/>
  <c r="Q120" i="9"/>
  <c r="AD120" i="9"/>
  <c r="E120" i="9"/>
  <c r="C120" i="9"/>
  <c r="AR120" i="9"/>
  <c r="B121" i="9"/>
  <c r="K120" i="9"/>
  <c r="D120" i="9"/>
  <c r="AC120" i="9"/>
  <c r="AO120" i="9"/>
  <c r="P120" i="9"/>
  <c r="N120" i="9"/>
  <c r="N119" i="6"/>
  <c r="AC119" i="6"/>
  <c r="AR119" i="6"/>
  <c r="D119" i="6"/>
  <c r="A119" i="6"/>
  <c r="AO119" i="6"/>
  <c r="K119" i="6"/>
  <c r="B120" i="6"/>
  <c r="M119" i="6"/>
  <c r="P119" i="6"/>
  <c r="E119" i="6"/>
  <c r="F119" i="6"/>
  <c r="L119" i="6"/>
  <c r="AD119" i="6"/>
  <c r="O119" i="6"/>
  <c r="Q119" i="6"/>
  <c r="R119" i="6"/>
  <c r="C119" i="6"/>
  <c r="W119" i="2"/>
  <c r="AF119" i="2"/>
  <c r="AG119" i="2" s="1"/>
  <c r="AS119" i="2"/>
  <c r="Y119" i="2"/>
  <c r="U119" i="2"/>
  <c r="AP119" i="2"/>
  <c r="T120" i="2"/>
  <c r="AM118" i="6"/>
  <c r="AX118" i="6"/>
  <c r="AL118" i="6"/>
  <c r="AA118" i="6"/>
  <c r="BL118" i="6"/>
  <c r="BH118" i="6"/>
  <c r="BI118" i="6"/>
  <c r="AI118" i="6"/>
  <c r="AW118" i="6"/>
  <c r="BK118" i="6"/>
  <c r="AJ118" i="6"/>
  <c r="O120" i="3"/>
  <c r="R120" i="3"/>
  <c r="E120" i="3"/>
  <c r="D120" i="3"/>
  <c r="H120" i="3"/>
  <c r="N120" i="3"/>
  <c r="M120" i="3"/>
  <c r="C120" i="3"/>
  <c r="B121" i="3"/>
  <c r="L120" i="3"/>
  <c r="K120" i="3"/>
  <c r="AC120" i="3"/>
  <c r="AD120" i="3" s="1"/>
  <c r="P120" i="3"/>
  <c r="AR120" i="3"/>
  <c r="AO120" i="3"/>
  <c r="Q120" i="3"/>
  <c r="F120" i="3"/>
  <c r="AO119" i="7"/>
  <c r="R119" i="7"/>
  <c r="N119" i="7"/>
  <c r="C119" i="7"/>
  <c r="P119" i="7"/>
  <c r="D119" i="7"/>
  <c r="O119" i="7"/>
  <c r="Q119" i="7"/>
  <c r="B120" i="7"/>
  <c r="E119" i="7"/>
  <c r="AD119" i="7"/>
  <c r="F119" i="7"/>
  <c r="M119" i="7"/>
  <c r="K119" i="7"/>
  <c r="AC119" i="7"/>
  <c r="L119" i="7"/>
  <c r="AR119" i="7"/>
  <c r="U120" i="6"/>
  <c r="AP120" i="6"/>
  <c r="W120" i="6"/>
  <c r="T121" i="6"/>
  <c r="AS120" i="6"/>
  <c r="AF120" i="6"/>
  <c r="AG120" i="6"/>
  <c r="AL117" i="7"/>
  <c r="BI117" i="7"/>
  <c r="BL117" i="7"/>
  <c r="AA117" i="7"/>
  <c r="AJ117" i="7"/>
  <c r="AM117" i="7"/>
  <c r="AW117" i="7"/>
  <c r="AI117" i="7"/>
  <c r="AX117" i="7"/>
  <c r="BK117" i="7"/>
  <c r="BH117" i="7"/>
  <c r="AP118" i="7"/>
  <c r="W118" i="7"/>
  <c r="AF118" i="7"/>
  <c r="U118" i="7"/>
  <c r="AS118" i="7"/>
  <c r="T119" i="7"/>
  <c r="AG118" i="7"/>
  <c r="BK68" i="6" l="1"/>
  <c r="BL68" i="6"/>
  <c r="H119" i="8"/>
  <c r="X121" i="6"/>
  <c r="BA121" i="6"/>
  <c r="H121" i="9"/>
  <c r="X120" i="2"/>
  <c r="BA120" i="2"/>
  <c r="X119" i="5"/>
  <c r="BA119" i="5"/>
  <c r="H120" i="6"/>
  <c r="H120" i="5"/>
  <c r="X118" i="8"/>
  <c r="BA118" i="8"/>
  <c r="X119" i="7"/>
  <c r="BA119" i="7"/>
  <c r="H120" i="7"/>
  <c r="BL119" i="3"/>
  <c r="BH119" i="3"/>
  <c r="BI119" i="3"/>
  <c r="AM118" i="2"/>
  <c r="BL118" i="2"/>
  <c r="AJ119" i="3"/>
  <c r="AW118" i="2"/>
  <c r="AM119" i="3"/>
  <c r="AA118" i="2"/>
  <c r="BK119" i="3"/>
  <c r="AL119" i="3"/>
  <c r="AL118" i="2"/>
  <c r="AI119" i="3"/>
  <c r="AX119" i="3"/>
  <c r="AJ118" i="2"/>
  <c r="BH118" i="2"/>
  <c r="AW119" i="3"/>
  <c r="AI118" i="2"/>
  <c r="L73" i="5"/>
  <c r="P73" i="5" s="1"/>
  <c r="Q73" i="5" s="1"/>
  <c r="R73" i="5" s="1"/>
  <c r="N73" i="5"/>
  <c r="AU72" i="5"/>
  <c r="BF72" i="5"/>
  <c r="AU72" i="6"/>
  <c r="BF72" i="6"/>
  <c r="O72" i="6"/>
  <c r="K73" i="6" s="1"/>
  <c r="X119" i="9"/>
  <c r="A120" i="3"/>
  <c r="X120" i="3"/>
  <c r="AV71" i="5"/>
  <c r="AW71" i="5" s="1"/>
  <c r="AX71" i="5" s="1"/>
  <c r="BG71" i="5"/>
  <c r="BH71" i="5" s="1"/>
  <c r="BI71" i="5" s="1"/>
  <c r="Y72" i="5"/>
  <c r="AV70" i="6"/>
  <c r="AW70" i="6" s="1"/>
  <c r="AX70" i="6" s="1"/>
  <c r="BG70" i="6"/>
  <c r="BH70" i="6" s="1"/>
  <c r="BI70" i="6" s="1"/>
  <c r="W72" i="6"/>
  <c r="X72" i="6" s="1"/>
  <c r="BH118" i="7"/>
  <c r="BH69" i="7"/>
  <c r="BI69" i="7" s="1"/>
  <c r="AV70" i="7"/>
  <c r="BG70" i="7"/>
  <c r="W71" i="7"/>
  <c r="X71" i="7" s="1"/>
  <c r="AW69" i="7"/>
  <c r="AU71" i="7"/>
  <c r="O71" i="7"/>
  <c r="K72" i="7" s="1"/>
  <c r="AV120" i="3"/>
  <c r="U120" i="3"/>
  <c r="AS120" i="3"/>
  <c r="W120" i="3"/>
  <c r="T121" i="3"/>
  <c r="BD120" i="3"/>
  <c r="Y120" i="3"/>
  <c r="AF120" i="3"/>
  <c r="AG120" i="3" s="1"/>
  <c r="AP120" i="3"/>
  <c r="BG120" i="3"/>
  <c r="H121" i="4"/>
  <c r="AI118" i="5"/>
  <c r="BK118" i="7"/>
  <c r="AI118" i="7"/>
  <c r="AX118" i="7"/>
  <c r="BL118" i="7"/>
  <c r="AL118" i="7"/>
  <c r="AM118" i="7"/>
  <c r="BI118" i="7"/>
  <c r="AW118" i="7"/>
  <c r="AJ118" i="7"/>
  <c r="AX119" i="4"/>
  <c r="BI119" i="4"/>
  <c r="BH119" i="4"/>
  <c r="AL119" i="4"/>
  <c r="AM119" i="4"/>
  <c r="AI119" i="4"/>
  <c r="BL119" i="4"/>
  <c r="AJ119" i="4"/>
  <c r="AW119" i="4"/>
  <c r="BK119" i="4"/>
  <c r="BD119" i="5"/>
  <c r="BG119" i="5"/>
  <c r="AV119" i="5"/>
  <c r="Y119" i="5"/>
  <c r="AX118" i="5"/>
  <c r="BC119" i="8"/>
  <c r="BF119" i="8"/>
  <c r="P119" i="8"/>
  <c r="Q119" i="8"/>
  <c r="E119" i="8"/>
  <c r="AU119" i="8"/>
  <c r="AC119" i="8"/>
  <c r="C119" i="8"/>
  <c r="F119" i="8"/>
  <c r="D119" i="8"/>
  <c r="O119" i="8"/>
  <c r="B120" i="8"/>
  <c r="K119" i="8"/>
  <c r="N119" i="8"/>
  <c r="L119" i="8"/>
  <c r="AR119" i="8"/>
  <c r="M119" i="8"/>
  <c r="AO119" i="8"/>
  <c r="AD119" i="8"/>
  <c r="R119" i="8"/>
  <c r="BC120" i="7"/>
  <c r="BF120" i="7"/>
  <c r="AU120" i="7"/>
  <c r="BC120" i="6"/>
  <c r="AU120" i="6"/>
  <c r="BF120" i="6"/>
  <c r="BC120" i="5"/>
  <c r="BF120" i="5"/>
  <c r="AU120" i="5"/>
  <c r="AJ118" i="5"/>
  <c r="BC119" i="2"/>
  <c r="BF119" i="2"/>
  <c r="AU119" i="2"/>
  <c r="R119" i="2"/>
  <c r="H119" i="2"/>
  <c r="M119" i="2"/>
  <c r="K119" i="2"/>
  <c r="O119" i="2"/>
  <c r="Q119" i="2"/>
  <c r="C119" i="2"/>
  <c r="E119" i="2"/>
  <c r="P119" i="2"/>
  <c r="N119" i="2"/>
  <c r="AR119" i="2"/>
  <c r="D119" i="2"/>
  <c r="AO119" i="2"/>
  <c r="F119" i="2"/>
  <c r="AC119" i="2"/>
  <c r="AD119" i="2" s="1"/>
  <c r="L119" i="2"/>
  <c r="B120" i="2"/>
  <c r="BD121" i="6"/>
  <c r="BG121" i="6"/>
  <c r="AV121" i="6"/>
  <c r="Y121" i="6"/>
  <c r="AM118" i="5"/>
  <c r="BD119" i="9"/>
  <c r="BG119" i="9"/>
  <c r="AV119" i="9"/>
  <c r="Y119" i="9"/>
  <c r="BK118" i="5"/>
  <c r="BL118" i="5"/>
  <c r="A120" i="4"/>
  <c r="BI120" i="4" s="1"/>
  <c r="BD120" i="4"/>
  <c r="BG120" i="4"/>
  <c r="AV120" i="4"/>
  <c r="BD119" i="7"/>
  <c r="BG119" i="7"/>
  <c r="Y119" i="7"/>
  <c r="AV119" i="7"/>
  <c r="A119" i="2"/>
  <c r="BL119" i="2" s="1"/>
  <c r="BC121" i="4"/>
  <c r="BF121" i="4"/>
  <c r="AU121" i="4"/>
  <c r="BH118" i="5"/>
  <c r="AL118" i="5"/>
  <c r="BD120" i="2"/>
  <c r="BG120" i="2"/>
  <c r="AV120" i="2"/>
  <c r="BC121" i="9"/>
  <c r="BF121" i="9"/>
  <c r="AU121" i="9"/>
  <c r="AW118" i="5"/>
  <c r="AA118" i="5"/>
  <c r="BC121" i="3"/>
  <c r="BF121" i="3"/>
  <c r="AU121" i="3"/>
  <c r="BD118" i="8"/>
  <c r="BG118" i="8"/>
  <c r="AV118" i="8"/>
  <c r="Y118" i="8"/>
  <c r="T120" i="9"/>
  <c r="BA120" i="9" s="1"/>
  <c r="W119" i="9"/>
  <c r="AG119" i="9"/>
  <c r="U119" i="9"/>
  <c r="AP119" i="9"/>
  <c r="AF119" i="9"/>
  <c r="AS119" i="9"/>
  <c r="A119" i="9"/>
  <c r="BI117" i="8"/>
  <c r="BL117" i="8"/>
  <c r="AA117" i="8"/>
  <c r="AJ117" i="8"/>
  <c r="AX117" i="8"/>
  <c r="AM117" i="8"/>
  <c r="BK117" i="8"/>
  <c r="AW117" i="8"/>
  <c r="BH117" i="8"/>
  <c r="AI117" i="8"/>
  <c r="AL117" i="8"/>
  <c r="A118" i="8"/>
  <c r="AP118" i="8"/>
  <c r="AS118" i="8"/>
  <c r="AF118" i="8"/>
  <c r="T119" i="8"/>
  <c r="U118" i="8"/>
  <c r="W118" i="8"/>
  <c r="AG118" i="8"/>
  <c r="BH118" i="9"/>
  <c r="AA118" i="9"/>
  <c r="AW118" i="9"/>
  <c r="AX118" i="9"/>
  <c r="AM118" i="9"/>
  <c r="AI118" i="9"/>
  <c r="AJ118" i="9"/>
  <c r="BK118" i="9"/>
  <c r="BI118" i="9"/>
  <c r="AL118" i="9"/>
  <c r="BL118" i="9"/>
  <c r="X120" i="4"/>
  <c r="AS120" i="4"/>
  <c r="T121" i="4"/>
  <c r="BA121" i="4" s="1"/>
  <c r="AF120" i="4"/>
  <c r="AG120" i="4" s="1"/>
  <c r="W120" i="4"/>
  <c r="AP120" i="4"/>
  <c r="U120" i="4"/>
  <c r="Y120" i="4"/>
  <c r="M120" i="5"/>
  <c r="O120" i="5"/>
  <c r="P120" i="5"/>
  <c r="N120" i="5"/>
  <c r="K120" i="5"/>
  <c r="B121" i="5"/>
  <c r="C120" i="5"/>
  <c r="F120" i="5"/>
  <c r="AO120" i="5"/>
  <c r="AD120" i="5"/>
  <c r="Q120" i="5"/>
  <c r="D120" i="5"/>
  <c r="R120" i="5"/>
  <c r="AC120" i="5"/>
  <c r="L120" i="5"/>
  <c r="E120" i="5"/>
  <c r="AR120" i="5"/>
  <c r="AP119" i="5"/>
  <c r="AG119" i="5"/>
  <c r="AF119" i="5"/>
  <c r="T120" i="5"/>
  <c r="W119" i="5"/>
  <c r="U119" i="5"/>
  <c r="AS119" i="5"/>
  <c r="A119" i="5"/>
  <c r="AR121" i="3"/>
  <c r="Q121" i="3"/>
  <c r="M121" i="3"/>
  <c r="H121" i="3"/>
  <c r="F121" i="3"/>
  <c r="R121" i="3"/>
  <c r="O121" i="3"/>
  <c r="B122" i="3"/>
  <c r="C121" i="3"/>
  <c r="AC121" i="3"/>
  <c r="AD121" i="3" s="1"/>
  <c r="D121" i="3"/>
  <c r="K121" i="3"/>
  <c r="P121" i="3"/>
  <c r="N121" i="3"/>
  <c r="L121" i="3"/>
  <c r="E121" i="3"/>
  <c r="AO121" i="3"/>
  <c r="A121" i="3"/>
  <c r="AL119" i="2"/>
  <c r="Y120" i="2"/>
  <c r="AF120" i="2"/>
  <c r="AG120" i="2" s="1"/>
  <c r="W120" i="2"/>
  <c r="T121" i="2"/>
  <c r="AS120" i="2"/>
  <c r="AP120" i="2"/>
  <c r="U120" i="2"/>
  <c r="R120" i="6"/>
  <c r="AD120" i="6"/>
  <c r="B121" i="6"/>
  <c r="K120" i="6"/>
  <c r="E120" i="6"/>
  <c r="AR120" i="6"/>
  <c r="N120" i="6"/>
  <c r="O120" i="6"/>
  <c r="P120" i="6"/>
  <c r="AO120" i="6"/>
  <c r="AC120" i="6"/>
  <c r="F120" i="6"/>
  <c r="A120" i="6"/>
  <c r="L120" i="6"/>
  <c r="M120" i="6"/>
  <c r="Q120" i="6"/>
  <c r="C120" i="6"/>
  <c r="D120" i="6"/>
  <c r="P121" i="9"/>
  <c r="Q121" i="9"/>
  <c r="B122" i="9"/>
  <c r="D121" i="9"/>
  <c r="E121" i="9"/>
  <c r="N121" i="9"/>
  <c r="AO121" i="9"/>
  <c r="AD121" i="9"/>
  <c r="M121" i="9"/>
  <c r="K121" i="9"/>
  <c r="F121" i="9"/>
  <c r="L121" i="9"/>
  <c r="AR121" i="9"/>
  <c r="C121" i="9"/>
  <c r="O121" i="9"/>
  <c r="AC121" i="9"/>
  <c r="R121" i="9"/>
  <c r="AW120" i="3"/>
  <c r="AI120" i="3"/>
  <c r="AM120" i="3"/>
  <c r="BK120" i="3"/>
  <c r="BL120" i="3"/>
  <c r="AL120" i="3"/>
  <c r="BH120" i="3"/>
  <c r="BI120" i="3"/>
  <c r="AA120" i="3"/>
  <c r="AJ120" i="3"/>
  <c r="AX120" i="3"/>
  <c r="F120" i="7"/>
  <c r="E120" i="7"/>
  <c r="D120" i="7"/>
  <c r="AD120" i="7"/>
  <c r="N120" i="7"/>
  <c r="R120" i="7"/>
  <c r="K120" i="7"/>
  <c r="C120" i="7"/>
  <c r="O120" i="7"/>
  <c r="M120" i="7"/>
  <c r="AC120" i="7"/>
  <c r="B121" i="7"/>
  <c r="P120" i="7"/>
  <c r="AO120" i="7"/>
  <c r="AR120" i="7"/>
  <c r="Q120" i="7"/>
  <c r="L120" i="7"/>
  <c r="E121" i="4"/>
  <c r="O121" i="4"/>
  <c r="B122" i="4"/>
  <c r="L121" i="4"/>
  <c r="D121" i="4"/>
  <c r="M121" i="4"/>
  <c r="AO121" i="4"/>
  <c r="N121" i="4"/>
  <c r="K121" i="4"/>
  <c r="C121" i="4"/>
  <c r="R121" i="4"/>
  <c r="AC121" i="4"/>
  <c r="AD121" i="4" s="1"/>
  <c r="P121" i="4"/>
  <c r="F121" i="4"/>
  <c r="AR121" i="4"/>
  <c r="Q121" i="4"/>
  <c r="AP121" i="6"/>
  <c r="W121" i="6"/>
  <c r="AS121" i="6"/>
  <c r="T122" i="6"/>
  <c r="U121" i="6"/>
  <c r="AF121" i="6"/>
  <c r="AG121" i="6"/>
  <c r="AA119" i="6"/>
  <c r="BL119" i="6"/>
  <c r="AJ119" i="6"/>
  <c r="BK119" i="6"/>
  <c r="BH119" i="6"/>
  <c r="BI119" i="6"/>
  <c r="AI119" i="6"/>
  <c r="AW119" i="6"/>
  <c r="AX119" i="6"/>
  <c r="AL119" i="6"/>
  <c r="AM119" i="6"/>
  <c r="W119" i="7"/>
  <c r="AF119" i="7"/>
  <c r="U119" i="7"/>
  <c r="AG119" i="7"/>
  <c r="AP119" i="7"/>
  <c r="AS119" i="7"/>
  <c r="T120" i="7"/>
  <c r="A119" i="7"/>
  <c r="H120" i="8" l="1"/>
  <c r="X120" i="7"/>
  <c r="BA120" i="7"/>
  <c r="X119" i="8"/>
  <c r="BA119" i="8"/>
  <c r="X121" i="3"/>
  <c r="BA121" i="3"/>
  <c r="H122" i="9"/>
  <c r="X121" i="2"/>
  <c r="BA121" i="2"/>
  <c r="X122" i="6"/>
  <c r="BA122" i="6"/>
  <c r="H121" i="6"/>
  <c r="H121" i="5"/>
  <c r="H121" i="7"/>
  <c r="X120" i="5"/>
  <c r="BA120" i="5"/>
  <c r="W73" i="5"/>
  <c r="X73" i="5" s="1"/>
  <c r="O73" i="5"/>
  <c r="K74" i="5" s="1"/>
  <c r="L74" i="5" s="1"/>
  <c r="P74" i="5" s="1"/>
  <c r="Q74" i="5" s="1"/>
  <c r="R74" i="5" s="1"/>
  <c r="BL70" i="6"/>
  <c r="N73" i="6"/>
  <c r="L73" i="6"/>
  <c r="P73" i="6" s="1"/>
  <c r="Q73" i="6" s="1"/>
  <c r="R73" i="6" s="1"/>
  <c r="BF73" i="5"/>
  <c r="AU73" i="5"/>
  <c r="X120" i="9"/>
  <c r="BL71" i="5"/>
  <c r="BK71" i="5"/>
  <c r="BK70" i="6"/>
  <c r="Y72" i="6"/>
  <c r="AV72" i="5"/>
  <c r="AW72" i="5" s="1"/>
  <c r="AX72" i="5" s="1"/>
  <c r="BG72" i="5"/>
  <c r="Y71" i="6"/>
  <c r="BL120" i="4"/>
  <c r="A121" i="4"/>
  <c r="AW121" i="4" s="1"/>
  <c r="L72" i="7"/>
  <c r="P72" i="7" s="1"/>
  <c r="Q72" i="7" s="1"/>
  <c r="R72" i="7" s="1"/>
  <c r="BF72" i="7" s="1"/>
  <c r="N72" i="7"/>
  <c r="AX69" i="7"/>
  <c r="BL69" i="7" s="1"/>
  <c r="BK69" i="7"/>
  <c r="AW70" i="7"/>
  <c r="BH70" i="7"/>
  <c r="BI70" i="7" s="1"/>
  <c r="AW120" i="4"/>
  <c r="BH120" i="4"/>
  <c r="AI120" i="4"/>
  <c r="BK120" i="4"/>
  <c r="AJ120" i="4"/>
  <c r="AA120" i="4"/>
  <c r="AL120" i="4"/>
  <c r="AX120" i="4"/>
  <c r="AM120" i="4"/>
  <c r="AA119" i="2"/>
  <c r="AW119" i="2"/>
  <c r="AM119" i="2"/>
  <c r="AI119" i="2"/>
  <c r="AJ119" i="2"/>
  <c r="AX119" i="2"/>
  <c r="BH119" i="2"/>
  <c r="A120" i="2"/>
  <c r="AI120" i="2" s="1"/>
  <c r="BI119" i="2"/>
  <c r="BK119" i="2"/>
  <c r="BD121" i="3"/>
  <c r="AF121" i="3"/>
  <c r="AG121" i="3" s="1"/>
  <c r="BG121" i="3"/>
  <c r="AS121" i="3"/>
  <c r="W121" i="3"/>
  <c r="Y121" i="3"/>
  <c r="AV121" i="3"/>
  <c r="U121" i="3"/>
  <c r="AP121" i="3"/>
  <c r="T122" i="3"/>
  <c r="BA122" i="3" s="1"/>
  <c r="H122" i="4"/>
  <c r="A120" i="7"/>
  <c r="AX120" i="7" s="1"/>
  <c r="BD120" i="7"/>
  <c r="BG120" i="7"/>
  <c r="Y120" i="7"/>
  <c r="AV120" i="7"/>
  <c r="BC121" i="7"/>
  <c r="BF121" i="7"/>
  <c r="AU121" i="7"/>
  <c r="BC121" i="5"/>
  <c r="BF121" i="5"/>
  <c r="AU121" i="5"/>
  <c r="BC122" i="9"/>
  <c r="BF122" i="9"/>
  <c r="AU122" i="9"/>
  <c r="BD121" i="2"/>
  <c r="BG121" i="2"/>
  <c r="AV121" i="2"/>
  <c r="BD122" i="6"/>
  <c r="AV122" i="6"/>
  <c r="BG122" i="6"/>
  <c r="Y122" i="6"/>
  <c r="BD121" i="4"/>
  <c r="BG121" i="4"/>
  <c r="AV121" i="4"/>
  <c r="BC121" i="6"/>
  <c r="BF121" i="6"/>
  <c r="AU121" i="6"/>
  <c r="BC122" i="3"/>
  <c r="BF122" i="3"/>
  <c r="AU122" i="3"/>
  <c r="BD120" i="5"/>
  <c r="BG120" i="5"/>
  <c r="Y120" i="5"/>
  <c r="AV120" i="5"/>
  <c r="BC122" i="4"/>
  <c r="BF122" i="4"/>
  <c r="AU122" i="4"/>
  <c r="BD120" i="9"/>
  <c r="BG120" i="9"/>
  <c r="Y120" i="9"/>
  <c r="AV120" i="9"/>
  <c r="BC120" i="2"/>
  <c r="BF120" i="2"/>
  <c r="AU120" i="2"/>
  <c r="AC120" i="2"/>
  <c r="AD120" i="2" s="1"/>
  <c r="L120" i="2"/>
  <c r="AO120" i="2"/>
  <c r="R120" i="2"/>
  <c r="E120" i="2"/>
  <c r="O120" i="2"/>
  <c r="D120" i="2"/>
  <c r="M120" i="2"/>
  <c r="Q120" i="2"/>
  <c r="F120" i="2"/>
  <c r="B121" i="2"/>
  <c r="P120" i="2"/>
  <c r="K120" i="2"/>
  <c r="H120" i="2"/>
  <c r="C120" i="2"/>
  <c r="N120" i="2"/>
  <c r="AR120" i="2"/>
  <c r="BC120" i="8"/>
  <c r="N120" i="8"/>
  <c r="M120" i="8"/>
  <c r="BF120" i="8"/>
  <c r="R120" i="8"/>
  <c r="O120" i="8"/>
  <c r="AU120" i="8"/>
  <c r="P120" i="8"/>
  <c r="L120" i="8"/>
  <c r="AR120" i="8"/>
  <c r="B121" i="8"/>
  <c r="C120" i="8"/>
  <c r="AC120" i="8"/>
  <c r="F120" i="8"/>
  <c r="Q120" i="8"/>
  <c r="AO120" i="8"/>
  <c r="K120" i="8"/>
  <c r="E120" i="8"/>
  <c r="AD120" i="8"/>
  <c r="D120" i="8"/>
  <c r="BD119" i="8"/>
  <c r="BG119" i="8"/>
  <c r="AV119" i="8"/>
  <c r="Y119" i="8"/>
  <c r="A119" i="8"/>
  <c r="W119" i="8"/>
  <c r="AG119" i="8"/>
  <c r="U119" i="8"/>
  <c r="AP119" i="8"/>
  <c r="AF119" i="8"/>
  <c r="T120" i="8"/>
  <c r="AS119" i="8"/>
  <c r="AW119" i="9"/>
  <c r="AM119" i="9"/>
  <c r="AI119" i="9"/>
  <c r="AA119" i="9"/>
  <c r="AX119" i="9"/>
  <c r="BL119" i="9"/>
  <c r="BK119" i="9"/>
  <c r="BH119" i="9"/>
  <c r="AL119" i="9"/>
  <c r="BI119" i="9"/>
  <c r="AJ119" i="9"/>
  <c r="BI118" i="8"/>
  <c r="AW118" i="8"/>
  <c r="AA118" i="8"/>
  <c r="AM118" i="8"/>
  <c r="BH118" i="8"/>
  <c r="AX118" i="8"/>
  <c r="BL118" i="8"/>
  <c r="AI118" i="8"/>
  <c r="BK118" i="8"/>
  <c r="AL118" i="8"/>
  <c r="AJ118" i="8"/>
  <c r="AS120" i="9"/>
  <c r="W120" i="9"/>
  <c r="AG120" i="9"/>
  <c r="AP120" i="9"/>
  <c r="U120" i="9"/>
  <c r="AF120" i="9"/>
  <c r="T121" i="9"/>
  <c r="BA121" i="9" s="1"/>
  <c r="A120" i="9"/>
  <c r="W121" i="4"/>
  <c r="AF121" i="4"/>
  <c r="AG121" i="4" s="1"/>
  <c r="AS121" i="4"/>
  <c r="AP121" i="4"/>
  <c r="T122" i="4"/>
  <c r="BA122" i="4" s="1"/>
  <c r="U121" i="4"/>
  <c r="Y121" i="4"/>
  <c r="X121" i="4"/>
  <c r="U120" i="5"/>
  <c r="AP120" i="5"/>
  <c r="AG120" i="5"/>
  <c r="AF120" i="5"/>
  <c r="W120" i="5"/>
  <c r="AS120" i="5"/>
  <c r="T121" i="5"/>
  <c r="A120" i="5"/>
  <c r="BL119" i="5"/>
  <c r="AW119" i="5"/>
  <c r="BH119" i="5"/>
  <c r="AX119" i="5"/>
  <c r="BI119" i="5"/>
  <c r="AA119" i="5"/>
  <c r="AJ119" i="5"/>
  <c r="BK119" i="5"/>
  <c r="AI119" i="5"/>
  <c r="AM119" i="5"/>
  <c r="AL119" i="5"/>
  <c r="AR121" i="5"/>
  <c r="N121" i="5"/>
  <c r="B122" i="5"/>
  <c r="AO121" i="5"/>
  <c r="O121" i="5"/>
  <c r="AC121" i="5"/>
  <c r="Q121" i="5"/>
  <c r="F121" i="5"/>
  <c r="P121" i="5"/>
  <c r="AD121" i="5"/>
  <c r="D121" i="5"/>
  <c r="C121" i="5"/>
  <c r="E121" i="5"/>
  <c r="K121" i="5"/>
  <c r="R121" i="5"/>
  <c r="M121" i="5"/>
  <c r="L121" i="5"/>
  <c r="AG122" i="6"/>
  <c r="AS122" i="6"/>
  <c r="AF122" i="6"/>
  <c r="T123" i="6"/>
  <c r="W122" i="6"/>
  <c r="U122" i="6"/>
  <c r="AP122" i="6"/>
  <c r="C121" i="6"/>
  <c r="D121" i="6"/>
  <c r="AC121" i="6"/>
  <c r="F121" i="6"/>
  <c r="L121" i="6"/>
  <c r="M121" i="6"/>
  <c r="Q121" i="6"/>
  <c r="R121" i="6"/>
  <c r="AD121" i="6"/>
  <c r="A121" i="6"/>
  <c r="AR121" i="6"/>
  <c r="N121" i="6"/>
  <c r="O121" i="6"/>
  <c r="P121" i="6"/>
  <c r="AO121" i="6"/>
  <c r="K121" i="6"/>
  <c r="E121" i="6"/>
  <c r="B122" i="6"/>
  <c r="AR122" i="4"/>
  <c r="AC122" i="4"/>
  <c r="AD122" i="4" s="1"/>
  <c r="O122" i="4"/>
  <c r="C122" i="4"/>
  <c r="B123" i="4"/>
  <c r="AO122" i="4"/>
  <c r="P122" i="4"/>
  <c r="K122" i="4"/>
  <c r="R122" i="4"/>
  <c r="E122" i="4"/>
  <c r="M122" i="4"/>
  <c r="L122" i="4"/>
  <c r="N122" i="4"/>
  <c r="F122" i="4"/>
  <c r="D122" i="4"/>
  <c r="Q122" i="4"/>
  <c r="AD121" i="7"/>
  <c r="Q121" i="7"/>
  <c r="D121" i="7"/>
  <c r="K121" i="7"/>
  <c r="E121" i="7"/>
  <c r="B122" i="7"/>
  <c r="AR121" i="7"/>
  <c r="R121" i="7"/>
  <c r="F121" i="7"/>
  <c r="M121" i="7"/>
  <c r="N121" i="7"/>
  <c r="AO121" i="7"/>
  <c r="P121" i="7"/>
  <c r="L121" i="7"/>
  <c r="C121" i="7"/>
  <c r="AC121" i="7"/>
  <c r="O121" i="7"/>
  <c r="D122" i="9"/>
  <c r="AC122" i="9"/>
  <c r="AO122" i="9"/>
  <c r="L122" i="9"/>
  <c r="M122" i="9"/>
  <c r="F122" i="9"/>
  <c r="R122" i="9"/>
  <c r="O122" i="9"/>
  <c r="Q122" i="9"/>
  <c r="AD122" i="9"/>
  <c r="AR122" i="9"/>
  <c r="B123" i="9"/>
  <c r="K122" i="9"/>
  <c r="P122" i="9"/>
  <c r="N122" i="9"/>
  <c r="E122" i="9"/>
  <c r="C122" i="9"/>
  <c r="AA120" i="6"/>
  <c r="AL120" i="6"/>
  <c r="BL120" i="6"/>
  <c r="AJ120" i="6"/>
  <c r="BH120" i="6"/>
  <c r="AI120" i="6"/>
  <c r="BK120" i="6"/>
  <c r="AX120" i="6"/>
  <c r="AW120" i="6"/>
  <c r="AM120" i="6"/>
  <c r="BI120" i="6"/>
  <c r="L122" i="3"/>
  <c r="C122" i="3"/>
  <c r="P122" i="3"/>
  <c r="B123" i="3"/>
  <c r="N122" i="3"/>
  <c r="R122" i="3"/>
  <c r="AO122" i="3"/>
  <c r="F122" i="3"/>
  <c r="H122" i="3"/>
  <c r="AC122" i="3"/>
  <c r="AD122" i="3" s="1"/>
  <c r="O122" i="3"/>
  <c r="K122" i="3"/>
  <c r="Q122" i="3"/>
  <c r="E122" i="3"/>
  <c r="D122" i="3"/>
  <c r="AR122" i="3"/>
  <c r="M122" i="3"/>
  <c r="AJ119" i="7"/>
  <c r="AM119" i="7"/>
  <c r="AW119" i="7"/>
  <c r="AI119" i="7"/>
  <c r="AX119" i="7"/>
  <c r="AL119" i="7"/>
  <c r="BI119" i="7"/>
  <c r="BL119" i="7"/>
  <c r="AA119" i="7"/>
  <c r="BK119" i="7"/>
  <c r="BH119" i="7"/>
  <c r="AG120" i="7"/>
  <c r="U120" i="7"/>
  <c r="W120" i="7"/>
  <c r="AF120" i="7"/>
  <c r="T121" i="7"/>
  <c r="AS120" i="7"/>
  <c r="AP120" i="7"/>
  <c r="AW120" i="2"/>
  <c r="AJ120" i="2"/>
  <c r="AP121" i="2"/>
  <c r="AS121" i="2"/>
  <c r="AF121" i="2"/>
  <c r="AG121" i="2" s="1"/>
  <c r="U121" i="2"/>
  <c r="Y121" i="2"/>
  <c r="T122" i="2"/>
  <c r="W121" i="2"/>
  <c r="BH121" i="3"/>
  <c r="AI121" i="3"/>
  <c r="BK121" i="3"/>
  <c r="BI121" i="3"/>
  <c r="BL121" i="3"/>
  <c r="AW121" i="3"/>
  <c r="AA121" i="3"/>
  <c r="AX121" i="3"/>
  <c r="AM121" i="3"/>
  <c r="AJ121" i="3"/>
  <c r="AL121" i="3"/>
  <c r="W73" i="6" l="1"/>
  <c r="X73" i="6" s="1"/>
  <c r="H122" i="5"/>
  <c r="X122" i="2"/>
  <c r="BA122" i="2"/>
  <c r="H122" i="6"/>
  <c r="H121" i="8"/>
  <c r="X121" i="7"/>
  <c r="BA121" i="7"/>
  <c r="H122" i="7"/>
  <c r="X121" i="5"/>
  <c r="BA121" i="5"/>
  <c r="H123" i="9"/>
  <c r="X120" i="8"/>
  <c r="BA120" i="8"/>
  <c r="X123" i="6"/>
  <c r="BA123" i="6"/>
  <c r="N74" i="5"/>
  <c r="O74" i="5" s="1"/>
  <c r="K75" i="5" s="1"/>
  <c r="N75" i="5" s="1"/>
  <c r="AI121" i="4"/>
  <c r="O73" i="6"/>
  <c r="K74" i="6" s="1"/>
  <c r="N74" i="6" s="1"/>
  <c r="AU73" i="6"/>
  <c r="BF73" i="6"/>
  <c r="BF74" i="5"/>
  <c r="AU74" i="5"/>
  <c r="BI121" i="4"/>
  <c r="A122" i="3"/>
  <c r="AL122" i="3" s="1"/>
  <c r="X122" i="3"/>
  <c r="BH121" i="4"/>
  <c r="AM121" i="4"/>
  <c r="AJ121" i="4"/>
  <c r="AL121" i="4"/>
  <c r="BL121" i="4"/>
  <c r="X121" i="9"/>
  <c r="AX121" i="4"/>
  <c r="AA121" i="4"/>
  <c r="BK121" i="4"/>
  <c r="BH72" i="5"/>
  <c r="Y73" i="5"/>
  <c r="W74" i="5"/>
  <c r="X74" i="5" s="1"/>
  <c r="AV71" i="6"/>
  <c r="AW71" i="6" s="1"/>
  <c r="BG71" i="6"/>
  <c r="BH71" i="6" s="1"/>
  <c r="BI71" i="6" s="1"/>
  <c r="AV72" i="6"/>
  <c r="AW72" i="6" s="1"/>
  <c r="AX72" i="6" s="1"/>
  <c r="BG72" i="6"/>
  <c r="W72" i="7"/>
  <c r="AU72" i="7"/>
  <c r="O72" i="7"/>
  <c r="K73" i="7" s="1"/>
  <c r="AX70" i="7"/>
  <c r="BL70" i="7" s="1"/>
  <c r="BK70" i="7"/>
  <c r="Y71" i="7"/>
  <c r="AX120" i="2"/>
  <c r="AM120" i="2"/>
  <c r="BL120" i="2"/>
  <c r="AA120" i="2"/>
  <c r="BK120" i="2"/>
  <c r="BH120" i="2"/>
  <c r="AL120" i="2"/>
  <c r="BI120" i="2"/>
  <c r="A121" i="2"/>
  <c r="BH121" i="2" s="1"/>
  <c r="BH120" i="7"/>
  <c r="BL120" i="7"/>
  <c r="U122" i="3"/>
  <c r="W122" i="3"/>
  <c r="AV122" i="3"/>
  <c r="BD122" i="3"/>
  <c r="AS122" i="3"/>
  <c r="AF122" i="3"/>
  <c r="AG122" i="3" s="1"/>
  <c r="AP122" i="3"/>
  <c r="Y122" i="3"/>
  <c r="BG122" i="3"/>
  <c r="T123" i="3"/>
  <c r="H123" i="4"/>
  <c r="AA120" i="7"/>
  <c r="AJ120" i="7"/>
  <c r="BI120" i="7"/>
  <c r="AL120" i="7"/>
  <c r="AM120" i="7"/>
  <c r="BK120" i="7"/>
  <c r="AI120" i="7"/>
  <c r="AW120" i="7"/>
  <c r="BC122" i="5"/>
  <c r="BF122" i="5"/>
  <c r="AU122" i="5"/>
  <c r="BD120" i="8"/>
  <c r="BD122" i="2"/>
  <c r="BG122" i="2"/>
  <c r="AV122" i="2"/>
  <c r="BC122" i="6"/>
  <c r="AU122" i="6"/>
  <c r="BF122" i="6"/>
  <c r="BD121" i="9"/>
  <c r="BG121" i="9"/>
  <c r="Y121" i="9"/>
  <c r="AV121" i="9"/>
  <c r="BD121" i="5"/>
  <c r="BG121" i="5"/>
  <c r="AV121" i="5"/>
  <c r="Y121" i="5"/>
  <c r="A122" i="4"/>
  <c r="BK122" i="4" s="1"/>
  <c r="BD122" i="4"/>
  <c r="BG122" i="4"/>
  <c r="AV122" i="4"/>
  <c r="BD123" i="6"/>
  <c r="BG123" i="6"/>
  <c r="AV123" i="6"/>
  <c r="Y123" i="6"/>
  <c r="A121" i="5"/>
  <c r="BH121" i="5" s="1"/>
  <c r="BC121" i="2"/>
  <c r="AU121" i="2"/>
  <c r="BF121" i="2"/>
  <c r="AC121" i="2"/>
  <c r="AD121" i="2" s="1"/>
  <c r="H121" i="2"/>
  <c r="O121" i="2"/>
  <c r="F121" i="2"/>
  <c r="AR121" i="2"/>
  <c r="N121" i="2"/>
  <c r="E121" i="2"/>
  <c r="Q121" i="2"/>
  <c r="AO121" i="2"/>
  <c r="P121" i="2"/>
  <c r="M121" i="2"/>
  <c r="L121" i="2"/>
  <c r="D121" i="2"/>
  <c r="C121" i="2"/>
  <c r="B122" i="2"/>
  <c r="R121" i="2"/>
  <c r="K121" i="2"/>
  <c r="BC122" i="7"/>
  <c r="BF122" i="7"/>
  <c r="AU122" i="7"/>
  <c r="BC123" i="4"/>
  <c r="BF123" i="4"/>
  <c r="AU123" i="4"/>
  <c r="BC121" i="8"/>
  <c r="AR121" i="8"/>
  <c r="N121" i="8"/>
  <c r="E121" i="8"/>
  <c r="O121" i="8"/>
  <c r="M121" i="8"/>
  <c r="BF121" i="8"/>
  <c r="L121" i="8"/>
  <c r="R121" i="8"/>
  <c r="AU121" i="8"/>
  <c r="B122" i="8"/>
  <c r="C121" i="8"/>
  <c r="P121" i="8"/>
  <c r="F121" i="8"/>
  <c r="Q121" i="8"/>
  <c r="K121" i="8"/>
  <c r="AC121" i="8"/>
  <c r="AO121" i="8"/>
  <c r="D121" i="8"/>
  <c r="AD121" i="8"/>
  <c r="BD121" i="7"/>
  <c r="BG121" i="7"/>
  <c r="AV121" i="7"/>
  <c r="Y121" i="7"/>
  <c r="BC123" i="9"/>
  <c r="BF123" i="9"/>
  <c r="AU123" i="9"/>
  <c r="BC123" i="3"/>
  <c r="BF123" i="3"/>
  <c r="AU123" i="3"/>
  <c r="BG120" i="8"/>
  <c r="AV120" i="8"/>
  <c r="Y120" i="8"/>
  <c r="BK119" i="8"/>
  <c r="AL119" i="8"/>
  <c r="BI119" i="8"/>
  <c r="BL119" i="8"/>
  <c r="AW119" i="8"/>
  <c r="AA119" i="8"/>
  <c r="AX119" i="8"/>
  <c r="BH119" i="8"/>
  <c r="AM119" i="8"/>
  <c r="AI119" i="8"/>
  <c r="AJ119" i="8"/>
  <c r="W120" i="8"/>
  <c r="AP120" i="8"/>
  <c r="AF120" i="8"/>
  <c r="A120" i="8"/>
  <c r="AG120" i="8"/>
  <c r="T121" i="8"/>
  <c r="U120" i="8"/>
  <c r="AS120" i="8"/>
  <c r="AI120" i="9"/>
  <c r="BI120" i="9"/>
  <c r="BK120" i="9"/>
  <c r="AW120" i="9"/>
  <c r="AM120" i="9"/>
  <c r="AL120" i="9"/>
  <c r="AX120" i="9"/>
  <c r="BH120" i="9"/>
  <c r="AA120" i="9"/>
  <c r="AJ120" i="9"/>
  <c r="BL120" i="9"/>
  <c r="AP121" i="9"/>
  <c r="AG121" i="9"/>
  <c r="W121" i="9"/>
  <c r="U121" i="9"/>
  <c r="AS121" i="9"/>
  <c r="T122" i="9"/>
  <c r="BA122" i="9" s="1"/>
  <c r="AF121" i="9"/>
  <c r="A121" i="9"/>
  <c r="T123" i="4"/>
  <c r="BA123" i="4" s="1"/>
  <c r="AS122" i="4"/>
  <c r="Y122" i="4"/>
  <c r="W122" i="4"/>
  <c r="AF122" i="4"/>
  <c r="AG122" i="4" s="1"/>
  <c r="AP122" i="4"/>
  <c r="X122" i="4"/>
  <c r="U122" i="4"/>
  <c r="C122" i="5"/>
  <c r="P122" i="5"/>
  <c r="D122" i="5"/>
  <c r="B123" i="5"/>
  <c r="AD122" i="5"/>
  <c r="M122" i="5"/>
  <c r="K122" i="5"/>
  <c r="L122" i="5"/>
  <c r="R122" i="5"/>
  <c r="AO122" i="5"/>
  <c r="AC122" i="5"/>
  <c r="O122" i="5"/>
  <c r="Q122" i="5"/>
  <c r="N122" i="5"/>
  <c r="E122" i="5"/>
  <c r="AR122" i="5"/>
  <c r="F122" i="5"/>
  <c r="BL120" i="5"/>
  <c r="AI120" i="5"/>
  <c r="AJ120" i="5"/>
  <c r="AX120" i="5"/>
  <c r="AA120" i="5"/>
  <c r="BH120" i="5"/>
  <c r="AM120" i="5"/>
  <c r="AW120" i="5"/>
  <c r="BI120" i="5"/>
  <c r="BK120" i="5"/>
  <c r="AL120" i="5"/>
  <c r="AF121" i="5"/>
  <c r="U121" i="5"/>
  <c r="T122" i="5"/>
  <c r="AG121" i="5"/>
  <c r="W121" i="5"/>
  <c r="AS121" i="5"/>
  <c r="AP121" i="5"/>
  <c r="U121" i="7"/>
  <c r="AG121" i="7"/>
  <c r="AP121" i="7"/>
  <c r="AS121" i="7"/>
  <c r="AF121" i="7"/>
  <c r="T122" i="7"/>
  <c r="W121" i="7"/>
  <c r="R123" i="9"/>
  <c r="P123" i="9"/>
  <c r="B124" i="9"/>
  <c r="F123" i="9"/>
  <c r="AO123" i="9"/>
  <c r="AD123" i="9"/>
  <c r="N123" i="9"/>
  <c r="O123" i="9"/>
  <c r="L123" i="9"/>
  <c r="C123" i="9"/>
  <c r="Q123" i="9"/>
  <c r="K123" i="9"/>
  <c r="D123" i="9"/>
  <c r="E123" i="9"/>
  <c r="M123" i="9"/>
  <c r="AC123" i="9"/>
  <c r="AR123" i="9"/>
  <c r="K123" i="4"/>
  <c r="C123" i="4"/>
  <c r="AC123" i="4"/>
  <c r="AD123" i="4" s="1"/>
  <c r="AR123" i="4"/>
  <c r="R123" i="4"/>
  <c r="F123" i="4"/>
  <c r="E123" i="4"/>
  <c r="P123" i="4"/>
  <c r="B124" i="4"/>
  <c r="M123" i="4"/>
  <c r="D123" i="4"/>
  <c r="L123" i="4"/>
  <c r="AO123" i="4"/>
  <c r="N123" i="4"/>
  <c r="Q123" i="4"/>
  <c r="O123" i="4"/>
  <c r="AM122" i="3"/>
  <c r="BH122" i="3"/>
  <c r="BK122" i="3"/>
  <c r="AX122" i="3"/>
  <c r="AA122" i="3"/>
  <c r="AJ122" i="3"/>
  <c r="AI122" i="3"/>
  <c r="AW122" i="3"/>
  <c r="BL122" i="3"/>
  <c r="O123" i="3"/>
  <c r="P123" i="3"/>
  <c r="M123" i="3"/>
  <c r="D123" i="3"/>
  <c r="N123" i="3"/>
  <c r="L123" i="3"/>
  <c r="F123" i="3"/>
  <c r="AR123" i="3"/>
  <c r="C123" i="3"/>
  <c r="Q123" i="3"/>
  <c r="H123" i="3"/>
  <c r="K123" i="3"/>
  <c r="B124" i="3"/>
  <c r="E123" i="3"/>
  <c r="R123" i="3"/>
  <c r="AO123" i="3"/>
  <c r="AC123" i="3"/>
  <c r="AD123" i="3" s="1"/>
  <c r="C122" i="6"/>
  <c r="K122" i="6"/>
  <c r="AC122" i="6"/>
  <c r="E122" i="6"/>
  <c r="AR122" i="6"/>
  <c r="L122" i="6"/>
  <c r="N122" i="6"/>
  <c r="P122" i="6"/>
  <c r="B123" i="6"/>
  <c r="AO122" i="6"/>
  <c r="D122" i="6"/>
  <c r="Q122" i="6"/>
  <c r="M122" i="6"/>
  <c r="O122" i="6"/>
  <c r="R122" i="6"/>
  <c r="AD122" i="6"/>
  <c r="A122" i="6"/>
  <c r="F122" i="6"/>
  <c r="T123" i="2"/>
  <c r="AF122" i="2"/>
  <c r="AG122" i="2" s="1"/>
  <c r="AS122" i="2"/>
  <c r="Y122" i="2"/>
  <c r="U122" i="2"/>
  <c r="AP122" i="2"/>
  <c r="W122" i="2"/>
  <c r="BH121" i="6"/>
  <c r="AI121" i="6"/>
  <c r="AX121" i="6"/>
  <c r="BK121" i="6"/>
  <c r="BI121" i="6"/>
  <c r="BL121" i="6"/>
  <c r="AM121" i="6"/>
  <c r="AJ121" i="6"/>
  <c r="AL121" i="6"/>
  <c r="AA121" i="6"/>
  <c r="AW121" i="6"/>
  <c r="T124" i="6"/>
  <c r="AP123" i="6"/>
  <c r="W123" i="6"/>
  <c r="U123" i="6"/>
  <c r="AG123" i="6"/>
  <c r="AF123" i="6"/>
  <c r="AS123" i="6"/>
  <c r="A121" i="7"/>
  <c r="K122" i="7"/>
  <c r="AR122" i="7"/>
  <c r="N122" i="7"/>
  <c r="L122" i="7"/>
  <c r="B123" i="7"/>
  <c r="O122" i="7"/>
  <c r="M122" i="7"/>
  <c r="Q122" i="7"/>
  <c r="AO122" i="7"/>
  <c r="R122" i="7"/>
  <c r="D122" i="7"/>
  <c r="F122" i="7"/>
  <c r="E122" i="7"/>
  <c r="AD122" i="7"/>
  <c r="AC122" i="7"/>
  <c r="P122" i="7"/>
  <c r="C122" i="7"/>
  <c r="H124" i="9" l="1"/>
  <c r="H122" i="8"/>
  <c r="H123" i="5"/>
  <c r="BI122" i="3"/>
  <c r="X121" i="8"/>
  <c r="BA121" i="8"/>
  <c r="X123" i="3"/>
  <c r="BA123" i="3"/>
  <c r="X123" i="2"/>
  <c r="BA123" i="2"/>
  <c r="L75" i="5"/>
  <c r="P75" i="5" s="1"/>
  <c r="Q75" i="5" s="1"/>
  <c r="R75" i="5" s="1"/>
  <c r="X124" i="6"/>
  <c r="BA124" i="6"/>
  <c r="X122" i="7"/>
  <c r="BA122" i="7"/>
  <c r="H123" i="7"/>
  <c r="H123" i="6"/>
  <c r="X122" i="5"/>
  <c r="BA122" i="5"/>
  <c r="L74" i="6"/>
  <c r="P74" i="6" s="1"/>
  <c r="Q74" i="6" s="1"/>
  <c r="R74" i="6" s="1"/>
  <c r="X122" i="9"/>
  <c r="X72" i="7"/>
  <c r="Y72" i="7" s="1"/>
  <c r="BI72" i="5"/>
  <c r="BL72" i="5" s="1"/>
  <c r="BK72" i="5"/>
  <c r="BH72" i="6"/>
  <c r="Y73" i="6"/>
  <c r="AX71" i="6"/>
  <c r="BL71" i="6" s="1"/>
  <c r="BK71" i="6"/>
  <c r="AV73" i="5"/>
  <c r="AW73" i="5" s="1"/>
  <c r="BG73" i="5"/>
  <c r="L73" i="7"/>
  <c r="N73" i="7"/>
  <c r="AJ121" i="2"/>
  <c r="AW121" i="2"/>
  <c r="BL121" i="2"/>
  <c r="BK121" i="2"/>
  <c r="AM121" i="2"/>
  <c r="AX121" i="2"/>
  <c r="AI121" i="2"/>
  <c r="AL121" i="2"/>
  <c r="AA121" i="2"/>
  <c r="BI121" i="2"/>
  <c r="BL122" i="4"/>
  <c r="AX122" i="4"/>
  <c r="BI122" i="4"/>
  <c r="AI122" i="4"/>
  <c r="BH122" i="4"/>
  <c r="AW122" i="4"/>
  <c r="AM122" i="4"/>
  <c r="AL122" i="4"/>
  <c r="AJ122" i="4"/>
  <c r="AA122" i="4"/>
  <c r="BL121" i="5"/>
  <c r="AV71" i="7"/>
  <c r="BG71" i="7"/>
  <c r="A122" i="2"/>
  <c r="BL122" i="2" s="1"/>
  <c r="Y123" i="3"/>
  <c r="AP123" i="3"/>
  <c r="T124" i="3"/>
  <c r="BA124" i="3" s="1"/>
  <c r="W123" i="3"/>
  <c r="BG123" i="3"/>
  <c r="BD123" i="3"/>
  <c r="AV123" i="3"/>
  <c r="AS123" i="3"/>
  <c r="U123" i="3"/>
  <c r="AF123" i="3"/>
  <c r="AG123" i="3" s="1"/>
  <c r="A123" i="3"/>
  <c r="BH123" i="3" s="1"/>
  <c r="H124" i="4"/>
  <c r="A123" i="4"/>
  <c r="AX123" i="4" s="1"/>
  <c r="AL121" i="5"/>
  <c r="AM121" i="5"/>
  <c r="AA121" i="5"/>
  <c r="AX121" i="5"/>
  <c r="BI121" i="5"/>
  <c r="AJ121" i="5"/>
  <c r="AW121" i="5"/>
  <c r="BK121" i="5"/>
  <c r="AI121" i="5"/>
  <c r="BC124" i="9"/>
  <c r="BF124" i="9"/>
  <c r="AU124" i="9"/>
  <c r="A122" i="7"/>
  <c r="BI122" i="7" s="1"/>
  <c r="BD122" i="7"/>
  <c r="BG122" i="7"/>
  <c r="AV122" i="7"/>
  <c r="Y122" i="7"/>
  <c r="BC123" i="5"/>
  <c r="BF123" i="5"/>
  <c r="AU123" i="5"/>
  <c r="BD122" i="9"/>
  <c r="AV122" i="9"/>
  <c r="BG122" i="9"/>
  <c r="Y122" i="9"/>
  <c r="A122" i="5"/>
  <c r="AX122" i="5" s="1"/>
  <c r="BD122" i="5"/>
  <c r="BG122" i="5"/>
  <c r="AV122" i="5"/>
  <c r="Y122" i="5"/>
  <c r="BD123" i="2"/>
  <c r="BG123" i="2"/>
  <c r="AV123" i="2"/>
  <c r="BC123" i="7"/>
  <c r="AU123" i="7"/>
  <c r="BF123" i="7"/>
  <c r="BD124" i="6"/>
  <c r="AV124" i="6"/>
  <c r="BG124" i="6"/>
  <c r="Y124" i="6"/>
  <c r="BC124" i="3"/>
  <c r="BF124" i="3"/>
  <c r="AU124" i="3"/>
  <c r="BC122" i="8"/>
  <c r="BF122" i="8"/>
  <c r="R122" i="8"/>
  <c r="AR122" i="8"/>
  <c r="C122" i="8"/>
  <c r="L122" i="8"/>
  <c r="AU122" i="8"/>
  <c r="E122" i="8"/>
  <c r="D122" i="8"/>
  <c r="F122" i="8"/>
  <c r="B123" i="8"/>
  <c r="N122" i="8"/>
  <c r="M122" i="8"/>
  <c r="P122" i="8"/>
  <c r="Q122" i="8"/>
  <c r="K122" i="8"/>
  <c r="AD122" i="8"/>
  <c r="AO122" i="8"/>
  <c r="AC122" i="8"/>
  <c r="O122" i="8"/>
  <c r="BC122" i="2"/>
  <c r="BF122" i="2"/>
  <c r="AU122" i="2"/>
  <c r="C122" i="2"/>
  <c r="Q122" i="2"/>
  <c r="E122" i="2"/>
  <c r="R122" i="2"/>
  <c r="AR122" i="2"/>
  <c r="O122" i="2"/>
  <c r="AO122" i="2"/>
  <c r="M122" i="2"/>
  <c r="F122" i="2"/>
  <c r="D122" i="2"/>
  <c r="N122" i="2"/>
  <c r="H122" i="2"/>
  <c r="AC122" i="2"/>
  <c r="AD122" i="2" s="1"/>
  <c r="K122" i="2"/>
  <c r="L122" i="2"/>
  <c r="P122" i="2"/>
  <c r="B123" i="2"/>
  <c r="BC123" i="6"/>
  <c r="AU123" i="6"/>
  <c r="BF123" i="6"/>
  <c r="BD121" i="8"/>
  <c r="BC124" i="4"/>
  <c r="BF124" i="4"/>
  <c r="AU124" i="4"/>
  <c r="BD123" i="4"/>
  <c r="BG123" i="4"/>
  <c r="AV123" i="4"/>
  <c r="BG121" i="8"/>
  <c r="AV121" i="8"/>
  <c r="Y121" i="8"/>
  <c r="AS121" i="8"/>
  <c r="T122" i="8"/>
  <c r="A121" i="8"/>
  <c r="AP121" i="8"/>
  <c r="AF121" i="8"/>
  <c r="AG121" i="8"/>
  <c r="W121" i="8"/>
  <c r="U121" i="8"/>
  <c r="U122" i="9"/>
  <c r="AG122" i="9"/>
  <c r="T123" i="9"/>
  <c r="BA123" i="9" s="1"/>
  <c r="W122" i="9"/>
  <c r="AS122" i="9"/>
  <c r="AP122" i="9"/>
  <c r="AF122" i="9"/>
  <c r="A122" i="9"/>
  <c r="AW121" i="9"/>
  <c r="AM121" i="9"/>
  <c r="AX121" i="9"/>
  <c r="BH121" i="9"/>
  <c r="BI121" i="9"/>
  <c r="AJ121" i="9"/>
  <c r="BK121" i="9"/>
  <c r="AI121" i="9"/>
  <c r="AA121" i="9"/>
  <c r="AL121" i="9"/>
  <c r="BL121" i="9"/>
  <c r="BH120" i="8"/>
  <c r="AW120" i="8"/>
  <c r="BI120" i="8"/>
  <c r="AX120" i="8"/>
  <c r="AJ120" i="8"/>
  <c r="AM120" i="8"/>
  <c r="AA120" i="8"/>
  <c r="AL120" i="8"/>
  <c r="BK120" i="8"/>
  <c r="AI120" i="8"/>
  <c r="BL120" i="8"/>
  <c r="Y123" i="4"/>
  <c r="W123" i="4"/>
  <c r="T124" i="4"/>
  <c r="BA124" i="4" s="1"/>
  <c r="X123" i="4"/>
  <c r="AS123" i="4"/>
  <c r="AF123" i="4"/>
  <c r="AG123" i="4" s="1"/>
  <c r="U123" i="4"/>
  <c r="AP123" i="4"/>
  <c r="L123" i="5"/>
  <c r="C123" i="5"/>
  <c r="AO123" i="5"/>
  <c r="E123" i="5"/>
  <c r="K123" i="5"/>
  <c r="R123" i="5"/>
  <c r="F123" i="5"/>
  <c r="B124" i="5"/>
  <c r="O123" i="5"/>
  <c r="M123" i="5"/>
  <c r="AR123" i="5"/>
  <c r="N123" i="5"/>
  <c r="AC123" i="5"/>
  <c r="AD123" i="5"/>
  <c r="D123" i="5"/>
  <c r="Q123" i="5"/>
  <c r="P123" i="5"/>
  <c r="AF122" i="5"/>
  <c r="AG122" i="5"/>
  <c r="U122" i="5"/>
  <c r="T123" i="5"/>
  <c r="AS122" i="5"/>
  <c r="AP122" i="5"/>
  <c r="W122" i="5"/>
  <c r="R124" i="9"/>
  <c r="AR124" i="9"/>
  <c r="B125" i="9"/>
  <c r="F124" i="9"/>
  <c r="D124" i="9"/>
  <c r="AD124" i="9"/>
  <c r="M124" i="9"/>
  <c r="N124" i="9"/>
  <c r="O124" i="9"/>
  <c r="AC124" i="9"/>
  <c r="C124" i="9"/>
  <c r="K124" i="9"/>
  <c r="L124" i="9"/>
  <c r="P124" i="9"/>
  <c r="Q124" i="9"/>
  <c r="AO124" i="9"/>
  <c r="E124" i="9"/>
  <c r="AF122" i="7"/>
  <c r="T123" i="7"/>
  <c r="U122" i="7"/>
  <c r="AG122" i="7"/>
  <c r="W122" i="7"/>
  <c r="AS122" i="7"/>
  <c r="AP122" i="7"/>
  <c r="AX122" i="6"/>
  <c r="AJ122" i="6"/>
  <c r="AM122" i="6"/>
  <c r="AI122" i="6"/>
  <c r="AL122" i="6"/>
  <c r="BL122" i="6"/>
  <c r="BH122" i="6"/>
  <c r="AA122" i="6"/>
  <c r="BI122" i="6"/>
  <c r="AW122" i="6"/>
  <c r="BK122" i="6"/>
  <c r="AG124" i="6"/>
  <c r="U124" i="6"/>
  <c r="W124" i="6"/>
  <c r="AS124" i="6"/>
  <c r="AF124" i="6"/>
  <c r="AP124" i="6"/>
  <c r="T125" i="6"/>
  <c r="AP123" i="2"/>
  <c r="AS123" i="2"/>
  <c r="AF123" i="2"/>
  <c r="AG123" i="2" s="1"/>
  <c r="U123" i="2"/>
  <c r="Y123" i="2"/>
  <c r="T124" i="2"/>
  <c r="W123" i="2"/>
  <c r="R123" i="7"/>
  <c r="AO123" i="7"/>
  <c r="D123" i="7"/>
  <c r="C123" i="7"/>
  <c r="F123" i="7"/>
  <c r="E123" i="7"/>
  <c r="B124" i="7"/>
  <c r="L123" i="7"/>
  <c r="O123" i="7"/>
  <c r="AR123" i="7"/>
  <c r="P123" i="7"/>
  <c r="K123" i="7"/>
  <c r="Q123" i="7"/>
  <c r="AC123" i="7"/>
  <c r="AD123" i="7"/>
  <c r="N123" i="7"/>
  <c r="M123" i="7"/>
  <c r="M123" i="6"/>
  <c r="O123" i="6"/>
  <c r="R123" i="6"/>
  <c r="C123" i="6"/>
  <c r="K123" i="6"/>
  <c r="AC123" i="6"/>
  <c r="E123" i="6"/>
  <c r="AR123" i="6"/>
  <c r="L123" i="6"/>
  <c r="N123" i="6"/>
  <c r="D123" i="6"/>
  <c r="AD123" i="6"/>
  <c r="B124" i="6"/>
  <c r="F123" i="6"/>
  <c r="A123" i="6"/>
  <c r="Q123" i="6"/>
  <c r="AO123" i="6"/>
  <c r="P123" i="6"/>
  <c r="AW121" i="7"/>
  <c r="AI121" i="7"/>
  <c r="AX121" i="7"/>
  <c r="BK121" i="7"/>
  <c r="BH121" i="7"/>
  <c r="BL121" i="7"/>
  <c r="AA121" i="7"/>
  <c r="AJ121" i="7"/>
  <c r="AM121" i="7"/>
  <c r="AL121" i="7"/>
  <c r="BI121" i="7"/>
  <c r="K124" i="3"/>
  <c r="Q124" i="3"/>
  <c r="M124" i="3"/>
  <c r="R124" i="3"/>
  <c r="F124" i="3"/>
  <c r="AC124" i="3"/>
  <c r="AD124" i="3" s="1"/>
  <c r="D124" i="3"/>
  <c r="L124" i="3"/>
  <c r="N124" i="3"/>
  <c r="E124" i="3"/>
  <c r="C124" i="3"/>
  <c r="AR124" i="3"/>
  <c r="B125" i="3"/>
  <c r="H124" i="3"/>
  <c r="P124" i="3"/>
  <c r="O124" i="3"/>
  <c r="AO124" i="3"/>
  <c r="C124" i="4"/>
  <c r="AR124" i="4"/>
  <c r="M124" i="4"/>
  <c r="K124" i="4"/>
  <c r="R124" i="4"/>
  <c r="O124" i="4"/>
  <c r="B125" i="4"/>
  <c r="AC124" i="4"/>
  <c r="AD124" i="4" s="1"/>
  <c r="L124" i="4"/>
  <c r="D124" i="4"/>
  <c r="P124" i="4"/>
  <c r="Q124" i="4"/>
  <c r="N124" i="4"/>
  <c r="E124" i="4"/>
  <c r="F124" i="4"/>
  <c r="AO124" i="4"/>
  <c r="W75" i="5" l="1"/>
  <c r="X75" i="5" s="1"/>
  <c r="X122" i="8"/>
  <c r="BA122" i="8"/>
  <c r="BA123" i="7"/>
  <c r="H125" i="9"/>
  <c r="X125" i="6"/>
  <c r="BA125" i="6"/>
  <c r="X124" i="2"/>
  <c r="BA124" i="2"/>
  <c r="H124" i="5"/>
  <c r="H123" i="8"/>
  <c r="H124" i="7"/>
  <c r="H124" i="6"/>
  <c r="O75" i="5"/>
  <c r="K76" i="5" s="1"/>
  <c r="L76" i="5" s="1"/>
  <c r="P76" i="5" s="1"/>
  <c r="Q76" i="5" s="1"/>
  <c r="R76" i="5" s="1"/>
  <c r="X123" i="5"/>
  <c r="BA123" i="5"/>
  <c r="W74" i="6"/>
  <c r="X74" i="6" s="1"/>
  <c r="O74" i="6"/>
  <c r="K75" i="6" s="1"/>
  <c r="L75" i="6" s="1"/>
  <c r="P75" i="6" s="1"/>
  <c r="Q75" i="6" s="1"/>
  <c r="R75" i="6" s="1"/>
  <c r="BF74" i="6"/>
  <c r="AU74" i="6"/>
  <c r="N76" i="5"/>
  <c r="AU75" i="5"/>
  <c r="BF75" i="5"/>
  <c r="A124" i="3"/>
  <c r="X124" i="3"/>
  <c r="X123" i="9"/>
  <c r="Y74" i="5"/>
  <c r="AV74" i="5" s="1"/>
  <c r="AW74" i="5" s="1"/>
  <c r="AX74" i="5" s="1"/>
  <c r="A123" i="7"/>
  <c r="AW123" i="7" s="1"/>
  <c r="X123" i="7"/>
  <c r="AV72" i="7"/>
  <c r="AW72" i="7" s="1"/>
  <c r="BG72" i="7"/>
  <c r="BH72" i="7" s="1"/>
  <c r="BI72" i="7" s="1"/>
  <c r="BH122" i="7"/>
  <c r="AX73" i="5"/>
  <c r="BG73" i="6"/>
  <c r="BH73" i="6" s="1"/>
  <c r="BI73" i="6" s="1"/>
  <c r="AV73" i="6"/>
  <c r="AW73" i="6" s="1"/>
  <c r="BH73" i="5"/>
  <c r="BI73" i="5" s="1"/>
  <c r="BI72" i="6"/>
  <c r="BL72" i="6" s="1"/>
  <c r="BK72" i="6"/>
  <c r="P73" i="7"/>
  <c r="Q73" i="7" s="1"/>
  <c r="R73" i="7" s="1"/>
  <c r="O73" i="7"/>
  <c r="K74" i="7" s="1"/>
  <c r="W73" i="7"/>
  <c r="X73" i="7" s="1"/>
  <c r="AI123" i="4"/>
  <c r="AJ123" i="4"/>
  <c r="BL123" i="4"/>
  <c r="AL123" i="4"/>
  <c r="BH123" i="4"/>
  <c r="AM123" i="4"/>
  <c r="BI123" i="4"/>
  <c r="AW123" i="4"/>
  <c r="AA123" i="4"/>
  <c r="BK123" i="4"/>
  <c r="AX122" i="2"/>
  <c r="AW71" i="7"/>
  <c r="AX71" i="7" s="1"/>
  <c r="BH71" i="7"/>
  <c r="BI71" i="7" s="1"/>
  <c r="AW122" i="7"/>
  <c r="AX122" i="7"/>
  <c r="AJ122" i="7"/>
  <c r="AL122" i="5"/>
  <c r="AW123" i="3"/>
  <c r="AI122" i="2"/>
  <c r="AL122" i="2"/>
  <c r="AJ122" i="2"/>
  <c r="BI122" i="2"/>
  <c r="AW122" i="2"/>
  <c r="BK122" i="2"/>
  <c r="AM122" i="2"/>
  <c r="BH122" i="2"/>
  <c r="AA122" i="2"/>
  <c r="AJ123" i="3"/>
  <c r="BK123" i="3"/>
  <c r="AJ122" i="5"/>
  <c r="AI123" i="3"/>
  <c r="AX123" i="3"/>
  <c r="BH122" i="5"/>
  <c r="AA123" i="3"/>
  <c r="BL123" i="3"/>
  <c r="BI123" i="3"/>
  <c r="AL123" i="3"/>
  <c r="AA122" i="5"/>
  <c r="AM123" i="3"/>
  <c r="AI122" i="5"/>
  <c r="A123" i="2"/>
  <c r="BK123" i="2" s="1"/>
  <c r="U124" i="3"/>
  <c r="AF124" i="3"/>
  <c r="AG124" i="3" s="1"/>
  <c r="BD124" i="3"/>
  <c r="Y124" i="3"/>
  <c r="AS124" i="3"/>
  <c r="BG124" i="3"/>
  <c r="W124" i="3"/>
  <c r="AP124" i="3"/>
  <c r="AV124" i="3"/>
  <c r="T125" i="3"/>
  <c r="H125" i="4"/>
  <c r="BL122" i="7"/>
  <c r="AM122" i="7"/>
  <c r="AL122" i="7"/>
  <c r="AA122" i="7"/>
  <c r="BK122" i="7"/>
  <c r="AI122" i="7"/>
  <c r="AM122" i="5"/>
  <c r="BK122" i="5"/>
  <c r="AW122" i="5"/>
  <c r="BI122" i="5"/>
  <c r="BL122" i="5"/>
  <c r="BD123" i="7"/>
  <c r="AV123" i="7"/>
  <c r="BG123" i="7"/>
  <c r="Y123" i="7"/>
  <c r="A123" i="5"/>
  <c r="BL123" i="5" s="1"/>
  <c r="BD123" i="5"/>
  <c r="BG123" i="5"/>
  <c r="AV123" i="5"/>
  <c r="Y123" i="5"/>
  <c r="BC125" i="3"/>
  <c r="BF125" i="3"/>
  <c r="AU125" i="3"/>
  <c r="BC123" i="2"/>
  <c r="BF123" i="2"/>
  <c r="AU123" i="2"/>
  <c r="L123" i="2"/>
  <c r="R123" i="2"/>
  <c r="AC123" i="2"/>
  <c r="AD123" i="2" s="1"/>
  <c r="M123" i="2"/>
  <c r="C123" i="2"/>
  <c r="D123" i="2"/>
  <c r="Q123" i="2"/>
  <c r="O123" i="2"/>
  <c r="AR123" i="2"/>
  <c r="F123" i="2"/>
  <c r="B124" i="2"/>
  <c r="K123" i="2"/>
  <c r="AO123" i="2"/>
  <c r="H123" i="2"/>
  <c r="P123" i="2"/>
  <c r="N123" i="2"/>
  <c r="E123" i="2"/>
  <c r="BC125" i="9"/>
  <c r="AU125" i="9"/>
  <c r="BF125" i="9"/>
  <c r="BC124" i="5"/>
  <c r="BF124" i="5"/>
  <c r="AU124" i="5"/>
  <c r="BC123" i="8"/>
  <c r="AU123" i="8"/>
  <c r="F123" i="8"/>
  <c r="C123" i="8"/>
  <c r="AR123" i="8"/>
  <c r="AC123" i="8"/>
  <c r="AO123" i="8"/>
  <c r="AD123" i="8"/>
  <c r="D123" i="8"/>
  <c r="B124" i="8"/>
  <c r="L123" i="8"/>
  <c r="K123" i="8"/>
  <c r="BF123" i="8"/>
  <c r="M123" i="8"/>
  <c r="E123" i="8"/>
  <c r="R123" i="8"/>
  <c r="O123" i="8"/>
  <c r="N123" i="8"/>
  <c r="P123" i="8"/>
  <c r="Q123" i="8"/>
  <c r="BC124" i="6"/>
  <c r="BF124" i="6"/>
  <c r="AU124" i="6"/>
  <c r="BD125" i="6"/>
  <c r="AV125" i="6"/>
  <c r="BG125" i="6"/>
  <c r="Y125" i="6"/>
  <c r="BD123" i="9"/>
  <c r="BG123" i="9"/>
  <c r="AV123" i="9"/>
  <c r="Y123" i="9"/>
  <c r="BD122" i="8"/>
  <c r="BC125" i="4"/>
  <c r="BF125" i="4"/>
  <c r="AU125" i="4"/>
  <c r="BC124" i="7"/>
  <c r="BF124" i="7"/>
  <c r="AU124" i="7"/>
  <c r="A124" i="4"/>
  <c r="AW124" i="4" s="1"/>
  <c r="BD124" i="4"/>
  <c r="AV124" i="4"/>
  <c r="BG124" i="4"/>
  <c r="BD124" i="2"/>
  <c r="BG124" i="2"/>
  <c r="AV124" i="2"/>
  <c r="BG122" i="8"/>
  <c r="AV122" i="8"/>
  <c r="Y122" i="8"/>
  <c r="T124" i="9"/>
  <c r="BA124" i="9" s="1"/>
  <c r="AS123" i="9"/>
  <c r="AP123" i="9"/>
  <c r="AF123" i="9"/>
  <c r="AG123" i="9"/>
  <c r="W123" i="9"/>
  <c r="U123" i="9"/>
  <c r="A123" i="9"/>
  <c r="AL122" i="9"/>
  <c r="BL122" i="9"/>
  <c r="AM122" i="9"/>
  <c r="AJ122" i="9"/>
  <c r="AX122" i="9"/>
  <c r="BI122" i="9"/>
  <c r="AI122" i="9"/>
  <c r="AW122" i="9"/>
  <c r="AA122" i="9"/>
  <c r="BH122" i="9"/>
  <c r="BK122" i="9"/>
  <c r="BK121" i="8"/>
  <c r="AW121" i="8"/>
  <c r="BI121" i="8"/>
  <c r="AA121" i="8"/>
  <c r="BL121" i="8"/>
  <c r="AX121" i="8"/>
  <c r="BH121" i="8"/>
  <c r="AL121" i="8"/>
  <c r="AM121" i="8"/>
  <c r="AJ121" i="8"/>
  <c r="AI121" i="8"/>
  <c r="A122" i="8"/>
  <c r="T123" i="8"/>
  <c r="AP122" i="8"/>
  <c r="AS122" i="8"/>
  <c r="AF122" i="8"/>
  <c r="W122" i="8"/>
  <c r="AG122" i="8"/>
  <c r="U122" i="8"/>
  <c r="X124" i="4"/>
  <c r="AF124" i="4"/>
  <c r="AG124" i="4" s="1"/>
  <c r="W124" i="4"/>
  <c r="AP124" i="4"/>
  <c r="T125" i="4"/>
  <c r="BA125" i="4" s="1"/>
  <c r="Y124" i="4"/>
  <c r="U124" i="4"/>
  <c r="AS124" i="4"/>
  <c r="AO124" i="5"/>
  <c r="O124" i="5"/>
  <c r="B125" i="5"/>
  <c r="C124" i="5"/>
  <c r="P124" i="5"/>
  <c r="K124" i="5"/>
  <c r="R124" i="5"/>
  <c r="Q124" i="5"/>
  <c r="M124" i="5"/>
  <c r="AD124" i="5"/>
  <c r="N124" i="5"/>
  <c r="L124" i="5"/>
  <c r="D124" i="5"/>
  <c r="F124" i="5"/>
  <c r="E124" i="5"/>
  <c r="AR124" i="5"/>
  <c r="AC124" i="5"/>
  <c r="AS123" i="5"/>
  <c r="AF123" i="5"/>
  <c r="W123" i="5"/>
  <c r="T124" i="5"/>
  <c r="U123" i="5"/>
  <c r="AP123" i="5"/>
  <c r="AG123" i="5"/>
  <c r="AM123" i="7"/>
  <c r="AJ123" i="6"/>
  <c r="AM123" i="6"/>
  <c r="AI123" i="6"/>
  <c r="BK123" i="6"/>
  <c r="AL123" i="6"/>
  <c r="BL123" i="6"/>
  <c r="AX123" i="6"/>
  <c r="AW123" i="6"/>
  <c r="AA123" i="6"/>
  <c r="BI123" i="6"/>
  <c r="BH123" i="6"/>
  <c r="AF124" i="2"/>
  <c r="AG124" i="2" s="1"/>
  <c r="W124" i="2"/>
  <c r="T125" i="2"/>
  <c r="AS124" i="2"/>
  <c r="U124" i="2"/>
  <c r="Y124" i="2"/>
  <c r="AP124" i="2"/>
  <c r="C124" i="7"/>
  <c r="AD124" i="7"/>
  <c r="AR124" i="7"/>
  <c r="AC124" i="7"/>
  <c r="M124" i="7"/>
  <c r="E124" i="7"/>
  <c r="Q124" i="7"/>
  <c r="AO124" i="7"/>
  <c r="D124" i="7"/>
  <c r="O124" i="7"/>
  <c r="K124" i="7"/>
  <c r="N124" i="7"/>
  <c r="B125" i="7"/>
  <c r="L124" i="7"/>
  <c r="P124" i="7"/>
  <c r="R124" i="7"/>
  <c r="F124" i="7"/>
  <c r="D125" i="4"/>
  <c r="B126" i="4"/>
  <c r="N125" i="4"/>
  <c r="M125" i="4"/>
  <c r="C125" i="4"/>
  <c r="L125" i="4"/>
  <c r="AO125" i="4"/>
  <c r="Q125" i="4"/>
  <c r="F125" i="4"/>
  <c r="AR125" i="4"/>
  <c r="O125" i="4"/>
  <c r="R125" i="4"/>
  <c r="E125" i="4"/>
  <c r="AC125" i="4"/>
  <c r="AD125" i="4" s="1"/>
  <c r="P125" i="4"/>
  <c r="K125" i="4"/>
  <c r="N125" i="3"/>
  <c r="Q125" i="3"/>
  <c r="AR125" i="3"/>
  <c r="C125" i="3"/>
  <c r="R125" i="3"/>
  <c r="AO125" i="3"/>
  <c r="F125" i="3"/>
  <c r="H125" i="3"/>
  <c r="K125" i="3"/>
  <c r="B126" i="3"/>
  <c r="AC125" i="3"/>
  <c r="AD125" i="3" s="1"/>
  <c r="P125" i="3"/>
  <c r="D125" i="3"/>
  <c r="E125" i="3"/>
  <c r="A125" i="3"/>
  <c r="M125" i="3"/>
  <c r="L125" i="3"/>
  <c r="O125" i="3"/>
  <c r="AS125" i="6"/>
  <c r="AF125" i="6"/>
  <c r="T126" i="6"/>
  <c r="AG125" i="6"/>
  <c r="W125" i="6"/>
  <c r="U125" i="6"/>
  <c r="AP125" i="6"/>
  <c r="AL124" i="3"/>
  <c r="BH124" i="3"/>
  <c r="AX124" i="3"/>
  <c r="BI124" i="3"/>
  <c r="AA124" i="3"/>
  <c r="AJ124" i="3"/>
  <c r="AW124" i="3"/>
  <c r="AI124" i="3"/>
  <c r="AM124" i="3"/>
  <c r="BK124" i="3"/>
  <c r="BL124" i="3"/>
  <c r="E124" i="6"/>
  <c r="AC124" i="6"/>
  <c r="A124" i="6"/>
  <c r="AD124" i="6"/>
  <c r="C124" i="6"/>
  <c r="N124" i="6"/>
  <c r="L124" i="6"/>
  <c r="K124" i="6"/>
  <c r="AO124" i="6"/>
  <c r="P124" i="6"/>
  <c r="M124" i="6"/>
  <c r="AR124" i="6"/>
  <c r="R124" i="6"/>
  <c r="Q124" i="6"/>
  <c r="F124" i="6"/>
  <c r="O124" i="6"/>
  <c r="B125" i="6"/>
  <c r="D124" i="6"/>
  <c r="AP123" i="7"/>
  <c r="AG123" i="7"/>
  <c r="W123" i="7"/>
  <c r="U123" i="7"/>
  <c r="AF123" i="7"/>
  <c r="AS123" i="7"/>
  <c r="T124" i="7"/>
  <c r="D125" i="9"/>
  <c r="E125" i="9"/>
  <c r="AO125" i="9"/>
  <c r="B126" i="9"/>
  <c r="K125" i="9"/>
  <c r="M125" i="9"/>
  <c r="N125" i="9"/>
  <c r="R125" i="9"/>
  <c r="AC125" i="9"/>
  <c r="C125" i="9"/>
  <c r="AR125" i="9"/>
  <c r="O125" i="9"/>
  <c r="P125" i="9"/>
  <c r="Q125" i="9"/>
  <c r="AD125" i="9"/>
  <c r="L125" i="9"/>
  <c r="F125" i="9"/>
  <c r="H125" i="5" l="1"/>
  <c r="X123" i="8"/>
  <c r="BA123" i="8"/>
  <c r="H125" i="6"/>
  <c r="X126" i="6"/>
  <c r="BA126" i="6"/>
  <c r="H125" i="7"/>
  <c r="X125" i="3"/>
  <c r="BA125" i="3"/>
  <c r="X125" i="2"/>
  <c r="BA125" i="2"/>
  <c r="X124" i="5"/>
  <c r="BA124" i="5"/>
  <c r="N75" i="6"/>
  <c r="X124" i="7"/>
  <c r="BA124" i="7"/>
  <c r="H126" i="9"/>
  <c r="H124" i="8"/>
  <c r="AJ123" i="7"/>
  <c r="AI123" i="7"/>
  <c r="BK123" i="7"/>
  <c r="O76" i="5"/>
  <c r="K77" i="5" s="1"/>
  <c r="N77" i="5" s="1"/>
  <c r="BL123" i="7"/>
  <c r="BH123" i="7"/>
  <c r="AA123" i="7"/>
  <c r="AX123" i="7"/>
  <c r="AL123" i="7"/>
  <c r="O75" i="6"/>
  <c r="K76" i="6" s="1"/>
  <c r="L76" i="6" s="1"/>
  <c r="BI123" i="7"/>
  <c r="L77" i="5"/>
  <c r="P77" i="5" s="1"/>
  <c r="Q77" i="5" s="1"/>
  <c r="R77" i="5" s="1"/>
  <c r="AU76" i="5"/>
  <c r="BF76" i="5"/>
  <c r="BG74" i="5"/>
  <c r="BH74" i="5" s="1"/>
  <c r="BI74" i="5" s="1"/>
  <c r="BL74" i="5" s="1"/>
  <c r="AU75" i="6"/>
  <c r="BF75" i="6"/>
  <c r="X124" i="9"/>
  <c r="BK73" i="6"/>
  <c r="AX73" i="6"/>
  <c r="BL73" i="6" s="1"/>
  <c r="W75" i="6"/>
  <c r="X75" i="6" s="1"/>
  <c r="Y74" i="6"/>
  <c r="W76" i="5"/>
  <c r="X76" i="5" s="1"/>
  <c r="Y75" i="5"/>
  <c r="BL73" i="5"/>
  <c r="BK73" i="5"/>
  <c r="N74" i="7"/>
  <c r="L74" i="7"/>
  <c r="AU73" i="7"/>
  <c r="BF73" i="7"/>
  <c r="BK71" i="7"/>
  <c r="AM123" i="2"/>
  <c r="AI123" i="2"/>
  <c r="BL123" i="2"/>
  <c r="AX123" i="2"/>
  <c r="AL123" i="2"/>
  <c r="AW123" i="2"/>
  <c r="AA123" i="2"/>
  <c r="AJ123" i="2"/>
  <c r="BH123" i="2"/>
  <c r="BL71" i="7"/>
  <c r="BI123" i="2"/>
  <c r="AX72" i="7"/>
  <c r="BL72" i="7" s="1"/>
  <c r="BK72" i="7"/>
  <c r="A124" i="2"/>
  <c r="BI124" i="2" s="1"/>
  <c r="T126" i="3"/>
  <c r="BA126" i="3" s="1"/>
  <c r="BD125" i="3"/>
  <c r="Y125" i="3"/>
  <c r="W125" i="3"/>
  <c r="BG125" i="3"/>
  <c r="U125" i="3"/>
  <c r="AP125" i="3"/>
  <c r="AS125" i="3"/>
  <c r="AV125" i="3"/>
  <c r="AF125" i="3"/>
  <c r="AG125" i="3" s="1"/>
  <c r="AJ124" i="4"/>
  <c r="BH124" i="4"/>
  <c r="BL124" i="4"/>
  <c r="BI124" i="4"/>
  <c r="H126" i="4"/>
  <c r="AJ123" i="5"/>
  <c r="AA123" i="5"/>
  <c r="AA124" i="4"/>
  <c r="AL124" i="4"/>
  <c r="AI124" i="4"/>
  <c r="BK124" i="4"/>
  <c r="AX124" i="4"/>
  <c r="AM124" i="4"/>
  <c r="AW123" i="5"/>
  <c r="AI123" i="5"/>
  <c r="AL123" i="5"/>
  <c r="BK123" i="5"/>
  <c r="AM123" i="5"/>
  <c r="BH123" i="5"/>
  <c r="AX123" i="5"/>
  <c r="BI123" i="5"/>
  <c r="BC126" i="9"/>
  <c r="BF126" i="9"/>
  <c r="AU126" i="9"/>
  <c r="BC125" i="6"/>
  <c r="AU125" i="6"/>
  <c r="BF125" i="6"/>
  <c r="BD125" i="4"/>
  <c r="BG125" i="4"/>
  <c r="AV125" i="4"/>
  <c r="BD123" i="8"/>
  <c r="BC126" i="3"/>
  <c r="BF126" i="3"/>
  <c r="AU126" i="3"/>
  <c r="BD126" i="6"/>
  <c r="BG126" i="6"/>
  <c r="AV126" i="6"/>
  <c r="Y126" i="6"/>
  <c r="BC125" i="7"/>
  <c r="BF125" i="7"/>
  <c r="AU125" i="7"/>
  <c r="BD124" i="7"/>
  <c r="BG124" i="7"/>
  <c r="Y124" i="7"/>
  <c r="AV124" i="7"/>
  <c r="BC126" i="4"/>
  <c r="BF126" i="4"/>
  <c r="AU126" i="4"/>
  <c r="BC125" i="5"/>
  <c r="AU125" i="5"/>
  <c r="BF125" i="5"/>
  <c r="BD124" i="9"/>
  <c r="BG124" i="9"/>
  <c r="AV124" i="9"/>
  <c r="Y124" i="9"/>
  <c r="BC124" i="8"/>
  <c r="AU124" i="8"/>
  <c r="K124" i="8"/>
  <c r="D124" i="8"/>
  <c r="E124" i="8"/>
  <c r="O124" i="8"/>
  <c r="N124" i="8"/>
  <c r="R124" i="8"/>
  <c r="M124" i="8"/>
  <c r="L124" i="8"/>
  <c r="Q124" i="8"/>
  <c r="C124" i="8"/>
  <c r="B125" i="8"/>
  <c r="F124" i="8"/>
  <c r="P124" i="8"/>
  <c r="AO124" i="8"/>
  <c r="AR124" i="8"/>
  <c r="BF124" i="8"/>
  <c r="AC124" i="8"/>
  <c r="AD124" i="8"/>
  <c r="BD125" i="2"/>
  <c r="BG125" i="2"/>
  <c r="AV125" i="2"/>
  <c r="A124" i="5"/>
  <c r="AL124" i="5" s="1"/>
  <c r="BD124" i="5"/>
  <c r="BG124" i="5"/>
  <c r="AV124" i="5"/>
  <c r="Y124" i="5"/>
  <c r="BC124" i="2"/>
  <c r="BF124" i="2"/>
  <c r="AU124" i="2"/>
  <c r="AR124" i="2"/>
  <c r="AC124" i="2"/>
  <c r="AD124" i="2" s="1"/>
  <c r="B125" i="2"/>
  <c r="D124" i="2"/>
  <c r="L124" i="2"/>
  <c r="M124" i="2"/>
  <c r="Q124" i="2"/>
  <c r="E124" i="2"/>
  <c r="AO124" i="2"/>
  <c r="R124" i="2"/>
  <c r="H124" i="2"/>
  <c r="K124" i="2"/>
  <c r="P124" i="2"/>
  <c r="F124" i="2"/>
  <c r="N124" i="2"/>
  <c r="O124" i="2"/>
  <c r="C124" i="2"/>
  <c r="BG123" i="8"/>
  <c r="AV123" i="8"/>
  <c r="Y123" i="8"/>
  <c r="AG124" i="9"/>
  <c r="W124" i="9"/>
  <c r="U124" i="9"/>
  <c r="T125" i="9"/>
  <c r="BA125" i="9" s="1"/>
  <c r="AP124" i="9"/>
  <c r="AS124" i="9"/>
  <c r="AF124" i="9"/>
  <c r="A124" i="9"/>
  <c r="AP123" i="8"/>
  <c r="AF123" i="8"/>
  <c r="AG123" i="8"/>
  <c r="T124" i="8"/>
  <c r="U123" i="8"/>
  <c r="W123" i="8"/>
  <c r="A123" i="8"/>
  <c r="AS123" i="8"/>
  <c r="BK122" i="8"/>
  <c r="AW122" i="8"/>
  <c r="BH122" i="8"/>
  <c r="AI122" i="8"/>
  <c r="AX122" i="8"/>
  <c r="AL122" i="8"/>
  <c r="AM122" i="8"/>
  <c r="BI122" i="8"/>
  <c r="BL122" i="8"/>
  <c r="AJ122" i="8"/>
  <c r="AA122" i="8"/>
  <c r="BK123" i="9"/>
  <c r="AX123" i="9"/>
  <c r="AW123" i="9"/>
  <c r="AA123" i="9"/>
  <c r="AM123" i="9"/>
  <c r="AL123" i="9"/>
  <c r="BH123" i="9"/>
  <c r="AJ123" i="9"/>
  <c r="BL123" i="9"/>
  <c r="AI123" i="9"/>
  <c r="BI123" i="9"/>
  <c r="X125" i="4"/>
  <c r="Y125" i="4"/>
  <c r="AS125" i="4"/>
  <c r="T126" i="4"/>
  <c r="BA126" i="4" s="1"/>
  <c r="W125" i="4"/>
  <c r="U125" i="4"/>
  <c r="AP125" i="4"/>
  <c r="AF125" i="4"/>
  <c r="AG125" i="4" s="1"/>
  <c r="A125" i="4"/>
  <c r="AX125" i="4" s="1"/>
  <c r="AR125" i="5"/>
  <c r="K125" i="5"/>
  <c r="L125" i="5"/>
  <c r="Q125" i="5"/>
  <c r="AO125" i="5"/>
  <c r="F125" i="5"/>
  <c r="AD125" i="5"/>
  <c r="N125" i="5"/>
  <c r="B126" i="5"/>
  <c r="P125" i="5"/>
  <c r="R125" i="5"/>
  <c r="C125" i="5"/>
  <c r="E125" i="5"/>
  <c r="M125" i="5"/>
  <c r="O125" i="5"/>
  <c r="AC125" i="5"/>
  <c r="D125" i="5"/>
  <c r="T125" i="5"/>
  <c r="U124" i="5"/>
  <c r="AG124" i="5"/>
  <c r="AP124" i="5"/>
  <c r="W124" i="5"/>
  <c r="AS124" i="5"/>
  <c r="AF124" i="5"/>
  <c r="U125" i="2"/>
  <c r="Y125" i="2"/>
  <c r="T126" i="2"/>
  <c r="W125" i="2"/>
  <c r="AS125" i="2"/>
  <c r="AF125" i="2"/>
  <c r="AG125" i="2" s="1"/>
  <c r="AP125" i="2"/>
  <c r="B127" i="3"/>
  <c r="H126" i="3"/>
  <c r="K126" i="3"/>
  <c r="Q126" i="3"/>
  <c r="M126" i="3"/>
  <c r="R126" i="3"/>
  <c r="F126" i="3"/>
  <c r="AC126" i="3"/>
  <c r="AD126" i="3" s="1"/>
  <c r="D126" i="3"/>
  <c r="P126" i="3"/>
  <c r="O126" i="3"/>
  <c r="AO126" i="3"/>
  <c r="E126" i="3"/>
  <c r="C126" i="3"/>
  <c r="AR126" i="3"/>
  <c r="L126" i="3"/>
  <c r="N126" i="3"/>
  <c r="E126" i="4"/>
  <c r="F126" i="4"/>
  <c r="AO126" i="4"/>
  <c r="C126" i="4"/>
  <c r="AR126" i="4"/>
  <c r="M126" i="4"/>
  <c r="K126" i="4"/>
  <c r="R126" i="4"/>
  <c r="O126" i="4"/>
  <c r="B127" i="4"/>
  <c r="P126" i="4"/>
  <c r="Q126" i="4"/>
  <c r="N126" i="4"/>
  <c r="AC126" i="4"/>
  <c r="AD126" i="4" s="1"/>
  <c r="L126" i="4"/>
  <c r="D126" i="4"/>
  <c r="B127" i="9"/>
  <c r="M126" i="9"/>
  <c r="Q126" i="9"/>
  <c r="AD126" i="9"/>
  <c r="AC126" i="9"/>
  <c r="N126" i="9"/>
  <c r="R126" i="9"/>
  <c r="E126" i="9"/>
  <c r="F126" i="9"/>
  <c r="P126" i="9"/>
  <c r="O126" i="9"/>
  <c r="AR126" i="9"/>
  <c r="C126" i="9"/>
  <c r="D126" i="9"/>
  <c r="L126" i="9"/>
  <c r="AO126" i="9"/>
  <c r="K126" i="9"/>
  <c r="AM125" i="3"/>
  <c r="BK125" i="3"/>
  <c r="BH125" i="3"/>
  <c r="BL125" i="3"/>
  <c r="AI125" i="3"/>
  <c r="AW125" i="3"/>
  <c r="BI125" i="3"/>
  <c r="AX125" i="3"/>
  <c r="AA125" i="3"/>
  <c r="AJ125" i="3"/>
  <c r="AL125" i="3"/>
  <c r="AS124" i="7"/>
  <c r="T125" i="7"/>
  <c r="AP124" i="7"/>
  <c r="AG124" i="7"/>
  <c r="AF124" i="7"/>
  <c r="W124" i="7"/>
  <c r="U124" i="7"/>
  <c r="C125" i="6"/>
  <c r="K125" i="6"/>
  <c r="AC125" i="6"/>
  <c r="F125" i="6"/>
  <c r="AR125" i="6"/>
  <c r="L125" i="6"/>
  <c r="Q125" i="6"/>
  <c r="P125" i="6"/>
  <c r="A125" i="6"/>
  <c r="AD125" i="6"/>
  <c r="D125" i="6"/>
  <c r="N125" i="6"/>
  <c r="R125" i="6"/>
  <c r="O125" i="6"/>
  <c r="AO125" i="6"/>
  <c r="M125" i="6"/>
  <c r="B126" i="6"/>
  <c r="E125" i="6"/>
  <c r="A124" i="7"/>
  <c r="AL124" i="6"/>
  <c r="AA124" i="6"/>
  <c r="AJ124" i="6"/>
  <c r="BI124" i="6"/>
  <c r="AI124" i="6"/>
  <c r="AW124" i="6"/>
  <c r="AM124" i="6"/>
  <c r="BH124" i="6"/>
  <c r="BK124" i="6"/>
  <c r="AX124" i="6"/>
  <c r="BL124" i="6"/>
  <c r="T127" i="6"/>
  <c r="W126" i="6"/>
  <c r="AP126" i="6"/>
  <c r="AG126" i="6"/>
  <c r="U126" i="6"/>
  <c r="AS126" i="6"/>
  <c r="AF126" i="6"/>
  <c r="R125" i="7"/>
  <c r="N125" i="7"/>
  <c r="P125" i="7"/>
  <c r="C125" i="7"/>
  <c r="AR125" i="7"/>
  <c r="Q125" i="7"/>
  <c r="D125" i="7"/>
  <c r="AD125" i="7"/>
  <c r="E125" i="7"/>
  <c r="F125" i="7"/>
  <c r="AC125" i="7"/>
  <c r="AO125" i="7"/>
  <c r="O125" i="7"/>
  <c r="M125" i="7"/>
  <c r="K125" i="7"/>
  <c r="L125" i="7"/>
  <c r="B126" i="7"/>
  <c r="X125" i="7" l="1"/>
  <c r="BA125" i="7"/>
  <c r="X124" i="8"/>
  <c r="BA124" i="8"/>
  <c r="H126" i="6"/>
  <c r="X126" i="2"/>
  <c r="BA126" i="2"/>
  <c r="H125" i="8"/>
  <c r="X127" i="6"/>
  <c r="BA127" i="6"/>
  <c r="X125" i="5"/>
  <c r="BA125" i="5"/>
  <c r="H127" i="9"/>
  <c r="H126" i="5"/>
  <c r="H126" i="7"/>
  <c r="O77" i="5"/>
  <c r="K78" i="5" s="1"/>
  <c r="L78" i="5" s="1"/>
  <c r="P78" i="5" s="1"/>
  <c r="Q78" i="5" s="1"/>
  <c r="R78" i="5" s="1"/>
  <c r="BK74" i="5"/>
  <c r="N76" i="6"/>
  <c r="O76" i="6" s="1"/>
  <c r="K77" i="6" s="1"/>
  <c r="P76" i="6"/>
  <c r="Q76" i="6" s="1"/>
  <c r="R76" i="6" s="1"/>
  <c r="AU76" i="6" s="1"/>
  <c r="BF77" i="5"/>
  <c r="AU77" i="5"/>
  <c r="X125" i="9"/>
  <c r="A126" i="3"/>
  <c r="AJ126" i="3" s="1"/>
  <c r="X126" i="3"/>
  <c r="AV75" i="5"/>
  <c r="AW75" i="5" s="1"/>
  <c r="AX75" i="5" s="1"/>
  <c r="BG75" i="5"/>
  <c r="BH75" i="5" s="1"/>
  <c r="BI75" i="5" s="1"/>
  <c r="W77" i="5"/>
  <c r="X77" i="5" s="1"/>
  <c r="Y76" i="5"/>
  <c r="AV74" i="6"/>
  <c r="AW74" i="6" s="1"/>
  <c r="AX74" i="6" s="1"/>
  <c r="BG74" i="6"/>
  <c r="BH74" i="6" s="1"/>
  <c r="BI74" i="6" s="1"/>
  <c r="P74" i="7"/>
  <c r="Q74" i="7" s="1"/>
  <c r="R74" i="7" s="1"/>
  <c r="O74" i="7"/>
  <c r="K75" i="7" s="1"/>
  <c r="W74" i="7"/>
  <c r="X74" i="7" s="1"/>
  <c r="Y73" i="7"/>
  <c r="BK124" i="2"/>
  <c r="AW124" i="2"/>
  <c r="BL124" i="2"/>
  <c r="AM124" i="2"/>
  <c r="AA124" i="2"/>
  <c r="AI124" i="2"/>
  <c r="AL124" i="2"/>
  <c r="BH124" i="2"/>
  <c r="AX124" i="2"/>
  <c r="AJ124" i="2"/>
  <c r="A125" i="2"/>
  <c r="AM125" i="2" s="1"/>
  <c r="AV126" i="3"/>
  <c r="T127" i="3"/>
  <c r="BA127" i="3" s="1"/>
  <c r="AS126" i="3"/>
  <c r="Y126" i="3"/>
  <c r="U126" i="3"/>
  <c r="BG126" i="3"/>
  <c r="AP126" i="3"/>
  <c r="AF126" i="3"/>
  <c r="AG126" i="3" s="1"/>
  <c r="BD126" i="3"/>
  <c r="W126" i="3"/>
  <c r="H127" i="4"/>
  <c r="AW124" i="5"/>
  <c r="AI124" i="5"/>
  <c r="BK124" i="5"/>
  <c r="BD127" i="6"/>
  <c r="AV127" i="6"/>
  <c r="Y127" i="6"/>
  <c r="BG127" i="6"/>
  <c r="BD126" i="2"/>
  <c r="AV126" i="2"/>
  <c r="BG126" i="2"/>
  <c r="AI125" i="4"/>
  <c r="BD125" i="5"/>
  <c r="BG125" i="5"/>
  <c r="AV125" i="5"/>
  <c r="Y125" i="5"/>
  <c r="AJ124" i="5"/>
  <c r="BC126" i="7"/>
  <c r="AU126" i="7"/>
  <c r="BF126" i="7"/>
  <c r="BC125" i="8"/>
  <c r="AD125" i="8"/>
  <c r="R125" i="8"/>
  <c r="C125" i="8"/>
  <c r="P125" i="8"/>
  <c r="Q125" i="8"/>
  <c r="F125" i="8"/>
  <c r="E125" i="8"/>
  <c r="D125" i="8"/>
  <c r="B126" i="8"/>
  <c r="BF125" i="8"/>
  <c r="O125" i="8"/>
  <c r="K125" i="8"/>
  <c r="M125" i="8"/>
  <c r="AU125" i="8"/>
  <c r="N125" i="8"/>
  <c r="AC125" i="8"/>
  <c r="L125" i="8"/>
  <c r="AR125" i="8"/>
  <c r="AO125" i="8"/>
  <c r="A125" i="7"/>
  <c r="BI125" i="7" s="1"/>
  <c r="BD125" i="7"/>
  <c r="BG125" i="7"/>
  <c r="AV125" i="7"/>
  <c r="Y125" i="7"/>
  <c r="BL125" i="4"/>
  <c r="BH124" i="5"/>
  <c r="BD126" i="4"/>
  <c r="BG126" i="4"/>
  <c r="AV126" i="4"/>
  <c r="BC127" i="9"/>
  <c r="BF127" i="9"/>
  <c r="AU127" i="9"/>
  <c r="BC127" i="4"/>
  <c r="BF127" i="4"/>
  <c r="AU127" i="4"/>
  <c r="BC126" i="5"/>
  <c r="BF126" i="5"/>
  <c r="AU126" i="5"/>
  <c r="BL124" i="5"/>
  <c r="AA124" i="5"/>
  <c r="AX124" i="5"/>
  <c r="AM124" i="5"/>
  <c r="BC125" i="2"/>
  <c r="BF125" i="2"/>
  <c r="AU125" i="2"/>
  <c r="L125" i="2"/>
  <c r="N125" i="2"/>
  <c r="E125" i="2"/>
  <c r="D125" i="2"/>
  <c r="H125" i="2"/>
  <c r="R125" i="2"/>
  <c r="P125" i="2"/>
  <c r="C125" i="2"/>
  <c r="B126" i="2"/>
  <c r="O125" i="2"/>
  <c r="AO125" i="2"/>
  <c r="F125" i="2"/>
  <c r="AR125" i="2"/>
  <c r="Q125" i="2"/>
  <c r="AC125" i="2"/>
  <c r="AD125" i="2" s="1"/>
  <c r="M125" i="2"/>
  <c r="K125" i="2"/>
  <c r="BC126" i="6"/>
  <c r="BF126" i="6"/>
  <c r="AU126" i="6"/>
  <c r="BC127" i="3"/>
  <c r="BF127" i="3"/>
  <c r="AU127" i="3"/>
  <c r="BI124" i="5"/>
  <c r="BD124" i="8"/>
  <c r="BD125" i="9"/>
  <c r="AV125" i="9"/>
  <c r="BG125" i="9"/>
  <c r="Y125" i="9"/>
  <c r="AM125" i="4"/>
  <c r="BH125" i="4"/>
  <c r="BI125" i="4"/>
  <c r="BK125" i="4"/>
  <c r="AJ125" i="4"/>
  <c r="AA125" i="4"/>
  <c r="AW125" i="4"/>
  <c r="AL125" i="4"/>
  <c r="BG124" i="8"/>
  <c r="AV124" i="8"/>
  <c r="Y124" i="8"/>
  <c r="BH125" i="2"/>
  <c r="BK125" i="2"/>
  <c r="T126" i="9"/>
  <c r="BA126" i="9" s="1"/>
  <c r="AF125" i="9"/>
  <c r="AS125" i="9"/>
  <c r="U125" i="9"/>
  <c r="AG125" i="9"/>
  <c r="W125" i="9"/>
  <c r="AP125" i="9"/>
  <c r="A125" i="9"/>
  <c r="AS124" i="8"/>
  <c r="A124" i="8"/>
  <c r="AG124" i="8"/>
  <c r="W124" i="8"/>
  <c r="AP124" i="8"/>
  <c r="T125" i="8"/>
  <c r="U124" i="8"/>
  <c r="AF124" i="8"/>
  <c r="BH124" i="9"/>
  <c r="AJ124" i="9"/>
  <c r="AI124" i="9"/>
  <c r="AA124" i="9"/>
  <c r="BK124" i="9"/>
  <c r="AX124" i="9"/>
  <c r="BI124" i="9"/>
  <c r="BL124" i="9"/>
  <c r="AW124" i="9"/>
  <c r="AL124" i="9"/>
  <c r="AM124" i="9"/>
  <c r="AA123" i="8"/>
  <c r="BL123" i="8"/>
  <c r="AL123" i="8"/>
  <c r="AX123" i="8"/>
  <c r="AM123" i="8"/>
  <c r="BK123" i="8"/>
  <c r="AI123" i="8"/>
  <c r="AW123" i="8"/>
  <c r="AJ123" i="8"/>
  <c r="BI123" i="8"/>
  <c r="BH123" i="8"/>
  <c r="AS126" i="4"/>
  <c r="T127" i="4"/>
  <c r="BA127" i="4" s="1"/>
  <c r="Y126" i="4"/>
  <c r="W126" i="4"/>
  <c r="AP126" i="4"/>
  <c r="AF126" i="4"/>
  <c r="AG126" i="4" s="1"/>
  <c r="X126" i="4"/>
  <c r="U126" i="4"/>
  <c r="A126" i="4"/>
  <c r="AA126" i="4" s="1"/>
  <c r="AC126" i="5"/>
  <c r="AD126" i="5"/>
  <c r="O126" i="5"/>
  <c r="P126" i="5"/>
  <c r="D126" i="5"/>
  <c r="Q126" i="5"/>
  <c r="K126" i="5"/>
  <c r="E126" i="5"/>
  <c r="B127" i="5"/>
  <c r="L126" i="5"/>
  <c r="C126" i="5"/>
  <c r="F126" i="5"/>
  <c r="AO126" i="5"/>
  <c r="R126" i="5"/>
  <c r="N126" i="5"/>
  <c r="M126" i="5"/>
  <c r="AR126" i="5"/>
  <c r="AF125" i="5"/>
  <c r="U125" i="5"/>
  <c r="W125" i="5"/>
  <c r="AG125" i="5"/>
  <c r="AS125" i="5"/>
  <c r="AP125" i="5"/>
  <c r="T126" i="5"/>
  <c r="A125" i="5"/>
  <c r="AP127" i="6"/>
  <c r="W127" i="6"/>
  <c r="AG127" i="6"/>
  <c r="U127" i="6"/>
  <c r="AF127" i="6"/>
  <c r="AS127" i="6"/>
  <c r="T128" i="6"/>
  <c r="K126" i="6"/>
  <c r="Q126" i="6"/>
  <c r="AR126" i="6"/>
  <c r="AD126" i="6"/>
  <c r="O126" i="6"/>
  <c r="P126" i="6"/>
  <c r="M126" i="6"/>
  <c r="C126" i="6"/>
  <c r="D126" i="6"/>
  <c r="R126" i="6"/>
  <c r="AC126" i="6"/>
  <c r="AO126" i="6"/>
  <c r="A126" i="6"/>
  <c r="F126" i="6"/>
  <c r="N126" i="6"/>
  <c r="B127" i="6"/>
  <c r="E126" i="6"/>
  <c r="L126" i="6"/>
  <c r="AL125" i="2"/>
  <c r="AX125" i="2"/>
  <c r="AJ125" i="2"/>
  <c r="AI125" i="2"/>
  <c r="AO127" i="4"/>
  <c r="Q127" i="4"/>
  <c r="F127" i="4"/>
  <c r="K127" i="4"/>
  <c r="AC127" i="4"/>
  <c r="AD127" i="4" s="1"/>
  <c r="P127" i="4"/>
  <c r="AR127" i="4"/>
  <c r="O127" i="4"/>
  <c r="R127" i="4"/>
  <c r="E127" i="4"/>
  <c r="D127" i="4"/>
  <c r="B128" i="4"/>
  <c r="C127" i="4"/>
  <c r="L127" i="4"/>
  <c r="M127" i="4"/>
  <c r="N127" i="4"/>
  <c r="BK124" i="7"/>
  <c r="AM124" i="7"/>
  <c r="BL124" i="7"/>
  <c r="AW124" i="7"/>
  <c r="BH124" i="7"/>
  <c r="AX124" i="7"/>
  <c r="AI124" i="7"/>
  <c r="AL124" i="7"/>
  <c r="AA124" i="7"/>
  <c r="BI124" i="7"/>
  <c r="AJ124" i="7"/>
  <c r="B127" i="7"/>
  <c r="O126" i="7"/>
  <c r="F126" i="7"/>
  <c r="P126" i="7"/>
  <c r="AR126" i="7"/>
  <c r="M126" i="7"/>
  <c r="R126" i="7"/>
  <c r="AD126" i="7"/>
  <c r="C126" i="7"/>
  <c r="K126" i="7"/>
  <c r="E126" i="7"/>
  <c r="AO126" i="7"/>
  <c r="Q126" i="7"/>
  <c r="L126" i="7"/>
  <c r="N126" i="7"/>
  <c r="D126" i="7"/>
  <c r="AC126" i="7"/>
  <c r="AP126" i="2"/>
  <c r="W126" i="2"/>
  <c r="T127" i="2"/>
  <c r="AF126" i="2"/>
  <c r="AG126" i="2" s="1"/>
  <c r="AS126" i="2"/>
  <c r="U126" i="2"/>
  <c r="Y126" i="2"/>
  <c r="AF125" i="7"/>
  <c r="AS125" i="7"/>
  <c r="U125" i="7"/>
  <c r="T126" i="7"/>
  <c r="AG125" i="7"/>
  <c r="W125" i="7"/>
  <c r="AP125" i="7"/>
  <c r="D127" i="3"/>
  <c r="E127" i="3"/>
  <c r="M127" i="3"/>
  <c r="L127" i="3"/>
  <c r="N127" i="3"/>
  <c r="Q127" i="3"/>
  <c r="AR127" i="3"/>
  <c r="C127" i="3"/>
  <c r="R127" i="3"/>
  <c r="AO127" i="3"/>
  <c r="F127" i="3"/>
  <c r="AC127" i="3"/>
  <c r="AD127" i="3" s="1"/>
  <c r="P127" i="3"/>
  <c r="O127" i="3"/>
  <c r="K127" i="3"/>
  <c r="B128" i="3"/>
  <c r="H127" i="3"/>
  <c r="BK125" i="6"/>
  <c r="AX125" i="6"/>
  <c r="AL125" i="6"/>
  <c r="AA125" i="6"/>
  <c r="AJ125" i="6"/>
  <c r="BI125" i="6"/>
  <c r="AI125" i="6"/>
  <c r="BL125" i="6"/>
  <c r="AM125" i="6"/>
  <c r="BH125" i="6"/>
  <c r="AW125" i="6"/>
  <c r="AC127" i="9"/>
  <c r="AR127" i="9"/>
  <c r="K127" i="9"/>
  <c r="D127" i="9"/>
  <c r="E127" i="9"/>
  <c r="M127" i="9"/>
  <c r="R127" i="9"/>
  <c r="P127" i="9"/>
  <c r="B128" i="9"/>
  <c r="F127" i="9"/>
  <c r="AO127" i="9"/>
  <c r="N127" i="9"/>
  <c r="O127" i="9"/>
  <c r="L127" i="9"/>
  <c r="C127" i="9"/>
  <c r="Q127" i="9"/>
  <c r="AD127" i="9"/>
  <c r="BK126" i="3"/>
  <c r="BI126" i="3"/>
  <c r="X127" i="2" l="1"/>
  <c r="BA127" i="2"/>
  <c r="H126" i="8"/>
  <c r="H128" i="9"/>
  <c r="X126" i="7"/>
  <c r="BA126" i="7"/>
  <c r="H127" i="7"/>
  <c r="H127" i="5"/>
  <c r="H127" i="6"/>
  <c r="X128" i="6"/>
  <c r="BA128" i="6"/>
  <c r="X126" i="5"/>
  <c r="BA126" i="5"/>
  <c r="X125" i="8"/>
  <c r="BA125" i="8"/>
  <c r="N78" i="5"/>
  <c r="O78" i="5" s="1"/>
  <c r="K79" i="5" s="1"/>
  <c r="N79" i="5" s="1"/>
  <c r="BL126" i="3"/>
  <c r="AM126" i="3"/>
  <c r="AX126" i="3"/>
  <c r="BH126" i="3"/>
  <c r="AL126" i="3"/>
  <c r="AI126" i="3"/>
  <c r="AA126" i="3"/>
  <c r="AW126" i="3"/>
  <c r="BF76" i="6"/>
  <c r="BL75" i="5"/>
  <c r="BF78" i="5"/>
  <c r="AU78" i="5"/>
  <c r="N77" i="6"/>
  <c r="L77" i="6"/>
  <c r="A127" i="3"/>
  <c r="BL127" i="3" s="1"/>
  <c r="X127" i="3"/>
  <c r="X126" i="9"/>
  <c r="BK75" i="5"/>
  <c r="BL74" i="6"/>
  <c r="BK74" i="6"/>
  <c r="AV76" i="5"/>
  <c r="AW76" i="5" s="1"/>
  <c r="AX76" i="5" s="1"/>
  <c r="BG76" i="5"/>
  <c r="W78" i="5"/>
  <c r="X78" i="5" s="1"/>
  <c r="W76" i="6"/>
  <c r="X76" i="6" s="1"/>
  <c r="Y75" i="6"/>
  <c r="AV73" i="7"/>
  <c r="AW73" i="7" s="1"/>
  <c r="AX73" i="7" s="1"/>
  <c r="BG73" i="7"/>
  <c r="BH73" i="7" s="1"/>
  <c r="BI73" i="7" s="1"/>
  <c r="Y74" i="7"/>
  <c r="N75" i="7"/>
  <c r="L75" i="7"/>
  <c r="P75" i="7" s="1"/>
  <c r="Q75" i="7" s="1"/>
  <c r="R75" i="7" s="1"/>
  <c r="AU74" i="7"/>
  <c r="BF74" i="7"/>
  <c r="AA125" i="2"/>
  <c r="BL125" i="2"/>
  <c r="AW125" i="2"/>
  <c r="BI125" i="2"/>
  <c r="A127" i="4"/>
  <c r="AX127" i="4" s="1"/>
  <c r="AL126" i="4"/>
  <c r="AI125" i="7"/>
  <c r="BK125" i="7"/>
  <c r="AW125" i="7"/>
  <c r="A126" i="2"/>
  <c r="BL126" i="2" s="1"/>
  <c r="BD127" i="3"/>
  <c r="U127" i="3"/>
  <c r="BG127" i="3"/>
  <c r="Y127" i="3"/>
  <c r="W127" i="3"/>
  <c r="AF127" i="3"/>
  <c r="AG127" i="3" s="1"/>
  <c r="AV127" i="3"/>
  <c r="AS127" i="3"/>
  <c r="T128" i="3"/>
  <c r="BA128" i="3" s="1"/>
  <c r="AP127" i="3"/>
  <c r="H128" i="4"/>
  <c r="BD127" i="2"/>
  <c r="BG127" i="2"/>
  <c r="AV127" i="2"/>
  <c r="AL125" i="7"/>
  <c r="AJ125" i="7"/>
  <c r="AX125" i="7"/>
  <c r="BH125" i="7"/>
  <c r="BC127" i="5"/>
  <c r="BF127" i="5"/>
  <c r="AU127" i="5"/>
  <c r="AM125" i="7"/>
  <c r="BD126" i="9"/>
  <c r="BG126" i="9"/>
  <c r="Y126" i="9"/>
  <c r="AV126" i="9"/>
  <c r="BC126" i="8"/>
  <c r="AC126" i="8"/>
  <c r="P126" i="8"/>
  <c r="L126" i="8"/>
  <c r="R126" i="8"/>
  <c r="AR126" i="8"/>
  <c r="C126" i="8"/>
  <c r="Q126" i="8"/>
  <c r="N126" i="8"/>
  <c r="BF126" i="8"/>
  <c r="AO126" i="8"/>
  <c r="F126" i="8"/>
  <c r="AD126" i="8"/>
  <c r="AU126" i="8"/>
  <c r="B127" i="8"/>
  <c r="M126" i="8"/>
  <c r="D126" i="8"/>
  <c r="O126" i="8"/>
  <c r="E126" i="8"/>
  <c r="K126" i="8"/>
  <c r="A126" i="7"/>
  <c r="AA126" i="7" s="1"/>
  <c r="BD126" i="7"/>
  <c r="BG126" i="7"/>
  <c r="Y126" i="7"/>
  <c r="AV126" i="7"/>
  <c r="BL125" i="7"/>
  <c r="A126" i="5"/>
  <c r="AJ126" i="5" s="1"/>
  <c r="BD126" i="5"/>
  <c r="BG126" i="5"/>
  <c r="AV126" i="5"/>
  <c r="Y126" i="5"/>
  <c r="BD127" i="4"/>
  <c r="BG127" i="4"/>
  <c r="AV127" i="4"/>
  <c r="BC126" i="2"/>
  <c r="BF126" i="2"/>
  <c r="AU126" i="2"/>
  <c r="Q126" i="2"/>
  <c r="K126" i="2"/>
  <c r="AR126" i="2"/>
  <c r="F126" i="2"/>
  <c r="C126" i="2"/>
  <c r="M126" i="2"/>
  <c r="E126" i="2"/>
  <c r="N126" i="2"/>
  <c r="AC126" i="2"/>
  <c r="AD126" i="2" s="1"/>
  <c r="R126" i="2"/>
  <c r="P126" i="2"/>
  <c r="AO126" i="2"/>
  <c r="B127" i="2"/>
  <c r="O126" i="2"/>
  <c r="D126" i="2"/>
  <c r="H126" i="2"/>
  <c r="L126" i="2"/>
  <c r="BC128" i="3"/>
  <c r="BF128" i="3"/>
  <c r="AU128" i="3"/>
  <c r="AA125" i="7"/>
  <c r="BC127" i="7"/>
  <c r="BF127" i="7"/>
  <c r="AU127" i="7"/>
  <c r="BC128" i="9"/>
  <c r="AU128" i="9"/>
  <c r="BF128" i="9"/>
  <c r="BC128" i="4"/>
  <c r="BF128" i="4"/>
  <c r="AU128" i="4"/>
  <c r="BD128" i="6"/>
  <c r="AV128" i="6"/>
  <c r="BG128" i="6"/>
  <c r="Y128" i="6"/>
  <c r="BD125" i="8"/>
  <c r="BC127" i="6"/>
  <c r="AU127" i="6"/>
  <c r="BF127" i="6"/>
  <c r="BI126" i="4"/>
  <c r="AX126" i="4"/>
  <c r="AW126" i="4"/>
  <c r="BK126" i="4"/>
  <c r="AM126" i="4"/>
  <c r="BL126" i="4"/>
  <c r="AJ126" i="4"/>
  <c r="BH126" i="4"/>
  <c r="AI126" i="4"/>
  <c r="BG125" i="8"/>
  <c r="AV125" i="8"/>
  <c r="Y125" i="8"/>
  <c r="AI124" i="8"/>
  <c r="AX124" i="8"/>
  <c r="AL124" i="8"/>
  <c r="BL124" i="8"/>
  <c r="BI124" i="8"/>
  <c r="AM124" i="8"/>
  <c r="AJ124" i="8"/>
  <c r="AA124" i="8"/>
  <c r="BK124" i="8"/>
  <c r="AW124" i="8"/>
  <c r="BH124" i="8"/>
  <c r="BK125" i="9"/>
  <c r="AW125" i="9"/>
  <c r="AM125" i="9"/>
  <c r="AL125" i="9"/>
  <c r="AX125" i="9"/>
  <c r="BH125" i="9"/>
  <c r="AA125" i="9"/>
  <c r="AJ125" i="9"/>
  <c r="BL125" i="9"/>
  <c r="AI125" i="9"/>
  <c r="BI125" i="9"/>
  <c r="AG125" i="8"/>
  <c r="U125" i="8"/>
  <c r="AP125" i="8"/>
  <c r="A125" i="8"/>
  <c r="W125" i="8"/>
  <c r="AF125" i="8"/>
  <c r="T126" i="8"/>
  <c r="AS125" i="8"/>
  <c r="W126" i="9"/>
  <c r="U126" i="9"/>
  <c r="AS126" i="9"/>
  <c r="T127" i="9"/>
  <c r="BA127" i="9" s="1"/>
  <c r="AP126" i="9"/>
  <c r="AG126" i="9"/>
  <c r="AF126" i="9"/>
  <c r="A126" i="9"/>
  <c r="AS127" i="4"/>
  <c r="U127" i="4"/>
  <c r="X127" i="4"/>
  <c r="Y127" i="4"/>
  <c r="W127" i="4"/>
  <c r="T128" i="4"/>
  <c r="BA128" i="4" s="1"/>
  <c r="AP127" i="4"/>
  <c r="AF127" i="4"/>
  <c r="AG127" i="4" s="1"/>
  <c r="AP126" i="5"/>
  <c r="AF126" i="5"/>
  <c r="AS126" i="5"/>
  <c r="W126" i="5"/>
  <c r="U126" i="5"/>
  <c r="AG126" i="5"/>
  <c r="T127" i="5"/>
  <c r="L127" i="5"/>
  <c r="D127" i="5"/>
  <c r="B128" i="5"/>
  <c r="M127" i="5"/>
  <c r="AD127" i="5"/>
  <c r="C127" i="5"/>
  <c r="Q127" i="5"/>
  <c r="F127" i="5"/>
  <c r="E127" i="5"/>
  <c r="AR127" i="5"/>
  <c r="R127" i="5"/>
  <c r="K127" i="5"/>
  <c r="AC127" i="5"/>
  <c r="O127" i="5"/>
  <c r="P127" i="5"/>
  <c r="AO127" i="5"/>
  <c r="N127" i="5"/>
  <c r="AM125" i="5"/>
  <c r="AA125" i="5"/>
  <c r="BL125" i="5"/>
  <c r="BH125" i="5"/>
  <c r="AJ125" i="5"/>
  <c r="AI125" i="5"/>
  <c r="AX125" i="5"/>
  <c r="AW125" i="5"/>
  <c r="BI125" i="5"/>
  <c r="AL125" i="5"/>
  <c r="BK125" i="5"/>
  <c r="N127" i="7"/>
  <c r="P127" i="7"/>
  <c r="D127" i="7"/>
  <c r="K127" i="7"/>
  <c r="L127" i="7"/>
  <c r="C127" i="7"/>
  <c r="AC127" i="7"/>
  <c r="AR127" i="7"/>
  <c r="E127" i="7"/>
  <c r="AD127" i="7"/>
  <c r="F127" i="7"/>
  <c r="O127" i="7"/>
  <c r="B128" i="7"/>
  <c r="R127" i="7"/>
  <c r="M127" i="7"/>
  <c r="Q127" i="7"/>
  <c r="AO127" i="7"/>
  <c r="U126" i="7"/>
  <c r="T127" i="7"/>
  <c r="AG126" i="7"/>
  <c r="AP126" i="7"/>
  <c r="AS126" i="7"/>
  <c r="AF126" i="7"/>
  <c r="W126" i="7"/>
  <c r="AW126" i="2"/>
  <c r="BI126" i="6"/>
  <c r="AI126" i="6"/>
  <c r="AW126" i="6"/>
  <c r="BL126" i="6"/>
  <c r="AM126" i="6"/>
  <c r="BH126" i="6"/>
  <c r="AL126" i="6"/>
  <c r="AA126" i="6"/>
  <c r="AJ126" i="6"/>
  <c r="BK126" i="6"/>
  <c r="AX126" i="6"/>
  <c r="AP128" i="6"/>
  <c r="AG128" i="6"/>
  <c r="W128" i="6"/>
  <c r="AF128" i="6"/>
  <c r="AS128" i="6"/>
  <c r="T129" i="6"/>
  <c r="U128" i="6"/>
  <c r="AR128" i="9"/>
  <c r="O128" i="9"/>
  <c r="P128" i="9"/>
  <c r="Q128" i="9"/>
  <c r="AD128" i="9"/>
  <c r="D128" i="9"/>
  <c r="E128" i="9"/>
  <c r="AO128" i="9"/>
  <c r="B129" i="9"/>
  <c r="K128" i="9"/>
  <c r="M128" i="9"/>
  <c r="N128" i="9"/>
  <c r="R128" i="9"/>
  <c r="AC128" i="9"/>
  <c r="C128" i="9"/>
  <c r="L128" i="9"/>
  <c r="F128" i="9"/>
  <c r="F128" i="3"/>
  <c r="H128" i="3"/>
  <c r="AC128" i="3"/>
  <c r="AD128" i="3" s="1"/>
  <c r="O128" i="3"/>
  <c r="L128" i="3"/>
  <c r="C128" i="3"/>
  <c r="P128" i="3"/>
  <c r="B129" i="3"/>
  <c r="E128" i="3"/>
  <c r="D128" i="3"/>
  <c r="K128" i="3"/>
  <c r="AO128" i="3"/>
  <c r="Q128" i="3"/>
  <c r="M128" i="3"/>
  <c r="AR128" i="3"/>
  <c r="N128" i="3"/>
  <c r="R128" i="3"/>
  <c r="AC128" i="4"/>
  <c r="AD128" i="4" s="1"/>
  <c r="O128" i="4"/>
  <c r="AO128" i="4"/>
  <c r="C128" i="4"/>
  <c r="P128" i="4"/>
  <c r="K128" i="4"/>
  <c r="L128" i="4"/>
  <c r="E128" i="4"/>
  <c r="R128" i="4"/>
  <c r="F128" i="4"/>
  <c r="AR128" i="4"/>
  <c r="B129" i="4"/>
  <c r="N128" i="4"/>
  <c r="Q128" i="4"/>
  <c r="M128" i="4"/>
  <c r="D128" i="4"/>
  <c r="D127" i="6"/>
  <c r="E127" i="6"/>
  <c r="M127" i="6"/>
  <c r="B128" i="6"/>
  <c r="N127" i="6"/>
  <c r="R127" i="6"/>
  <c r="AO127" i="6"/>
  <c r="O127" i="6"/>
  <c r="A127" i="6"/>
  <c r="C127" i="6"/>
  <c r="F127" i="6"/>
  <c r="AR127" i="6"/>
  <c r="L127" i="6"/>
  <c r="AD127" i="6"/>
  <c r="P127" i="6"/>
  <c r="AC127" i="6"/>
  <c r="Q127" i="6"/>
  <c r="K127" i="6"/>
  <c r="W127" i="2"/>
  <c r="AS127" i="2"/>
  <c r="Y127" i="2"/>
  <c r="U127" i="2"/>
  <c r="AF127" i="2"/>
  <c r="AG127" i="2" s="1"/>
  <c r="T128" i="2"/>
  <c r="AP127" i="2"/>
  <c r="H129" i="9" l="1"/>
  <c r="X127" i="5"/>
  <c r="BA127" i="5"/>
  <c r="X126" i="8"/>
  <c r="BA126" i="8"/>
  <c r="X129" i="6"/>
  <c r="BA129" i="6"/>
  <c r="H128" i="5"/>
  <c r="H127" i="8"/>
  <c r="X127" i="7"/>
  <c r="BA127" i="7"/>
  <c r="H128" i="6"/>
  <c r="X128" i="2"/>
  <c r="BA128" i="2"/>
  <c r="H128" i="7"/>
  <c r="BH127" i="3"/>
  <c r="BK127" i="3"/>
  <c r="AM127" i="3"/>
  <c r="AW127" i="3"/>
  <c r="AI127" i="3"/>
  <c r="AJ127" i="3"/>
  <c r="AL127" i="3"/>
  <c r="AA127" i="3"/>
  <c r="AX127" i="3"/>
  <c r="BI127" i="3"/>
  <c r="AA126" i="5"/>
  <c r="L79" i="5"/>
  <c r="P79" i="5" s="1"/>
  <c r="Q79" i="5" s="1"/>
  <c r="R79" i="5" s="1"/>
  <c r="AU79" i="5" s="1"/>
  <c r="AM126" i="2"/>
  <c r="AL126" i="5"/>
  <c r="O77" i="6"/>
  <c r="K78" i="6" s="1"/>
  <c r="P77" i="6"/>
  <c r="Q77" i="6" s="1"/>
  <c r="R77" i="6" s="1"/>
  <c r="A128" i="3"/>
  <c r="AL128" i="3" s="1"/>
  <c r="X128" i="3"/>
  <c r="X127" i="9"/>
  <c r="Y77" i="5"/>
  <c r="AV77" i="5" s="1"/>
  <c r="AW77" i="5" s="1"/>
  <c r="AX77" i="5" s="1"/>
  <c r="AV75" i="6"/>
  <c r="AW75" i="6" s="1"/>
  <c r="BG75" i="6"/>
  <c r="BH75" i="6" s="1"/>
  <c r="BI75" i="6" s="1"/>
  <c r="W77" i="6"/>
  <c r="X77" i="6" s="1"/>
  <c r="Y76" i="6"/>
  <c r="Y78" i="5"/>
  <c r="BH76" i="5"/>
  <c r="BK73" i="7"/>
  <c r="BL126" i="7"/>
  <c r="BL73" i="7"/>
  <c r="O75" i="7"/>
  <c r="K76" i="7" s="1"/>
  <c r="AU75" i="7"/>
  <c r="BF75" i="7"/>
  <c r="AV74" i="7"/>
  <c r="BG74" i="7"/>
  <c r="W75" i="7"/>
  <c r="X75" i="7" s="1"/>
  <c r="BL127" i="4"/>
  <c r="AM127" i="4"/>
  <c r="AI127" i="4"/>
  <c r="BK127" i="4"/>
  <c r="BI127" i="4"/>
  <c r="AW127" i="4"/>
  <c r="AJ127" i="4"/>
  <c r="AA127" i="4"/>
  <c r="AL127" i="4"/>
  <c r="BH127" i="4"/>
  <c r="AL126" i="2"/>
  <c r="AJ126" i="2"/>
  <c r="AX126" i="2"/>
  <c r="BH126" i="2"/>
  <c r="AA126" i="2"/>
  <c r="BI126" i="2"/>
  <c r="BK126" i="2"/>
  <c r="AI126" i="2"/>
  <c r="BH126" i="7"/>
  <c r="AL126" i="7"/>
  <c r="AJ126" i="7"/>
  <c r="AM126" i="7"/>
  <c r="BK126" i="7"/>
  <c r="BI126" i="7"/>
  <c r="AX126" i="7"/>
  <c r="AW126" i="7"/>
  <c r="AI126" i="7"/>
  <c r="A127" i="2"/>
  <c r="AA127" i="2" s="1"/>
  <c r="W128" i="3"/>
  <c r="U128" i="3"/>
  <c r="BD128" i="3"/>
  <c r="AP128" i="3"/>
  <c r="Y128" i="3"/>
  <c r="AS128" i="3"/>
  <c r="BG128" i="3"/>
  <c r="T129" i="3"/>
  <c r="BA129" i="3" s="1"/>
  <c r="AF128" i="3"/>
  <c r="AG128" i="3" s="1"/>
  <c r="AV128" i="3"/>
  <c r="H129" i="4"/>
  <c r="A128" i="4"/>
  <c r="AM128" i="4" s="1"/>
  <c r="AI126" i="5"/>
  <c r="BI126" i="5"/>
  <c r="BK126" i="5"/>
  <c r="BL126" i="5"/>
  <c r="BH126" i="5"/>
  <c r="AW126" i="5"/>
  <c r="AM126" i="5"/>
  <c r="AX126" i="5"/>
  <c r="BC129" i="4"/>
  <c r="BF129" i="4"/>
  <c r="AU129" i="4"/>
  <c r="BC129" i="3"/>
  <c r="BF129" i="3"/>
  <c r="AU129" i="3"/>
  <c r="BC128" i="5"/>
  <c r="BF128" i="5"/>
  <c r="AU128" i="5"/>
  <c r="BD127" i="5"/>
  <c r="BG127" i="5"/>
  <c r="AV127" i="5"/>
  <c r="Y127" i="5"/>
  <c r="BD126" i="8"/>
  <c r="BC127" i="8"/>
  <c r="AU127" i="8"/>
  <c r="AO127" i="8"/>
  <c r="AC127" i="8"/>
  <c r="R127" i="8"/>
  <c r="AR127" i="8"/>
  <c r="D127" i="8"/>
  <c r="AD127" i="8"/>
  <c r="N127" i="8"/>
  <c r="E127" i="8"/>
  <c r="L127" i="8"/>
  <c r="BF127" i="8"/>
  <c r="O127" i="8"/>
  <c r="F127" i="8"/>
  <c r="B128" i="8"/>
  <c r="M127" i="8"/>
  <c r="K127" i="8"/>
  <c r="C127" i="8"/>
  <c r="P127" i="8"/>
  <c r="Q127" i="8"/>
  <c r="BC127" i="2"/>
  <c r="BF127" i="2"/>
  <c r="AU127" i="2"/>
  <c r="AC127" i="2"/>
  <c r="AD127" i="2" s="1"/>
  <c r="AO127" i="2"/>
  <c r="AR127" i="2"/>
  <c r="D127" i="2"/>
  <c r="Q127" i="2"/>
  <c r="R127" i="2"/>
  <c r="K127" i="2"/>
  <c r="N127" i="2"/>
  <c r="C127" i="2"/>
  <c r="P127" i="2"/>
  <c r="H127" i="2"/>
  <c r="L127" i="2"/>
  <c r="E127" i="2"/>
  <c r="O127" i="2"/>
  <c r="M127" i="2"/>
  <c r="F127" i="2"/>
  <c r="B128" i="2"/>
  <c r="BC129" i="9"/>
  <c r="BF129" i="9"/>
  <c r="AU129" i="9"/>
  <c r="BD128" i="4"/>
  <c r="BG128" i="4"/>
  <c r="AV128" i="4"/>
  <c r="BD127" i="9"/>
  <c r="BG127" i="9"/>
  <c r="AV127" i="9"/>
  <c r="Y127" i="9"/>
  <c r="BD129" i="6"/>
  <c r="BG129" i="6"/>
  <c r="AV129" i="6"/>
  <c r="Y129" i="6"/>
  <c r="BD127" i="7"/>
  <c r="BG127" i="7"/>
  <c r="Y127" i="7"/>
  <c r="AV127" i="7"/>
  <c r="BD128" i="2"/>
  <c r="BG128" i="2"/>
  <c r="AV128" i="2"/>
  <c r="BC128" i="6"/>
  <c r="AU128" i="6"/>
  <c r="BF128" i="6"/>
  <c r="BC128" i="7"/>
  <c r="BF128" i="7"/>
  <c r="AU128" i="7"/>
  <c r="BG126" i="8"/>
  <c r="AV126" i="8"/>
  <c r="Y126" i="8"/>
  <c r="BH127" i="2"/>
  <c r="AX125" i="8"/>
  <c r="BI125" i="8"/>
  <c r="AA125" i="8"/>
  <c r="AJ125" i="8"/>
  <c r="BK125" i="8"/>
  <c r="AL125" i="8"/>
  <c r="AM125" i="8"/>
  <c r="AI125" i="8"/>
  <c r="BL125" i="8"/>
  <c r="AW125" i="8"/>
  <c r="BH125" i="8"/>
  <c r="T128" i="9"/>
  <c r="BA128" i="9" s="1"/>
  <c r="W127" i="9"/>
  <c r="AS127" i="9"/>
  <c r="AG127" i="9"/>
  <c r="AP127" i="9"/>
  <c r="AF127" i="9"/>
  <c r="U127" i="9"/>
  <c r="A127" i="9"/>
  <c r="AF126" i="8"/>
  <c r="W126" i="8"/>
  <c r="U126" i="8"/>
  <c r="A126" i="8"/>
  <c r="T127" i="8"/>
  <c r="AP126" i="8"/>
  <c r="AS126" i="8"/>
  <c r="AG126" i="8"/>
  <c r="AA126" i="9"/>
  <c r="AL126" i="9"/>
  <c r="AJ126" i="9"/>
  <c r="AI126" i="9"/>
  <c r="AM126" i="9"/>
  <c r="AW126" i="9"/>
  <c r="BK126" i="9"/>
  <c r="BH126" i="9"/>
  <c r="BL126" i="9"/>
  <c r="BI126" i="9"/>
  <c r="AX126" i="9"/>
  <c r="T129" i="4"/>
  <c r="BA129" i="4" s="1"/>
  <c r="U128" i="4"/>
  <c r="Y128" i="4"/>
  <c r="AF128" i="4"/>
  <c r="AG128" i="4" s="1"/>
  <c r="AP128" i="4"/>
  <c r="W128" i="4"/>
  <c r="AS128" i="4"/>
  <c r="X128" i="4"/>
  <c r="F128" i="5"/>
  <c r="N128" i="5"/>
  <c r="AR128" i="5"/>
  <c r="L128" i="5"/>
  <c r="C128" i="5"/>
  <c r="Q128" i="5"/>
  <c r="AO128" i="5"/>
  <c r="M128" i="5"/>
  <c r="D128" i="5"/>
  <c r="R128" i="5"/>
  <c r="AC128" i="5"/>
  <c r="K128" i="5"/>
  <c r="B129" i="5"/>
  <c r="O128" i="5"/>
  <c r="E128" i="5"/>
  <c r="P128" i="5"/>
  <c r="AD128" i="5"/>
  <c r="U127" i="5"/>
  <c r="AG127" i="5"/>
  <c r="AS127" i="5"/>
  <c r="W127" i="5"/>
  <c r="T128" i="5"/>
  <c r="AF127" i="5"/>
  <c r="AP127" i="5"/>
  <c r="A127" i="5"/>
  <c r="P129" i="4"/>
  <c r="B130" i="4"/>
  <c r="M129" i="4"/>
  <c r="O129" i="4"/>
  <c r="D129" i="4"/>
  <c r="L129" i="4"/>
  <c r="AO129" i="4"/>
  <c r="N129" i="4"/>
  <c r="Q129" i="4"/>
  <c r="AR129" i="4"/>
  <c r="R129" i="4"/>
  <c r="F129" i="4"/>
  <c r="E129" i="4"/>
  <c r="C129" i="4"/>
  <c r="AC129" i="4"/>
  <c r="AD129" i="4" s="1"/>
  <c r="K129" i="4"/>
  <c r="AJ127" i="2"/>
  <c r="F129" i="9"/>
  <c r="P129" i="9"/>
  <c r="K129" i="9"/>
  <c r="AO129" i="9"/>
  <c r="O129" i="9"/>
  <c r="AR129" i="9"/>
  <c r="C129" i="9"/>
  <c r="D129" i="9"/>
  <c r="L129" i="9"/>
  <c r="B130" i="9"/>
  <c r="M129" i="9"/>
  <c r="Q129" i="9"/>
  <c r="N129" i="9"/>
  <c r="R129" i="9"/>
  <c r="E129" i="9"/>
  <c r="AD129" i="9"/>
  <c r="AC129" i="9"/>
  <c r="AF129" i="6"/>
  <c r="AG129" i="6"/>
  <c r="U129" i="6"/>
  <c r="W129" i="6"/>
  <c r="T130" i="6"/>
  <c r="AS129" i="6"/>
  <c r="AP129" i="6"/>
  <c r="P128" i="7"/>
  <c r="D128" i="7"/>
  <c r="AO128" i="7"/>
  <c r="F128" i="7"/>
  <c r="O128" i="7"/>
  <c r="K128" i="7"/>
  <c r="R128" i="7"/>
  <c r="C128" i="7"/>
  <c r="B129" i="7"/>
  <c r="N128" i="7"/>
  <c r="L128" i="7"/>
  <c r="M128" i="7"/>
  <c r="AR128" i="7"/>
  <c r="AC128" i="7"/>
  <c r="Q128" i="7"/>
  <c r="E128" i="7"/>
  <c r="AD128" i="7"/>
  <c r="AS127" i="7"/>
  <c r="T128" i="7"/>
  <c r="AP127" i="7"/>
  <c r="W127" i="7"/>
  <c r="U127" i="7"/>
  <c r="AF127" i="7"/>
  <c r="AG127" i="7"/>
  <c r="AP128" i="2"/>
  <c r="W128" i="2"/>
  <c r="T129" i="2"/>
  <c r="AF128" i="2"/>
  <c r="AG128" i="2" s="1"/>
  <c r="AS128" i="2"/>
  <c r="U128" i="2"/>
  <c r="Y128" i="2"/>
  <c r="A127" i="7"/>
  <c r="H129" i="3"/>
  <c r="P129" i="3"/>
  <c r="M129" i="3"/>
  <c r="N129" i="3"/>
  <c r="O129" i="3"/>
  <c r="C129" i="3"/>
  <c r="D129" i="3"/>
  <c r="L129" i="3"/>
  <c r="AO129" i="3"/>
  <c r="Q129" i="3"/>
  <c r="AR129" i="3"/>
  <c r="F129" i="3"/>
  <c r="R129" i="3"/>
  <c r="B130" i="3"/>
  <c r="E129" i="3"/>
  <c r="AC129" i="3"/>
  <c r="AD129" i="3" s="1"/>
  <c r="K129" i="3"/>
  <c r="BL127" i="6"/>
  <c r="AM127" i="6"/>
  <c r="BH127" i="6"/>
  <c r="BK127" i="6"/>
  <c r="AX127" i="6"/>
  <c r="AL127" i="6"/>
  <c r="AA127" i="6"/>
  <c r="AJ127" i="6"/>
  <c r="AW127" i="6"/>
  <c r="BI127" i="6"/>
  <c r="AI127" i="6"/>
  <c r="AC128" i="6"/>
  <c r="AO128" i="6"/>
  <c r="L128" i="6"/>
  <c r="E128" i="6"/>
  <c r="F128" i="6"/>
  <c r="N128" i="6"/>
  <c r="B129" i="6"/>
  <c r="K128" i="6"/>
  <c r="Q128" i="6"/>
  <c r="O128" i="6"/>
  <c r="P128" i="6"/>
  <c r="M128" i="6"/>
  <c r="C128" i="6"/>
  <c r="D128" i="6"/>
  <c r="R128" i="6"/>
  <c r="AR128" i="6"/>
  <c r="AD128" i="6"/>
  <c r="A128" i="6"/>
  <c r="H130" i="9" l="1"/>
  <c r="H129" i="7"/>
  <c r="X127" i="8"/>
  <c r="BA127" i="8"/>
  <c r="H128" i="8"/>
  <c r="X130" i="6"/>
  <c r="BA130" i="6"/>
  <c r="X128" i="5"/>
  <c r="BA128" i="5"/>
  <c r="H129" i="6"/>
  <c r="X129" i="2"/>
  <c r="BA129" i="2"/>
  <c r="X128" i="7"/>
  <c r="BA128" i="7"/>
  <c r="H129" i="5"/>
  <c r="W79" i="5"/>
  <c r="X79" i="5" s="1"/>
  <c r="BF79" i="5"/>
  <c r="O79" i="5"/>
  <c r="K80" i="5" s="1"/>
  <c r="L80" i="5" s="1"/>
  <c r="P80" i="5" s="1"/>
  <c r="Q80" i="5" s="1"/>
  <c r="R80" i="5" s="1"/>
  <c r="AJ128" i="3"/>
  <c r="BI127" i="2"/>
  <c r="AX127" i="2"/>
  <c r="BK127" i="2"/>
  <c r="AM127" i="2"/>
  <c r="BL127" i="2"/>
  <c r="AW127" i="2"/>
  <c r="AI127" i="2"/>
  <c r="BG77" i="5"/>
  <c r="BH77" i="5" s="1"/>
  <c r="BI77" i="5" s="1"/>
  <c r="BL77" i="5" s="1"/>
  <c r="AU77" i="6"/>
  <c r="BF77" i="6"/>
  <c r="AL127" i="2"/>
  <c r="L78" i="6"/>
  <c r="N78" i="6"/>
  <c r="AW128" i="3"/>
  <c r="X128" i="9"/>
  <c r="AA128" i="3"/>
  <c r="A129" i="3"/>
  <c r="BK129" i="3" s="1"/>
  <c r="X129" i="3"/>
  <c r="BI128" i="3"/>
  <c r="AM128" i="3"/>
  <c r="BK128" i="3"/>
  <c r="BL128" i="3"/>
  <c r="AX128" i="3"/>
  <c r="BH128" i="3"/>
  <c r="AI128" i="3"/>
  <c r="BI76" i="5"/>
  <c r="BL76" i="5" s="1"/>
  <c r="BK76" i="5"/>
  <c r="AV76" i="6"/>
  <c r="AW76" i="6" s="1"/>
  <c r="AX76" i="6" s="1"/>
  <c r="BG76" i="6"/>
  <c r="BH76" i="6" s="1"/>
  <c r="BI76" i="6" s="1"/>
  <c r="BG78" i="5"/>
  <c r="AV78" i="5"/>
  <c r="AW78" i="5" s="1"/>
  <c r="AX78" i="5" s="1"/>
  <c r="AX75" i="6"/>
  <c r="BL75" i="6" s="1"/>
  <c r="BK75" i="6"/>
  <c r="N76" i="7"/>
  <c r="L76" i="7"/>
  <c r="P76" i="7" s="1"/>
  <c r="Q76" i="7" s="1"/>
  <c r="R76" i="7" s="1"/>
  <c r="AW74" i="7"/>
  <c r="BH74" i="7"/>
  <c r="BI74" i="7" s="1"/>
  <c r="AW128" i="4"/>
  <c r="AI128" i="4"/>
  <c r="AJ128" i="4"/>
  <c r="BK128" i="4"/>
  <c r="BI128" i="4"/>
  <c r="BL128" i="4"/>
  <c r="A128" i="2"/>
  <c r="BL128" i="2" s="1"/>
  <c r="A129" i="4"/>
  <c r="BL129" i="4" s="1"/>
  <c r="AL128" i="4"/>
  <c r="AA128" i="4"/>
  <c r="BH128" i="4"/>
  <c r="AX128" i="4"/>
  <c r="W129" i="3"/>
  <c r="BD129" i="3"/>
  <c r="Y129" i="3"/>
  <c r="BG129" i="3"/>
  <c r="AP129" i="3"/>
  <c r="T130" i="3"/>
  <c r="BA130" i="3" s="1"/>
  <c r="AF129" i="3"/>
  <c r="AG129" i="3" s="1"/>
  <c r="AV129" i="3"/>
  <c r="U129" i="3"/>
  <c r="AS129" i="3"/>
  <c r="H130" i="4"/>
  <c r="BD129" i="2"/>
  <c r="BG129" i="2"/>
  <c r="AV129" i="2"/>
  <c r="BD128" i="7"/>
  <c r="Y128" i="7"/>
  <c r="AV128" i="7"/>
  <c r="BG128" i="7"/>
  <c r="BC128" i="8"/>
  <c r="AU128" i="8"/>
  <c r="B129" i="8"/>
  <c r="F128" i="8"/>
  <c r="L128" i="8"/>
  <c r="M128" i="8"/>
  <c r="K128" i="8"/>
  <c r="Q128" i="8"/>
  <c r="P128" i="8"/>
  <c r="AO128" i="8"/>
  <c r="AD128" i="8"/>
  <c r="O128" i="8"/>
  <c r="AC128" i="8"/>
  <c r="AR128" i="8"/>
  <c r="N128" i="8"/>
  <c r="R128" i="8"/>
  <c r="C128" i="8"/>
  <c r="BF128" i="8"/>
  <c r="E128" i="8"/>
  <c r="D128" i="8"/>
  <c r="BD130" i="6"/>
  <c r="AV130" i="6"/>
  <c r="BG130" i="6"/>
  <c r="Y130" i="6"/>
  <c r="BD129" i="4"/>
  <c r="BG129" i="4"/>
  <c r="AV129" i="4"/>
  <c r="BD128" i="9"/>
  <c r="BG128" i="9"/>
  <c r="Y128" i="9"/>
  <c r="AV128" i="9"/>
  <c r="BD128" i="5"/>
  <c r="BG128" i="5"/>
  <c r="AV128" i="5"/>
  <c r="Y128" i="5"/>
  <c r="BC130" i="3"/>
  <c r="BF130" i="3"/>
  <c r="AU130" i="3"/>
  <c r="BC130" i="4"/>
  <c r="BF130" i="4"/>
  <c r="AU130" i="4"/>
  <c r="BC129" i="5"/>
  <c r="BF129" i="5"/>
  <c r="AU129" i="5"/>
  <c r="BD127" i="8"/>
  <c r="BC128" i="2"/>
  <c r="BF128" i="2"/>
  <c r="AU128" i="2"/>
  <c r="M128" i="2"/>
  <c r="R128" i="2"/>
  <c r="P128" i="2"/>
  <c r="D128" i="2"/>
  <c r="N128" i="2"/>
  <c r="L128" i="2"/>
  <c r="AC128" i="2"/>
  <c r="AD128" i="2" s="1"/>
  <c r="Q128" i="2"/>
  <c r="O128" i="2"/>
  <c r="H128" i="2"/>
  <c r="C128" i="2"/>
  <c r="AR128" i="2"/>
  <c r="AO128" i="2"/>
  <c r="B129" i="2"/>
  <c r="F128" i="2"/>
  <c r="K128" i="2"/>
  <c r="E128" i="2"/>
  <c r="BC129" i="6"/>
  <c r="BF129" i="6"/>
  <c r="AU129" i="6"/>
  <c r="BC129" i="7"/>
  <c r="BF129" i="7"/>
  <c r="AU129" i="7"/>
  <c r="BC130" i="9"/>
  <c r="BF130" i="9"/>
  <c r="AU130" i="9"/>
  <c r="BG127" i="8"/>
  <c r="AV127" i="8"/>
  <c r="Y127" i="8"/>
  <c r="BH128" i="2"/>
  <c r="U127" i="8"/>
  <c r="T128" i="8"/>
  <c r="AG127" i="8"/>
  <c r="AS127" i="8"/>
  <c r="AP127" i="8"/>
  <c r="AF127" i="8"/>
  <c r="A127" i="8"/>
  <c r="W127" i="8"/>
  <c r="AL127" i="9"/>
  <c r="BK127" i="9"/>
  <c r="AM127" i="9"/>
  <c r="BH127" i="9"/>
  <c r="AJ127" i="9"/>
  <c r="BL127" i="9"/>
  <c r="AA127" i="9"/>
  <c r="AI127" i="9"/>
  <c r="AW127" i="9"/>
  <c r="BI127" i="9"/>
  <c r="AX127" i="9"/>
  <c r="AP128" i="9"/>
  <c r="AS128" i="9"/>
  <c r="U128" i="9"/>
  <c r="AF128" i="9"/>
  <c r="T129" i="9"/>
  <c r="BA129" i="9" s="1"/>
  <c r="W128" i="9"/>
  <c r="AG128" i="9"/>
  <c r="A128" i="9"/>
  <c r="AL126" i="8"/>
  <c r="BI126" i="8"/>
  <c r="BL126" i="8"/>
  <c r="AA126" i="8"/>
  <c r="AW126" i="8"/>
  <c r="AX126" i="8"/>
  <c r="AI126" i="8"/>
  <c r="BK126" i="8"/>
  <c r="AM126" i="8"/>
  <c r="BH126" i="8"/>
  <c r="AJ126" i="8"/>
  <c r="AP129" i="4"/>
  <c r="AF129" i="4"/>
  <c r="AG129" i="4" s="1"/>
  <c r="T130" i="4"/>
  <c r="BA130" i="4" s="1"/>
  <c r="AS129" i="4"/>
  <c r="U129" i="4"/>
  <c r="X129" i="4"/>
  <c r="W129" i="4"/>
  <c r="Y129" i="4"/>
  <c r="W128" i="5"/>
  <c r="AF128" i="5"/>
  <c r="T129" i="5"/>
  <c r="AS128" i="5"/>
  <c r="AP128" i="5"/>
  <c r="U128" i="5"/>
  <c r="AG128" i="5"/>
  <c r="AJ127" i="5"/>
  <c r="BL127" i="5"/>
  <c r="BI127" i="5"/>
  <c r="AI127" i="5"/>
  <c r="AA127" i="5"/>
  <c r="AW127" i="5"/>
  <c r="BK127" i="5"/>
  <c r="BH127" i="5"/>
  <c r="AX127" i="5"/>
  <c r="AL127" i="5"/>
  <c r="AM127" i="5"/>
  <c r="A128" i="5"/>
  <c r="K129" i="5"/>
  <c r="AR129" i="5"/>
  <c r="F129" i="5"/>
  <c r="P129" i="5"/>
  <c r="AD129" i="5"/>
  <c r="AC129" i="5"/>
  <c r="C129" i="5"/>
  <c r="B130" i="5"/>
  <c r="R129" i="5"/>
  <c r="D129" i="5"/>
  <c r="Q129" i="5"/>
  <c r="M129" i="5"/>
  <c r="O129" i="5"/>
  <c r="E129" i="5"/>
  <c r="N129" i="5"/>
  <c r="L129" i="5"/>
  <c r="AO129" i="5"/>
  <c r="K130" i="9"/>
  <c r="D130" i="9"/>
  <c r="E130" i="9"/>
  <c r="M130" i="9"/>
  <c r="R130" i="9"/>
  <c r="P130" i="9"/>
  <c r="B131" i="9"/>
  <c r="F130" i="9"/>
  <c r="AO130" i="9"/>
  <c r="AD130" i="9"/>
  <c r="C130" i="9"/>
  <c r="Q130" i="9"/>
  <c r="AC130" i="9"/>
  <c r="AR130" i="9"/>
  <c r="N130" i="9"/>
  <c r="O130" i="9"/>
  <c r="L130" i="9"/>
  <c r="AW127" i="7"/>
  <c r="BH127" i="7"/>
  <c r="AX127" i="7"/>
  <c r="BI127" i="7"/>
  <c r="BK127" i="7"/>
  <c r="AA127" i="7"/>
  <c r="AL127" i="7"/>
  <c r="AM127" i="7"/>
  <c r="AJ127" i="7"/>
  <c r="AI127" i="7"/>
  <c r="BL127" i="7"/>
  <c r="AF130" i="6"/>
  <c r="W130" i="6"/>
  <c r="U130" i="6"/>
  <c r="AG130" i="6"/>
  <c r="T131" i="6"/>
  <c r="AP130" i="6"/>
  <c r="AS130" i="6"/>
  <c r="M130" i="4"/>
  <c r="L130" i="4"/>
  <c r="N130" i="4"/>
  <c r="Q130" i="4"/>
  <c r="AR130" i="4"/>
  <c r="C130" i="4"/>
  <c r="R130" i="4"/>
  <c r="AO130" i="4"/>
  <c r="F130" i="4"/>
  <c r="K130" i="4"/>
  <c r="B131" i="4"/>
  <c r="O130" i="4"/>
  <c r="D130" i="4"/>
  <c r="E130" i="4"/>
  <c r="AC130" i="4"/>
  <c r="AD130" i="4" s="1"/>
  <c r="P130" i="4"/>
  <c r="AP128" i="7"/>
  <c r="W128" i="7"/>
  <c r="AF128" i="7"/>
  <c r="AS128" i="7"/>
  <c r="T129" i="7"/>
  <c r="AG128" i="7"/>
  <c r="U128" i="7"/>
  <c r="Q129" i="6"/>
  <c r="B130" i="6"/>
  <c r="K129" i="6"/>
  <c r="AD129" i="6"/>
  <c r="AR129" i="6"/>
  <c r="A129" i="6"/>
  <c r="O129" i="6"/>
  <c r="P129" i="6"/>
  <c r="M129" i="6"/>
  <c r="C129" i="6"/>
  <c r="D129" i="6"/>
  <c r="R129" i="6"/>
  <c r="L129" i="6"/>
  <c r="E129" i="6"/>
  <c r="F129" i="6"/>
  <c r="N129" i="6"/>
  <c r="AC129" i="6"/>
  <c r="AO129" i="6"/>
  <c r="W129" i="2"/>
  <c r="AP129" i="2"/>
  <c r="AS129" i="2"/>
  <c r="U129" i="2"/>
  <c r="Y129" i="2"/>
  <c r="T130" i="2"/>
  <c r="AF129" i="2"/>
  <c r="AG129" i="2" s="1"/>
  <c r="AA129" i="3"/>
  <c r="AJ129" i="3"/>
  <c r="AI128" i="2"/>
  <c r="AA128" i="2"/>
  <c r="AJ128" i="2"/>
  <c r="D129" i="7"/>
  <c r="F129" i="7"/>
  <c r="AR129" i="7"/>
  <c r="AC129" i="7"/>
  <c r="AO129" i="7"/>
  <c r="M129" i="7"/>
  <c r="E129" i="7"/>
  <c r="L129" i="7"/>
  <c r="R129" i="7"/>
  <c r="AD129" i="7"/>
  <c r="N129" i="7"/>
  <c r="C129" i="7"/>
  <c r="P129" i="7"/>
  <c r="B130" i="7"/>
  <c r="Q129" i="7"/>
  <c r="K129" i="7"/>
  <c r="O129" i="7"/>
  <c r="A128" i="7"/>
  <c r="BI128" i="6"/>
  <c r="AA128" i="6"/>
  <c r="AJ128" i="6"/>
  <c r="AW128" i="6"/>
  <c r="AI128" i="6"/>
  <c r="AM128" i="6"/>
  <c r="AL128" i="6"/>
  <c r="BH128" i="6"/>
  <c r="AX128" i="6"/>
  <c r="BK128" i="6"/>
  <c r="BL128" i="6"/>
  <c r="AO130" i="3"/>
  <c r="N130" i="3"/>
  <c r="K130" i="3"/>
  <c r="C130" i="3"/>
  <c r="AR130" i="3"/>
  <c r="Q130" i="3"/>
  <c r="F130" i="3"/>
  <c r="R130" i="3"/>
  <c r="AC130" i="3"/>
  <c r="AD130" i="3" s="1"/>
  <c r="P130" i="3"/>
  <c r="H130" i="3"/>
  <c r="O130" i="3"/>
  <c r="L130" i="3"/>
  <c r="B131" i="3"/>
  <c r="D130" i="3"/>
  <c r="M130" i="3"/>
  <c r="E130" i="3"/>
  <c r="H129" i="8" l="1"/>
  <c r="X131" i="6"/>
  <c r="BA131" i="6"/>
  <c r="X129" i="7"/>
  <c r="BA129" i="7"/>
  <c r="X128" i="8"/>
  <c r="BA128" i="8"/>
  <c r="X130" i="2"/>
  <c r="BA130" i="2"/>
  <c r="H131" i="9"/>
  <c r="H130" i="5"/>
  <c r="X129" i="5"/>
  <c r="BA129" i="5"/>
  <c r="H130" i="7"/>
  <c r="H130" i="6"/>
  <c r="N80" i="5"/>
  <c r="O80" i="5" s="1"/>
  <c r="K81" i="5" s="1"/>
  <c r="N81" i="5" s="1"/>
  <c r="BI129" i="3"/>
  <c r="AX129" i="3"/>
  <c r="BH129" i="3"/>
  <c r="AW129" i="3"/>
  <c r="BL129" i="3"/>
  <c r="AI129" i="3"/>
  <c r="AM129" i="3"/>
  <c r="AL129" i="3"/>
  <c r="AU80" i="5"/>
  <c r="BF80" i="5"/>
  <c r="P78" i="6"/>
  <c r="Q78" i="6" s="1"/>
  <c r="R78" i="6" s="1"/>
  <c r="O78" i="6"/>
  <c r="K79" i="6" s="1"/>
  <c r="AW128" i="2"/>
  <c r="AM128" i="2"/>
  <c r="BI128" i="2"/>
  <c r="AX128" i="2"/>
  <c r="A130" i="3"/>
  <c r="X130" i="3"/>
  <c r="X129" i="9"/>
  <c r="BK128" i="2"/>
  <c r="AL128" i="2"/>
  <c r="BK77" i="5"/>
  <c r="BL76" i="6"/>
  <c r="W78" i="6"/>
  <c r="X78" i="6" s="1"/>
  <c r="Y77" i="6"/>
  <c r="Y79" i="5"/>
  <c r="W80" i="5"/>
  <c r="X80" i="5" s="1"/>
  <c r="BH78" i="5"/>
  <c r="BK76" i="6"/>
  <c r="BK74" i="7"/>
  <c r="AX74" i="7"/>
  <c r="BL74" i="7" s="1"/>
  <c r="Y75" i="7"/>
  <c r="W76" i="7"/>
  <c r="X76" i="7" s="1"/>
  <c r="O76" i="7"/>
  <c r="K77" i="7" s="1"/>
  <c r="AU76" i="7"/>
  <c r="BF76" i="7"/>
  <c r="BK129" i="4"/>
  <c r="BI129" i="4"/>
  <c r="AW129" i="4"/>
  <c r="AX129" i="4"/>
  <c r="AA129" i="4"/>
  <c r="AI129" i="4"/>
  <c r="AL129" i="4"/>
  <c r="BH129" i="4"/>
  <c r="AJ129" i="4"/>
  <c r="AM129" i="4"/>
  <c r="A129" i="2"/>
  <c r="BK129" i="2" s="1"/>
  <c r="BD130" i="3"/>
  <c r="BG130" i="3"/>
  <c r="AP130" i="3"/>
  <c r="AF130" i="3"/>
  <c r="AG130" i="3" s="1"/>
  <c r="U130" i="3"/>
  <c r="AS130" i="3"/>
  <c r="AV130" i="3"/>
  <c r="W130" i="3"/>
  <c r="Y130" i="3"/>
  <c r="T131" i="3"/>
  <c r="BA131" i="3" s="1"/>
  <c r="H131" i="4"/>
  <c r="BC131" i="3"/>
  <c r="BF131" i="3"/>
  <c r="AU131" i="3"/>
  <c r="BC130" i="7"/>
  <c r="BF130" i="7"/>
  <c r="AU130" i="7"/>
  <c r="A129" i="5"/>
  <c r="AX129" i="5" s="1"/>
  <c r="BD129" i="5"/>
  <c r="BG129" i="5"/>
  <c r="AV129" i="5"/>
  <c r="Y129" i="5"/>
  <c r="A130" i="4"/>
  <c r="BH130" i="4" s="1"/>
  <c r="BD130" i="4"/>
  <c r="BG130" i="4"/>
  <c r="AV130" i="4"/>
  <c r="BD130" i="2"/>
  <c r="BG130" i="2"/>
  <c r="AV130" i="2"/>
  <c r="BD131" i="6"/>
  <c r="BG131" i="6"/>
  <c r="Y131" i="6"/>
  <c r="AV131" i="6"/>
  <c r="BD129" i="9"/>
  <c r="BG129" i="9"/>
  <c r="Y129" i="9"/>
  <c r="AV129" i="9"/>
  <c r="BD128" i="8"/>
  <c r="BC129" i="8"/>
  <c r="C129" i="8"/>
  <c r="P129" i="8"/>
  <c r="F129" i="8"/>
  <c r="AD129" i="8"/>
  <c r="AC129" i="8"/>
  <c r="AO129" i="8"/>
  <c r="B130" i="8"/>
  <c r="BF129" i="8"/>
  <c r="AR129" i="8"/>
  <c r="E129" i="8"/>
  <c r="L129" i="8"/>
  <c r="AU129" i="8"/>
  <c r="N129" i="8"/>
  <c r="K129" i="8"/>
  <c r="M129" i="8"/>
  <c r="R129" i="8"/>
  <c r="Q129" i="8"/>
  <c r="O129" i="8"/>
  <c r="D129" i="8"/>
  <c r="A129" i="7"/>
  <c r="AA129" i="7" s="1"/>
  <c r="BD129" i="7"/>
  <c r="BG129" i="7"/>
  <c r="AV129" i="7"/>
  <c r="Y129" i="7"/>
  <c r="BC131" i="9"/>
  <c r="BF131" i="9"/>
  <c r="AU131" i="9"/>
  <c r="BC130" i="5"/>
  <c r="BF130" i="5"/>
  <c r="AU130" i="5"/>
  <c r="BC131" i="4"/>
  <c r="BF131" i="4"/>
  <c r="AU131" i="4"/>
  <c r="BC130" i="6"/>
  <c r="AU130" i="6"/>
  <c r="BF130" i="6"/>
  <c r="BC129" i="2"/>
  <c r="AU129" i="2"/>
  <c r="BF129" i="2"/>
  <c r="L129" i="2"/>
  <c r="D129" i="2"/>
  <c r="O129" i="2"/>
  <c r="B130" i="2"/>
  <c r="AC129" i="2"/>
  <c r="AD129" i="2" s="1"/>
  <c r="AR129" i="2"/>
  <c r="E129" i="2"/>
  <c r="P129" i="2"/>
  <c r="M129" i="2"/>
  <c r="H129" i="2"/>
  <c r="R129" i="2"/>
  <c r="AO129" i="2"/>
  <c r="N129" i="2"/>
  <c r="C129" i="2"/>
  <c r="K129" i="2"/>
  <c r="Q129" i="2"/>
  <c r="F129" i="2"/>
  <c r="BG128" i="8"/>
  <c r="AV128" i="8"/>
  <c r="Y128" i="8"/>
  <c r="AM128" i="9"/>
  <c r="BH128" i="9"/>
  <c r="AJ128" i="9"/>
  <c r="AI128" i="9"/>
  <c r="AX128" i="9"/>
  <c r="BK128" i="9"/>
  <c r="AA128" i="9"/>
  <c r="BI128" i="9"/>
  <c r="BL128" i="9"/>
  <c r="AW128" i="9"/>
  <c r="AL128" i="9"/>
  <c r="AM127" i="8"/>
  <c r="AX127" i="8"/>
  <c r="AL127" i="8"/>
  <c r="BH127" i="8"/>
  <c r="AJ127" i="8"/>
  <c r="AA127" i="8"/>
  <c r="BI127" i="8"/>
  <c r="BL127" i="8"/>
  <c r="BK127" i="8"/>
  <c r="AW127" i="8"/>
  <c r="AI127" i="8"/>
  <c r="AG128" i="8"/>
  <c r="U128" i="8"/>
  <c r="W128" i="8"/>
  <c r="AS128" i="8"/>
  <c r="T129" i="8"/>
  <c r="A128" i="8"/>
  <c r="AP128" i="8"/>
  <c r="AF128" i="8"/>
  <c r="AS129" i="9"/>
  <c r="AF129" i="9"/>
  <c r="AG129" i="9"/>
  <c r="AP129" i="9"/>
  <c r="T130" i="9"/>
  <c r="BA130" i="9" s="1"/>
  <c r="U129" i="9"/>
  <c r="W129" i="9"/>
  <c r="A129" i="9"/>
  <c r="AP130" i="4"/>
  <c r="AF130" i="4"/>
  <c r="AG130" i="4" s="1"/>
  <c r="W130" i="4"/>
  <c r="U130" i="4"/>
  <c r="X130" i="4"/>
  <c r="AS130" i="4"/>
  <c r="T131" i="4"/>
  <c r="BA131" i="4" s="1"/>
  <c r="Y130" i="4"/>
  <c r="AX128" i="5"/>
  <c r="BL128" i="5"/>
  <c r="BK128" i="5"/>
  <c r="BI128" i="5"/>
  <c r="AA128" i="5"/>
  <c r="AI128" i="5"/>
  <c r="AL128" i="5"/>
  <c r="AM128" i="5"/>
  <c r="BH128" i="5"/>
  <c r="AW128" i="5"/>
  <c r="AJ128" i="5"/>
  <c r="AS129" i="5"/>
  <c r="AP129" i="5"/>
  <c r="AF129" i="5"/>
  <c r="U129" i="5"/>
  <c r="AG129" i="5"/>
  <c r="T130" i="5"/>
  <c r="W129" i="5"/>
  <c r="B131" i="5"/>
  <c r="N130" i="5"/>
  <c r="AR130" i="5"/>
  <c r="M130" i="5"/>
  <c r="E130" i="5"/>
  <c r="P130" i="5"/>
  <c r="O130" i="5"/>
  <c r="F130" i="5"/>
  <c r="D130" i="5"/>
  <c r="C130" i="5"/>
  <c r="AD130" i="5"/>
  <c r="L130" i="5"/>
  <c r="Q130" i="5"/>
  <c r="K130" i="5"/>
  <c r="AC130" i="5"/>
  <c r="R130" i="5"/>
  <c r="AO130" i="5"/>
  <c r="AS131" i="6"/>
  <c r="AP131" i="6"/>
  <c r="AF131" i="6"/>
  <c r="W131" i="6"/>
  <c r="U131" i="6"/>
  <c r="AG131" i="6"/>
  <c r="T132" i="6"/>
  <c r="D131" i="3"/>
  <c r="N131" i="3"/>
  <c r="Q131" i="3"/>
  <c r="B132" i="3"/>
  <c r="C131" i="3"/>
  <c r="F131" i="3"/>
  <c r="AC131" i="3"/>
  <c r="AD131" i="3" s="1"/>
  <c r="AO131" i="3"/>
  <c r="AR131" i="3"/>
  <c r="K131" i="3"/>
  <c r="R131" i="3"/>
  <c r="P131" i="3"/>
  <c r="L131" i="3"/>
  <c r="O131" i="3"/>
  <c r="M131" i="3"/>
  <c r="H131" i="3"/>
  <c r="E131" i="3"/>
  <c r="A130" i="6"/>
  <c r="L130" i="6"/>
  <c r="E130" i="6"/>
  <c r="F130" i="6"/>
  <c r="N130" i="6"/>
  <c r="B131" i="6"/>
  <c r="K130" i="6"/>
  <c r="Q130" i="6"/>
  <c r="AR130" i="6"/>
  <c r="AD130" i="6"/>
  <c r="C130" i="6"/>
  <c r="D130" i="6"/>
  <c r="R130" i="6"/>
  <c r="AC130" i="6"/>
  <c r="AO130" i="6"/>
  <c r="P130" i="6"/>
  <c r="M130" i="6"/>
  <c r="O130" i="6"/>
  <c r="O130" i="7"/>
  <c r="R130" i="7"/>
  <c r="N130" i="7"/>
  <c r="C130" i="7"/>
  <c r="AD130" i="7"/>
  <c r="P130" i="7"/>
  <c r="K130" i="7"/>
  <c r="Q130" i="7"/>
  <c r="AO130" i="7"/>
  <c r="L130" i="7"/>
  <c r="AC130" i="7"/>
  <c r="AR130" i="7"/>
  <c r="M130" i="7"/>
  <c r="B131" i="7"/>
  <c r="D130" i="7"/>
  <c r="E130" i="7"/>
  <c r="F130" i="7"/>
  <c r="AW129" i="6"/>
  <c r="AL129" i="6"/>
  <c r="BL129" i="6"/>
  <c r="AJ129" i="6"/>
  <c r="AX129" i="6"/>
  <c r="BH129" i="6"/>
  <c r="AI129" i="6"/>
  <c r="AA129" i="6"/>
  <c r="BI129" i="6"/>
  <c r="AM129" i="6"/>
  <c r="BK129" i="6"/>
  <c r="T130" i="7"/>
  <c r="AS129" i="7"/>
  <c r="W129" i="7"/>
  <c r="U129" i="7"/>
  <c r="AF129" i="7"/>
  <c r="AG129" i="7"/>
  <c r="AP129" i="7"/>
  <c r="BI130" i="3"/>
  <c r="AX130" i="3"/>
  <c r="AA130" i="3"/>
  <c r="AM130" i="3"/>
  <c r="BK130" i="3"/>
  <c r="AL130" i="3"/>
  <c r="BL130" i="3"/>
  <c r="BH130" i="3"/>
  <c r="AI130" i="3"/>
  <c r="AW130" i="3"/>
  <c r="AJ130" i="3"/>
  <c r="W130" i="2"/>
  <c r="T131" i="2"/>
  <c r="AS130" i="2"/>
  <c r="AP130" i="2"/>
  <c r="Y130" i="2"/>
  <c r="U130" i="2"/>
  <c r="AF130" i="2"/>
  <c r="AG130" i="2" s="1"/>
  <c r="BH128" i="7"/>
  <c r="AX128" i="7"/>
  <c r="BI128" i="7"/>
  <c r="BK128" i="7"/>
  <c r="AA128" i="7"/>
  <c r="AL128" i="7"/>
  <c r="AM128" i="7"/>
  <c r="BL128" i="7"/>
  <c r="AW128" i="7"/>
  <c r="AJ128" i="7"/>
  <c r="AI128" i="7"/>
  <c r="AR131" i="4"/>
  <c r="P131" i="4"/>
  <c r="M131" i="4"/>
  <c r="R131" i="4"/>
  <c r="E131" i="4"/>
  <c r="O131" i="4"/>
  <c r="L131" i="4"/>
  <c r="Q131" i="4"/>
  <c r="D131" i="4"/>
  <c r="AO131" i="4"/>
  <c r="AC131" i="4"/>
  <c r="AD131" i="4" s="1"/>
  <c r="C131" i="4"/>
  <c r="B132" i="4"/>
  <c r="K131" i="4"/>
  <c r="F131" i="4"/>
  <c r="N131" i="4"/>
  <c r="D131" i="9"/>
  <c r="K131" i="9"/>
  <c r="R131" i="9"/>
  <c r="AO131" i="9"/>
  <c r="F131" i="9"/>
  <c r="M131" i="9"/>
  <c r="AC131" i="9"/>
  <c r="B132" i="9"/>
  <c r="L131" i="9"/>
  <c r="O131" i="9"/>
  <c r="N131" i="9"/>
  <c r="Q131" i="9"/>
  <c r="AR131" i="9"/>
  <c r="E131" i="9"/>
  <c r="P131" i="9"/>
  <c r="C131" i="9"/>
  <c r="AD131" i="9"/>
  <c r="L81" i="5" l="1"/>
  <c r="P81" i="5" s="1"/>
  <c r="Q81" i="5" s="1"/>
  <c r="R81" i="5" s="1"/>
  <c r="H132" i="9"/>
  <c r="H131" i="7"/>
  <c r="AI129" i="2"/>
  <c r="X129" i="8"/>
  <c r="BA129" i="8"/>
  <c r="H130" i="8"/>
  <c r="X130" i="7"/>
  <c r="BA130" i="7"/>
  <c r="AA129" i="2"/>
  <c r="H131" i="6"/>
  <c r="H131" i="5"/>
  <c r="X132" i="6"/>
  <c r="BA132" i="6"/>
  <c r="BL129" i="2"/>
  <c r="X130" i="5"/>
  <c r="BA130" i="5"/>
  <c r="X131" i="2"/>
  <c r="BA131" i="2"/>
  <c r="O81" i="5"/>
  <c r="K82" i="5" s="1"/>
  <c r="N82" i="5" s="1"/>
  <c r="BF81" i="5"/>
  <c r="AU81" i="5"/>
  <c r="N79" i="6"/>
  <c r="L79" i="6"/>
  <c r="P79" i="6" s="1"/>
  <c r="Q79" i="6" s="1"/>
  <c r="R79" i="6" s="1"/>
  <c r="AU78" i="6"/>
  <c r="BF78" i="6"/>
  <c r="A131" i="3"/>
  <c r="X131" i="3"/>
  <c r="X130" i="9"/>
  <c r="BI78" i="5"/>
  <c r="BL78" i="5" s="1"/>
  <c r="BK78" i="5"/>
  <c r="AV79" i="5"/>
  <c r="AW79" i="5" s="1"/>
  <c r="BG79" i="5"/>
  <c r="BH79" i="5" s="1"/>
  <c r="BI79" i="5" s="1"/>
  <c r="AV77" i="6"/>
  <c r="AW77" i="6" s="1"/>
  <c r="AX77" i="6" s="1"/>
  <c r="BG77" i="6"/>
  <c r="BH77" i="6" s="1"/>
  <c r="BI77" i="6" s="1"/>
  <c r="N77" i="7"/>
  <c r="L77" i="7"/>
  <c r="P77" i="7" s="1"/>
  <c r="Q77" i="7" s="1"/>
  <c r="R77" i="7" s="1"/>
  <c r="Y76" i="7"/>
  <c r="AV75" i="7"/>
  <c r="AW75" i="7" s="1"/>
  <c r="BG75" i="7"/>
  <c r="BH75" i="7" s="1"/>
  <c r="BI75" i="7" s="1"/>
  <c r="A130" i="2"/>
  <c r="AW129" i="2"/>
  <c r="AM129" i="2"/>
  <c r="AL129" i="2"/>
  <c r="BI129" i="2"/>
  <c r="AX129" i="2"/>
  <c r="BH129" i="2"/>
  <c r="AJ129" i="2"/>
  <c r="AX130" i="4"/>
  <c r="AA130" i="4"/>
  <c r="AL130" i="4"/>
  <c r="AW130" i="4"/>
  <c r="BK130" i="4"/>
  <c r="BI130" i="4"/>
  <c r="AM130" i="4"/>
  <c r="BL130" i="4"/>
  <c r="AI130" i="4"/>
  <c r="AJ130" i="4"/>
  <c r="BD131" i="3"/>
  <c r="AS131" i="3"/>
  <c r="AP131" i="3"/>
  <c r="T132" i="3"/>
  <c r="BG131" i="3"/>
  <c r="Y131" i="3"/>
  <c r="AV131" i="3"/>
  <c r="AF131" i="3"/>
  <c r="AG131" i="3" s="1"/>
  <c r="W131" i="3"/>
  <c r="U131" i="3"/>
  <c r="A131" i="4"/>
  <c r="AW131" i="4" s="1"/>
  <c r="H132" i="4"/>
  <c r="BI129" i="5"/>
  <c r="BL129" i="5"/>
  <c r="AI129" i="5"/>
  <c r="AA129" i="5"/>
  <c r="BH129" i="5"/>
  <c r="BK129" i="5"/>
  <c r="AW129" i="5"/>
  <c r="AL129" i="5"/>
  <c r="AM129" i="5"/>
  <c r="AJ129" i="5"/>
  <c r="AW129" i="7"/>
  <c r="AJ129" i="7"/>
  <c r="BH129" i="7"/>
  <c r="AL129" i="7"/>
  <c r="BK129" i="7"/>
  <c r="AM129" i="7"/>
  <c r="BI129" i="7"/>
  <c r="BL129" i="7"/>
  <c r="AI129" i="7"/>
  <c r="AX129" i="7"/>
  <c r="BC131" i="6"/>
  <c r="AU131" i="6"/>
  <c r="BF131" i="6"/>
  <c r="BD131" i="2"/>
  <c r="BG131" i="2"/>
  <c r="AV131" i="2"/>
  <c r="BC130" i="2"/>
  <c r="BF130" i="2"/>
  <c r="AU130" i="2"/>
  <c r="AR130" i="2"/>
  <c r="D130" i="2"/>
  <c r="B131" i="2"/>
  <c r="AO130" i="2"/>
  <c r="AC130" i="2"/>
  <c r="AD130" i="2" s="1"/>
  <c r="E130" i="2"/>
  <c r="N130" i="2"/>
  <c r="R130" i="2"/>
  <c r="M130" i="2"/>
  <c r="H130" i="2"/>
  <c r="O130" i="2"/>
  <c r="Q130" i="2"/>
  <c r="K130" i="2"/>
  <c r="P130" i="2"/>
  <c r="C130" i="2"/>
  <c r="F130" i="2"/>
  <c r="L130" i="2"/>
  <c r="BC130" i="8"/>
  <c r="L130" i="8"/>
  <c r="P130" i="8"/>
  <c r="M130" i="8"/>
  <c r="K130" i="8"/>
  <c r="N130" i="8"/>
  <c r="F130" i="8"/>
  <c r="Q130" i="8"/>
  <c r="AD130" i="8"/>
  <c r="AC130" i="8"/>
  <c r="B131" i="8"/>
  <c r="BF130" i="8"/>
  <c r="R130" i="8"/>
  <c r="AU130" i="8"/>
  <c r="D130" i="8"/>
  <c r="O130" i="8"/>
  <c r="AO130" i="8"/>
  <c r="E130" i="8"/>
  <c r="C130" i="8"/>
  <c r="AR130" i="8"/>
  <c r="A130" i="7"/>
  <c r="BI130" i="7" s="1"/>
  <c r="BD130" i="7"/>
  <c r="BG130" i="7"/>
  <c r="AV130" i="7"/>
  <c r="Y130" i="7"/>
  <c r="BC131" i="7"/>
  <c r="BF131" i="7"/>
  <c r="AU131" i="7"/>
  <c r="BC132" i="3"/>
  <c r="BF132" i="3"/>
  <c r="AU132" i="3"/>
  <c r="BD132" i="6"/>
  <c r="AV132" i="6"/>
  <c r="BG132" i="6"/>
  <c r="Y132" i="6"/>
  <c r="BD130" i="5"/>
  <c r="AV130" i="5"/>
  <c r="BG130" i="5"/>
  <c r="Y130" i="5"/>
  <c r="BC131" i="5"/>
  <c r="BF131" i="5"/>
  <c r="AU131" i="5"/>
  <c r="BD130" i="9"/>
  <c r="BG130" i="9"/>
  <c r="AV130" i="9"/>
  <c r="Y130" i="9"/>
  <c r="BD129" i="8"/>
  <c r="BC132" i="9"/>
  <c r="BF132" i="9"/>
  <c r="AU132" i="9"/>
  <c r="BC132" i="4"/>
  <c r="BF132" i="4"/>
  <c r="AU132" i="4"/>
  <c r="BD131" i="4"/>
  <c r="BG131" i="4"/>
  <c r="AV131" i="4"/>
  <c r="BG129" i="8"/>
  <c r="AV129" i="8"/>
  <c r="Y129" i="8"/>
  <c r="BL130" i="2"/>
  <c r="BI130" i="2"/>
  <c r="BH130" i="2"/>
  <c r="BK130" i="2"/>
  <c r="AG129" i="8"/>
  <c r="W129" i="8"/>
  <c r="A129" i="8"/>
  <c r="U129" i="8"/>
  <c r="T130" i="8"/>
  <c r="AP129" i="8"/>
  <c r="AS129" i="8"/>
  <c r="AF129" i="8"/>
  <c r="BH128" i="8"/>
  <c r="AI128" i="8"/>
  <c r="BL128" i="8"/>
  <c r="AX128" i="8"/>
  <c r="BI128" i="8"/>
  <c r="BK128" i="8"/>
  <c r="AA128" i="8"/>
  <c r="AL128" i="8"/>
  <c r="AM128" i="8"/>
  <c r="AW128" i="8"/>
  <c r="AJ128" i="8"/>
  <c r="AS130" i="9"/>
  <c r="AF130" i="9"/>
  <c r="AP130" i="9"/>
  <c r="AG130" i="9"/>
  <c r="T131" i="9"/>
  <c r="BA131" i="9" s="1"/>
  <c r="U130" i="9"/>
  <c r="W130" i="9"/>
  <c r="A130" i="9"/>
  <c r="AA129" i="9"/>
  <c r="AJ129" i="9"/>
  <c r="AM129" i="9"/>
  <c r="BH129" i="9"/>
  <c r="BL129" i="9"/>
  <c r="BI129" i="9"/>
  <c r="AI129" i="9"/>
  <c r="AX129" i="9"/>
  <c r="AW129" i="9"/>
  <c r="AL129" i="9"/>
  <c r="BK129" i="9"/>
  <c r="AS131" i="4"/>
  <c r="W131" i="4"/>
  <c r="T132" i="4"/>
  <c r="BA132" i="4" s="1"/>
  <c r="AP131" i="4"/>
  <c r="U131" i="4"/>
  <c r="X131" i="4"/>
  <c r="AF131" i="4"/>
  <c r="AG131" i="4" s="1"/>
  <c r="Y131" i="4"/>
  <c r="AC131" i="5"/>
  <c r="AR131" i="5"/>
  <c r="D131" i="5"/>
  <c r="K131" i="5"/>
  <c r="B132" i="5"/>
  <c r="L131" i="5"/>
  <c r="R131" i="5"/>
  <c r="O131" i="5"/>
  <c r="AO131" i="5"/>
  <c r="AD131" i="5"/>
  <c r="E131" i="5"/>
  <c r="C131" i="5"/>
  <c r="P131" i="5"/>
  <c r="F131" i="5"/>
  <c r="N131" i="5"/>
  <c r="M131" i="5"/>
  <c r="Q131" i="5"/>
  <c r="AS130" i="5"/>
  <c r="U130" i="5"/>
  <c r="T131" i="5"/>
  <c r="W130" i="5"/>
  <c r="AP130" i="5"/>
  <c r="AG130" i="5"/>
  <c r="AF130" i="5"/>
  <c r="A130" i="5"/>
  <c r="AI130" i="2"/>
  <c r="AA130" i="2"/>
  <c r="AJ130" i="2"/>
  <c r="AX130" i="2"/>
  <c r="AL130" i="2"/>
  <c r="AW130" i="2"/>
  <c r="AM130" i="2"/>
  <c r="D132" i="9"/>
  <c r="K132" i="9"/>
  <c r="R132" i="9"/>
  <c r="AO132" i="9"/>
  <c r="F132" i="9"/>
  <c r="M132" i="9"/>
  <c r="AC132" i="9"/>
  <c r="B133" i="9"/>
  <c r="L132" i="9"/>
  <c r="O132" i="9"/>
  <c r="AD132" i="9"/>
  <c r="AR132" i="9"/>
  <c r="E132" i="9"/>
  <c r="P132" i="9"/>
  <c r="Q132" i="9"/>
  <c r="C132" i="9"/>
  <c r="N132" i="9"/>
  <c r="AS132" i="6"/>
  <c r="AP132" i="6"/>
  <c r="W132" i="6"/>
  <c r="AF132" i="6"/>
  <c r="AG132" i="6"/>
  <c r="T133" i="6"/>
  <c r="U132" i="6"/>
  <c r="Q132" i="3"/>
  <c r="D132" i="3"/>
  <c r="L132" i="3"/>
  <c r="B133" i="3"/>
  <c r="F132" i="3"/>
  <c r="N132" i="3"/>
  <c r="AO132" i="3"/>
  <c r="AC132" i="3"/>
  <c r="AD132" i="3" s="1"/>
  <c r="C132" i="3"/>
  <c r="K132" i="3"/>
  <c r="A132" i="3"/>
  <c r="AR132" i="3"/>
  <c r="P132" i="3"/>
  <c r="H132" i="3"/>
  <c r="O132" i="3"/>
  <c r="R132" i="3"/>
  <c r="E132" i="3"/>
  <c r="M132" i="3"/>
  <c r="N132" i="4"/>
  <c r="Q132" i="4"/>
  <c r="B133" i="4"/>
  <c r="C132" i="4"/>
  <c r="F132" i="4"/>
  <c r="AC132" i="4"/>
  <c r="AD132" i="4" s="1"/>
  <c r="AO132" i="4"/>
  <c r="AR132" i="4"/>
  <c r="K132" i="4"/>
  <c r="R132" i="4"/>
  <c r="P132" i="4"/>
  <c r="E132" i="4"/>
  <c r="L132" i="4"/>
  <c r="O132" i="4"/>
  <c r="M132" i="4"/>
  <c r="D132" i="4"/>
  <c r="D131" i="7"/>
  <c r="N131" i="7"/>
  <c r="AD131" i="7"/>
  <c r="L131" i="7"/>
  <c r="K131" i="7"/>
  <c r="Q131" i="7"/>
  <c r="F131" i="7"/>
  <c r="O131" i="7"/>
  <c r="R131" i="7"/>
  <c r="AR131" i="7"/>
  <c r="M131" i="7"/>
  <c r="P131" i="7"/>
  <c r="AO131" i="7"/>
  <c r="B132" i="7"/>
  <c r="C131" i="7"/>
  <c r="E131" i="7"/>
  <c r="AC131" i="7"/>
  <c r="AF131" i="2"/>
  <c r="AG131" i="2" s="1"/>
  <c r="Y131" i="2"/>
  <c r="W131" i="2"/>
  <c r="T132" i="2"/>
  <c r="AS131" i="2"/>
  <c r="U131" i="2"/>
  <c r="AP131" i="2"/>
  <c r="T131" i="7"/>
  <c r="AP130" i="7"/>
  <c r="W130" i="7"/>
  <c r="AS130" i="7"/>
  <c r="U130" i="7"/>
  <c r="AG130" i="7"/>
  <c r="AF130" i="7"/>
  <c r="D131" i="6"/>
  <c r="O131" i="6"/>
  <c r="R131" i="6"/>
  <c r="B132" i="6"/>
  <c r="C131" i="6"/>
  <c r="F131" i="6"/>
  <c r="AC131" i="6"/>
  <c r="Q131" i="6"/>
  <c r="L131" i="6"/>
  <c r="AD131" i="6"/>
  <c r="AO131" i="6"/>
  <c r="AR131" i="6"/>
  <c r="N131" i="6"/>
  <c r="M131" i="6"/>
  <c r="P131" i="6"/>
  <c r="E131" i="6"/>
  <c r="A131" i="6"/>
  <c r="K131" i="6"/>
  <c r="BH130" i="6"/>
  <c r="AA130" i="6"/>
  <c r="AI130" i="6"/>
  <c r="BI130" i="6"/>
  <c r="AM130" i="6"/>
  <c r="BK130" i="6"/>
  <c r="BL130" i="6"/>
  <c r="AX130" i="6"/>
  <c r="AJ130" i="6"/>
  <c r="AL130" i="6"/>
  <c r="AW130" i="6"/>
  <c r="BH131" i="3"/>
  <c r="AA131" i="3"/>
  <c r="AI131" i="3"/>
  <c r="BI131" i="3"/>
  <c r="AM131" i="3"/>
  <c r="BK131" i="3"/>
  <c r="AW131" i="3"/>
  <c r="AL131" i="3"/>
  <c r="AX131" i="3"/>
  <c r="AJ131" i="3"/>
  <c r="BL131" i="3"/>
  <c r="H132" i="7" l="1"/>
  <c r="H133" i="9"/>
  <c r="X132" i="2"/>
  <c r="BA132" i="2"/>
  <c r="X133" i="6"/>
  <c r="BA133" i="6"/>
  <c r="X130" i="8"/>
  <c r="BA130" i="8"/>
  <c r="H131" i="8"/>
  <c r="H132" i="5"/>
  <c r="X132" i="3"/>
  <c r="BA132" i="3"/>
  <c r="H132" i="6"/>
  <c r="X131" i="5"/>
  <c r="BA131" i="5"/>
  <c r="X131" i="7"/>
  <c r="BA131" i="7"/>
  <c r="L82" i="5"/>
  <c r="P82" i="5" s="1"/>
  <c r="Q82" i="5" s="1"/>
  <c r="R82" i="5" s="1"/>
  <c r="AU82" i="5" s="1"/>
  <c r="W79" i="6"/>
  <c r="X79" i="6" s="1"/>
  <c r="BL130" i="7"/>
  <c r="BF79" i="6"/>
  <c r="AU79" i="6"/>
  <c r="O79" i="6"/>
  <c r="K80" i="6" s="1"/>
  <c r="O77" i="7"/>
  <c r="X131" i="9"/>
  <c r="BH130" i="7"/>
  <c r="BL77" i="6"/>
  <c r="BK79" i="5"/>
  <c r="Y78" i="6"/>
  <c r="AV78" i="6" s="1"/>
  <c r="AW78" i="6" s="1"/>
  <c r="AX78" i="6" s="1"/>
  <c r="BK77" i="6"/>
  <c r="AX79" i="5"/>
  <c r="BL79" i="5" s="1"/>
  <c r="Y80" i="5"/>
  <c r="W81" i="5"/>
  <c r="X81" i="5" s="1"/>
  <c r="W77" i="7"/>
  <c r="BK75" i="7"/>
  <c r="AX75" i="7"/>
  <c r="BL75" i="7" s="1"/>
  <c r="BG76" i="7"/>
  <c r="AV76" i="7"/>
  <c r="AU77" i="7"/>
  <c r="BF77" i="7"/>
  <c r="A131" i="2"/>
  <c r="BI131" i="2" s="1"/>
  <c r="A132" i="4"/>
  <c r="BK131" i="4"/>
  <c r="AW130" i="7"/>
  <c r="BK130" i="7"/>
  <c r="AA131" i="4"/>
  <c r="AI131" i="4"/>
  <c r="AX131" i="4"/>
  <c r="AJ131" i="4"/>
  <c r="AL131" i="4"/>
  <c r="BL131" i="4"/>
  <c r="BH131" i="4"/>
  <c r="AM131" i="4"/>
  <c r="BI131" i="4"/>
  <c r="AV132" i="3"/>
  <c r="AS132" i="3"/>
  <c r="AF132" i="3"/>
  <c r="AG132" i="3" s="1"/>
  <c r="U132" i="3"/>
  <c r="W132" i="3"/>
  <c r="Y132" i="3"/>
  <c r="BD132" i="3"/>
  <c r="T133" i="3"/>
  <c r="BA133" i="3" s="1"/>
  <c r="BG132" i="3"/>
  <c r="AP132" i="3"/>
  <c r="H133" i="4"/>
  <c r="AI130" i="7"/>
  <c r="AA130" i="7"/>
  <c r="AL130" i="7"/>
  <c r="AJ130" i="7"/>
  <c r="AM130" i="7"/>
  <c r="AX130" i="7"/>
  <c r="BC133" i="3"/>
  <c r="BF133" i="3"/>
  <c r="AU133" i="3"/>
  <c r="BD132" i="2"/>
  <c r="BG132" i="2"/>
  <c r="AV132" i="2"/>
  <c r="BD131" i="5"/>
  <c r="BG131" i="5"/>
  <c r="AV131" i="5"/>
  <c r="Y131" i="5"/>
  <c r="A131" i="7"/>
  <c r="AI131" i="7" s="1"/>
  <c r="BD131" i="7"/>
  <c r="AV131" i="7"/>
  <c r="Y131" i="7"/>
  <c r="BG131" i="7"/>
  <c r="BD133" i="6"/>
  <c r="AV133" i="6"/>
  <c r="BG133" i="6"/>
  <c r="Y133" i="6"/>
  <c r="BC133" i="9"/>
  <c r="AU133" i="9"/>
  <c r="BF133" i="9"/>
  <c r="BD130" i="8"/>
  <c r="BC131" i="2"/>
  <c r="BF131" i="2"/>
  <c r="AU131" i="2"/>
  <c r="E131" i="2"/>
  <c r="AC131" i="2"/>
  <c r="AD131" i="2" s="1"/>
  <c r="P131" i="2"/>
  <c r="C131" i="2"/>
  <c r="D131" i="2"/>
  <c r="M131" i="2"/>
  <c r="O131" i="2"/>
  <c r="K131" i="2"/>
  <c r="AO131" i="2"/>
  <c r="Q131" i="2"/>
  <c r="L131" i="2"/>
  <c r="H131" i="2"/>
  <c r="F131" i="2"/>
  <c r="B132" i="2"/>
  <c r="AR131" i="2"/>
  <c r="N131" i="2"/>
  <c r="R131" i="2"/>
  <c r="BC131" i="8"/>
  <c r="O131" i="8"/>
  <c r="AD131" i="8"/>
  <c r="D131" i="8"/>
  <c r="C131" i="8"/>
  <c r="K131" i="8"/>
  <c r="F131" i="8"/>
  <c r="P131" i="8"/>
  <c r="N131" i="8"/>
  <c r="R131" i="8"/>
  <c r="M131" i="8"/>
  <c r="BF131" i="8"/>
  <c r="Q131" i="8"/>
  <c r="AO131" i="8"/>
  <c r="L131" i="8"/>
  <c r="AU131" i="8"/>
  <c r="AR131" i="8"/>
  <c r="AC131" i="8"/>
  <c r="E131" i="8"/>
  <c r="B132" i="8"/>
  <c r="BC132" i="6"/>
  <c r="BF132" i="6"/>
  <c r="AU132" i="6"/>
  <c r="BC132" i="7"/>
  <c r="BF132" i="7"/>
  <c r="AU132" i="7"/>
  <c r="BC133" i="4"/>
  <c r="BF133" i="4"/>
  <c r="AU133" i="4"/>
  <c r="BC132" i="5"/>
  <c r="BF132" i="5"/>
  <c r="AU132" i="5"/>
  <c r="BD132" i="4"/>
  <c r="AV132" i="4"/>
  <c r="BG132" i="4"/>
  <c r="BD131" i="9"/>
  <c r="BG131" i="9"/>
  <c r="AV131" i="9"/>
  <c r="Y131" i="9"/>
  <c r="BG130" i="8"/>
  <c r="AV130" i="8"/>
  <c r="Y130" i="8"/>
  <c r="AA130" i="9"/>
  <c r="AX130" i="9"/>
  <c r="AI130" i="9"/>
  <c r="BL130" i="9"/>
  <c r="BI130" i="9"/>
  <c r="AM130" i="9"/>
  <c r="BK130" i="9"/>
  <c r="AL130" i="9"/>
  <c r="AW130" i="9"/>
  <c r="BH130" i="9"/>
  <c r="AJ130" i="9"/>
  <c r="BK129" i="8"/>
  <c r="AL129" i="8"/>
  <c r="AW129" i="8"/>
  <c r="BL129" i="8"/>
  <c r="BH129" i="8"/>
  <c r="AI129" i="8"/>
  <c r="AA129" i="8"/>
  <c r="BI129" i="8"/>
  <c r="AJ129" i="8"/>
  <c r="AM129" i="8"/>
  <c r="AX129" i="8"/>
  <c r="W131" i="9"/>
  <c r="AS131" i="9"/>
  <c r="AP131" i="9"/>
  <c r="AF131" i="9"/>
  <c r="T132" i="9"/>
  <c r="BA132" i="9" s="1"/>
  <c r="AG131" i="9"/>
  <c r="U131" i="9"/>
  <c r="A131" i="9"/>
  <c r="AP130" i="8"/>
  <c r="AF130" i="8"/>
  <c r="AS130" i="8"/>
  <c r="W130" i="8"/>
  <c r="A130" i="8"/>
  <c r="U130" i="8"/>
  <c r="AG130" i="8"/>
  <c r="T131" i="8"/>
  <c r="W132" i="4"/>
  <c r="U132" i="4"/>
  <c r="AP132" i="4"/>
  <c r="Y132" i="4"/>
  <c r="X132" i="4"/>
  <c r="AS132" i="4"/>
  <c r="AF132" i="4"/>
  <c r="AG132" i="4" s="1"/>
  <c r="T133" i="4"/>
  <c r="BA133" i="4" s="1"/>
  <c r="AF131" i="5"/>
  <c r="T132" i="5"/>
  <c r="W131" i="5"/>
  <c r="AS131" i="5"/>
  <c r="AG131" i="5"/>
  <c r="U131" i="5"/>
  <c r="AP131" i="5"/>
  <c r="A131" i="5"/>
  <c r="F132" i="5"/>
  <c r="AO132" i="5"/>
  <c r="C132" i="5"/>
  <c r="R132" i="5"/>
  <c r="AC132" i="5"/>
  <c r="AD132" i="5"/>
  <c r="D132" i="5"/>
  <c r="Q132" i="5"/>
  <c r="K132" i="5"/>
  <c r="M132" i="5"/>
  <c r="B133" i="5"/>
  <c r="AR132" i="5"/>
  <c r="L132" i="5"/>
  <c r="N132" i="5"/>
  <c r="O132" i="5"/>
  <c r="E132" i="5"/>
  <c r="P132" i="5"/>
  <c r="BL130" i="5"/>
  <c r="AI130" i="5"/>
  <c r="AX130" i="5"/>
  <c r="AJ130" i="5"/>
  <c r="BH130" i="5"/>
  <c r="AL130" i="5"/>
  <c r="AA130" i="5"/>
  <c r="BI130" i="5"/>
  <c r="AM130" i="5"/>
  <c r="BK130" i="5"/>
  <c r="AW130" i="5"/>
  <c r="AI131" i="6"/>
  <c r="AA131" i="6"/>
  <c r="AM131" i="6"/>
  <c r="BI131" i="6"/>
  <c r="BK131" i="6"/>
  <c r="AL131" i="6"/>
  <c r="AW131" i="6"/>
  <c r="AJ131" i="6"/>
  <c r="AX131" i="6"/>
  <c r="BH131" i="6"/>
  <c r="BL131" i="6"/>
  <c r="E132" i="6"/>
  <c r="L132" i="6"/>
  <c r="K132" i="6"/>
  <c r="AD132" i="6"/>
  <c r="AO132" i="6"/>
  <c r="AR132" i="6"/>
  <c r="N132" i="6"/>
  <c r="M132" i="6"/>
  <c r="P132" i="6"/>
  <c r="B133" i="6"/>
  <c r="D132" i="6"/>
  <c r="F132" i="6"/>
  <c r="C132" i="6"/>
  <c r="Q132" i="6"/>
  <c r="AC132" i="6"/>
  <c r="O132" i="6"/>
  <c r="R132" i="6"/>
  <c r="A132" i="6"/>
  <c r="AP131" i="7"/>
  <c r="W131" i="7"/>
  <c r="AS131" i="7"/>
  <c r="AF131" i="7"/>
  <c r="T132" i="7"/>
  <c r="AG131" i="7"/>
  <c r="U131" i="7"/>
  <c r="O133" i="3"/>
  <c r="M133" i="3"/>
  <c r="L133" i="3"/>
  <c r="D133" i="3"/>
  <c r="B134" i="3"/>
  <c r="N133" i="3"/>
  <c r="Q133" i="3"/>
  <c r="AC133" i="3"/>
  <c r="AD133" i="3" s="1"/>
  <c r="C133" i="3"/>
  <c r="F133" i="3"/>
  <c r="AR133" i="3"/>
  <c r="AO133" i="3"/>
  <c r="H133" i="3"/>
  <c r="E133" i="3"/>
  <c r="R133" i="3"/>
  <c r="P133" i="3"/>
  <c r="K133" i="3"/>
  <c r="AF133" i="6"/>
  <c r="AP133" i="6"/>
  <c r="U133" i="6"/>
  <c r="W133" i="6"/>
  <c r="T134" i="6"/>
  <c r="AG133" i="6"/>
  <c r="AS133" i="6"/>
  <c r="M132" i="7"/>
  <c r="P132" i="7"/>
  <c r="D132" i="7"/>
  <c r="B133" i="7"/>
  <c r="AD132" i="7"/>
  <c r="AC132" i="7"/>
  <c r="K132" i="7"/>
  <c r="E132" i="7"/>
  <c r="L132" i="7"/>
  <c r="R132" i="7"/>
  <c r="C132" i="7"/>
  <c r="F132" i="7"/>
  <c r="Q132" i="7"/>
  <c r="AR132" i="7"/>
  <c r="O132" i="7"/>
  <c r="AO132" i="7"/>
  <c r="N132" i="7"/>
  <c r="AM132" i="3"/>
  <c r="BI132" i="3"/>
  <c r="BK132" i="3"/>
  <c r="AL132" i="3"/>
  <c r="AW132" i="3"/>
  <c r="BL132" i="3"/>
  <c r="BH132" i="3"/>
  <c r="AI132" i="3"/>
  <c r="AA132" i="3"/>
  <c r="AJ132" i="3"/>
  <c r="AX132" i="3"/>
  <c r="R133" i="4"/>
  <c r="E133" i="4"/>
  <c r="M133" i="4"/>
  <c r="O133" i="4"/>
  <c r="Q133" i="4"/>
  <c r="D133" i="4"/>
  <c r="L133" i="4"/>
  <c r="F133" i="4"/>
  <c r="N133" i="4"/>
  <c r="K133" i="4"/>
  <c r="B134" i="4"/>
  <c r="AR133" i="4"/>
  <c r="P133" i="4"/>
  <c r="AO133" i="4"/>
  <c r="AC133" i="4"/>
  <c r="AD133" i="4" s="1"/>
  <c r="C133" i="4"/>
  <c r="BI132" i="4"/>
  <c r="AM132" i="4"/>
  <c r="BK132" i="4"/>
  <c r="AL132" i="4"/>
  <c r="AW132" i="4"/>
  <c r="BL132" i="4"/>
  <c r="AJ132" i="4"/>
  <c r="AX132" i="4"/>
  <c r="BH132" i="4"/>
  <c r="AA132" i="4"/>
  <c r="AI132" i="4"/>
  <c r="K133" i="9"/>
  <c r="R133" i="9"/>
  <c r="AO133" i="9"/>
  <c r="F133" i="9"/>
  <c r="M133" i="9"/>
  <c r="AC133" i="9"/>
  <c r="B134" i="9"/>
  <c r="L133" i="9"/>
  <c r="O133" i="9"/>
  <c r="AD133" i="9"/>
  <c r="C133" i="9"/>
  <c r="E133" i="9"/>
  <c r="P133" i="9"/>
  <c r="D133" i="9"/>
  <c r="N133" i="9"/>
  <c r="Q133" i="9"/>
  <c r="AR133" i="9"/>
  <c r="AS132" i="2"/>
  <c r="AF132" i="2"/>
  <c r="AG132" i="2" s="1"/>
  <c r="Y132" i="2"/>
  <c r="U132" i="2"/>
  <c r="AP132" i="2"/>
  <c r="W132" i="2"/>
  <c r="T133" i="2"/>
  <c r="H134" i="9" l="1"/>
  <c r="X134" i="6"/>
  <c r="BA134" i="6"/>
  <c r="X132" i="7"/>
  <c r="BA132" i="7"/>
  <c r="H133" i="7"/>
  <c r="H132" i="8"/>
  <c r="X133" i="2"/>
  <c r="BA133" i="2"/>
  <c r="H133" i="5"/>
  <c r="X132" i="5"/>
  <c r="BA132" i="5"/>
  <c r="H133" i="6"/>
  <c r="X131" i="8"/>
  <c r="BA131" i="8"/>
  <c r="BF82" i="5"/>
  <c r="O82" i="5"/>
  <c r="K83" i="5" s="1"/>
  <c r="N83" i="5" s="1"/>
  <c r="N80" i="6"/>
  <c r="L80" i="6"/>
  <c r="P80" i="6" s="1"/>
  <c r="Q80" i="6" s="1"/>
  <c r="R80" i="6" s="1"/>
  <c r="A133" i="3"/>
  <c r="BI133" i="3" s="1"/>
  <c r="X133" i="3"/>
  <c r="X132" i="9"/>
  <c r="BG78" i="6"/>
  <c r="BH78" i="6" s="1"/>
  <c r="BI78" i="6" s="1"/>
  <c r="BL78" i="6" s="1"/>
  <c r="X77" i="7"/>
  <c r="W78" i="7" s="1"/>
  <c r="X78" i="7" s="1"/>
  <c r="Y79" i="6"/>
  <c r="AV80" i="5"/>
  <c r="AW80" i="5" s="1"/>
  <c r="AX80" i="5" s="1"/>
  <c r="BG80" i="5"/>
  <c r="BH80" i="5" s="1"/>
  <c r="BI80" i="5" s="1"/>
  <c r="BH76" i="7"/>
  <c r="BI76" i="7" s="1"/>
  <c r="AW76" i="7"/>
  <c r="AA131" i="2"/>
  <c r="AX131" i="2"/>
  <c r="AI131" i="2"/>
  <c r="AJ131" i="2"/>
  <c r="AL131" i="2"/>
  <c r="BL131" i="2"/>
  <c r="AM131" i="2"/>
  <c r="BH131" i="2"/>
  <c r="BK131" i="2"/>
  <c r="AW131" i="2"/>
  <c r="A133" i="4"/>
  <c r="BH133" i="4" s="1"/>
  <c r="A132" i="2"/>
  <c r="BK132" i="2" s="1"/>
  <c r="AS133" i="3"/>
  <c r="T134" i="3"/>
  <c r="BA134" i="3" s="1"/>
  <c r="AV133" i="3"/>
  <c r="AF133" i="3"/>
  <c r="AG133" i="3" s="1"/>
  <c r="AP133" i="3"/>
  <c r="BD133" i="3"/>
  <c r="W133" i="3"/>
  <c r="Y133" i="3"/>
  <c r="U133" i="3"/>
  <c r="BG133" i="3"/>
  <c r="H134" i="4"/>
  <c r="AJ131" i="7"/>
  <c r="AX131" i="7"/>
  <c r="BL131" i="7"/>
  <c r="BD132" i="5"/>
  <c r="BG132" i="5"/>
  <c r="AV132" i="5"/>
  <c r="Y132" i="5"/>
  <c r="BC132" i="8"/>
  <c r="AR132" i="8"/>
  <c r="AC132" i="8"/>
  <c r="E132" i="8"/>
  <c r="B133" i="8"/>
  <c r="AO132" i="8"/>
  <c r="P132" i="8"/>
  <c r="L132" i="8"/>
  <c r="O132" i="8"/>
  <c r="Q132" i="8"/>
  <c r="D132" i="8"/>
  <c r="AD132" i="8"/>
  <c r="C132" i="8"/>
  <c r="K132" i="8"/>
  <c r="M132" i="8"/>
  <c r="AU132" i="8"/>
  <c r="F132" i="8"/>
  <c r="BF132" i="8"/>
  <c r="N132" i="8"/>
  <c r="R132" i="8"/>
  <c r="BC134" i="9"/>
  <c r="BF134" i="9"/>
  <c r="AU134" i="9"/>
  <c r="AA131" i="7"/>
  <c r="AW131" i="7"/>
  <c r="BD131" i="8"/>
  <c r="BD133" i="2"/>
  <c r="BG133" i="2"/>
  <c r="AV133" i="2"/>
  <c r="BH131" i="7"/>
  <c r="AL131" i="7"/>
  <c r="BC133" i="5"/>
  <c r="AU133" i="5"/>
  <c r="BF133" i="5"/>
  <c r="BC132" i="2"/>
  <c r="BF132" i="2"/>
  <c r="AU132" i="2"/>
  <c r="L132" i="2"/>
  <c r="H132" i="2"/>
  <c r="C132" i="2"/>
  <c r="O132" i="2"/>
  <c r="P132" i="2"/>
  <c r="M132" i="2"/>
  <c r="Q132" i="2"/>
  <c r="N132" i="2"/>
  <c r="AO132" i="2"/>
  <c r="AR132" i="2"/>
  <c r="F132" i="2"/>
  <c r="D132" i="2"/>
  <c r="K132" i="2"/>
  <c r="E132" i="2"/>
  <c r="AC132" i="2"/>
  <c r="AD132" i="2" s="1"/>
  <c r="B133" i="2"/>
  <c r="R132" i="2"/>
  <c r="AM131" i="7"/>
  <c r="BK131" i="7"/>
  <c r="BC134" i="4"/>
  <c r="BF134" i="4"/>
  <c r="AU134" i="4"/>
  <c r="BC133" i="7"/>
  <c r="BF133" i="7"/>
  <c r="AU133" i="7"/>
  <c r="BC134" i="3"/>
  <c r="BF134" i="3"/>
  <c r="AU134" i="3"/>
  <c r="A132" i="7"/>
  <c r="AJ132" i="7" s="1"/>
  <c r="BD132" i="7"/>
  <c r="BG132" i="7"/>
  <c r="Y132" i="7"/>
  <c r="AV132" i="7"/>
  <c r="A132" i="5"/>
  <c r="BI132" i="5" s="1"/>
  <c r="BD133" i="4"/>
  <c r="BG133" i="4"/>
  <c r="AV133" i="4"/>
  <c r="BD132" i="9"/>
  <c r="BG132" i="9"/>
  <c r="AV132" i="9"/>
  <c r="Y132" i="9"/>
  <c r="BI131" i="7"/>
  <c r="BD134" i="6"/>
  <c r="BG134" i="6"/>
  <c r="Y134" i="6"/>
  <c r="AV134" i="6"/>
  <c r="BC133" i="6"/>
  <c r="AU133" i="6"/>
  <c r="BF133" i="6"/>
  <c r="BG131" i="8"/>
  <c r="AV131" i="8"/>
  <c r="Y131" i="8"/>
  <c r="AM131" i="9"/>
  <c r="BK131" i="9"/>
  <c r="AW131" i="9"/>
  <c r="AL131" i="9"/>
  <c r="BH131" i="9"/>
  <c r="AX131" i="9"/>
  <c r="AA131" i="9"/>
  <c r="AJ131" i="9"/>
  <c r="AI131" i="9"/>
  <c r="BL131" i="9"/>
  <c r="BI131" i="9"/>
  <c r="AJ130" i="8"/>
  <c r="AX130" i="8"/>
  <c r="BI130" i="8"/>
  <c r="BH130" i="8"/>
  <c r="AM130" i="8"/>
  <c r="AA130" i="8"/>
  <c r="BK130" i="8"/>
  <c r="AI130" i="8"/>
  <c r="AL130" i="8"/>
  <c r="AW130" i="8"/>
  <c r="BL130" i="8"/>
  <c r="AF131" i="8"/>
  <c r="W131" i="8"/>
  <c r="AG131" i="8"/>
  <c r="AS131" i="8"/>
  <c r="U131" i="8"/>
  <c r="T132" i="8"/>
  <c r="A131" i="8"/>
  <c r="AP131" i="8"/>
  <c r="AS132" i="9"/>
  <c r="AF132" i="9"/>
  <c r="T133" i="9"/>
  <c r="BA133" i="9" s="1"/>
  <c r="AG132" i="9"/>
  <c r="U132" i="9"/>
  <c r="AP132" i="9"/>
  <c r="W132" i="9"/>
  <c r="A132" i="9"/>
  <c r="AS133" i="4"/>
  <c r="AP133" i="4"/>
  <c r="U133" i="4"/>
  <c r="W133" i="4"/>
  <c r="X133" i="4"/>
  <c r="Y133" i="4"/>
  <c r="T134" i="4"/>
  <c r="BA134" i="4" s="1"/>
  <c r="AF133" i="4"/>
  <c r="AG133" i="4" s="1"/>
  <c r="BK131" i="5"/>
  <c r="BI131" i="5"/>
  <c r="AL131" i="5"/>
  <c r="AA131" i="5"/>
  <c r="AW131" i="5"/>
  <c r="BH131" i="5"/>
  <c r="AX131" i="5"/>
  <c r="BL131" i="5"/>
  <c r="AJ131" i="5"/>
  <c r="AM131" i="5"/>
  <c r="AI131" i="5"/>
  <c r="AS132" i="5"/>
  <c r="U132" i="5"/>
  <c r="T133" i="5"/>
  <c r="AP132" i="5"/>
  <c r="AG132" i="5"/>
  <c r="W132" i="5"/>
  <c r="AF132" i="5"/>
  <c r="M133" i="5"/>
  <c r="Q133" i="5"/>
  <c r="D133" i="5"/>
  <c r="L133" i="5"/>
  <c r="AC133" i="5"/>
  <c r="O133" i="5"/>
  <c r="AR133" i="5"/>
  <c r="R133" i="5"/>
  <c r="B134" i="5"/>
  <c r="N133" i="5"/>
  <c r="AO133" i="5"/>
  <c r="E133" i="5"/>
  <c r="K133" i="5"/>
  <c r="C133" i="5"/>
  <c r="P133" i="5"/>
  <c r="AD133" i="5"/>
  <c r="F133" i="5"/>
  <c r="BL132" i="6"/>
  <c r="AX132" i="6"/>
  <c r="AJ132" i="6"/>
  <c r="BH132" i="6"/>
  <c r="AA132" i="6"/>
  <c r="AI132" i="6"/>
  <c r="BK132" i="6"/>
  <c r="AW132" i="6"/>
  <c r="AL132" i="6"/>
  <c r="BI132" i="6"/>
  <c r="AM132" i="6"/>
  <c r="BL133" i="4"/>
  <c r="BI133" i="4"/>
  <c r="B134" i="7"/>
  <c r="O133" i="7"/>
  <c r="Q133" i="7"/>
  <c r="D133" i="7"/>
  <c r="F133" i="7"/>
  <c r="AD133" i="7"/>
  <c r="R133" i="7"/>
  <c r="AR133" i="7"/>
  <c r="AC133" i="7"/>
  <c r="C133" i="7"/>
  <c r="N133" i="7"/>
  <c r="L133" i="7"/>
  <c r="P133" i="7"/>
  <c r="K133" i="7"/>
  <c r="M133" i="7"/>
  <c r="E133" i="7"/>
  <c r="AO133" i="7"/>
  <c r="U134" i="6"/>
  <c r="AG134" i="6"/>
  <c r="T135" i="6"/>
  <c r="AS134" i="6"/>
  <c r="AP134" i="6"/>
  <c r="AF134" i="6"/>
  <c r="W134" i="6"/>
  <c r="Q134" i="3"/>
  <c r="D134" i="3"/>
  <c r="L134" i="3"/>
  <c r="B135" i="3"/>
  <c r="F134" i="3"/>
  <c r="N134" i="3"/>
  <c r="AO134" i="3"/>
  <c r="AC134" i="3"/>
  <c r="AD134" i="3" s="1"/>
  <c r="C134" i="3"/>
  <c r="K134" i="3"/>
  <c r="AR134" i="3"/>
  <c r="P134" i="3"/>
  <c r="H134" i="3"/>
  <c r="O134" i="3"/>
  <c r="E134" i="3"/>
  <c r="M134" i="3"/>
  <c r="R134" i="3"/>
  <c r="T133" i="7"/>
  <c r="AP132" i="7"/>
  <c r="W132" i="7"/>
  <c r="AS132" i="7"/>
  <c r="AF132" i="7"/>
  <c r="AG132" i="7"/>
  <c r="U132" i="7"/>
  <c r="C133" i="6"/>
  <c r="F133" i="6"/>
  <c r="Q133" i="6"/>
  <c r="AC133" i="6"/>
  <c r="E133" i="6"/>
  <c r="L133" i="6"/>
  <c r="AD133" i="6"/>
  <c r="K133" i="6"/>
  <c r="N133" i="6"/>
  <c r="AO133" i="6"/>
  <c r="P133" i="6"/>
  <c r="D133" i="6"/>
  <c r="O133" i="6"/>
  <c r="R133" i="6"/>
  <c r="A133" i="6"/>
  <c r="B134" i="6"/>
  <c r="M133" i="6"/>
  <c r="AR133" i="6"/>
  <c r="AP133" i="2"/>
  <c r="W133" i="2"/>
  <c r="AS133" i="2"/>
  <c r="AF133" i="2"/>
  <c r="AG133" i="2" s="1"/>
  <c r="Y133" i="2"/>
  <c r="U133" i="2"/>
  <c r="T134" i="2"/>
  <c r="P134" i="9"/>
  <c r="D134" i="9"/>
  <c r="K134" i="9"/>
  <c r="R134" i="9"/>
  <c r="AO134" i="9"/>
  <c r="F134" i="9"/>
  <c r="M134" i="9"/>
  <c r="AC134" i="9"/>
  <c r="B135" i="9"/>
  <c r="L134" i="9"/>
  <c r="C134" i="9"/>
  <c r="N134" i="9"/>
  <c r="Q134" i="9"/>
  <c r="AR134" i="9"/>
  <c r="E134" i="9"/>
  <c r="AD134" i="9"/>
  <c r="O134" i="9"/>
  <c r="D134" i="4"/>
  <c r="Q134" i="4"/>
  <c r="B135" i="4"/>
  <c r="N134" i="4"/>
  <c r="F134" i="4"/>
  <c r="AC134" i="4"/>
  <c r="AD134" i="4" s="1"/>
  <c r="C134" i="4"/>
  <c r="AR134" i="4"/>
  <c r="AO134" i="4"/>
  <c r="R134" i="4"/>
  <c r="P134" i="4"/>
  <c r="K134" i="4"/>
  <c r="L134" i="4"/>
  <c r="O134" i="4"/>
  <c r="M134" i="4"/>
  <c r="E134" i="4"/>
  <c r="AW133" i="3"/>
  <c r="BL133" i="3"/>
  <c r="BH133" i="3"/>
  <c r="AA133" i="3"/>
  <c r="BK133" i="3"/>
  <c r="AI133" i="3"/>
  <c r="H134" i="5" l="1"/>
  <c r="X133" i="7"/>
  <c r="BA133" i="7"/>
  <c r="X134" i="2"/>
  <c r="BA134" i="2"/>
  <c r="H134" i="7"/>
  <c r="H134" i="6"/>
  <c r="X135" i="6"/>
  <c r="BA135" i="6"/>
  <c r="H135" i="9"/>
  <c r="X133" i="5"/>
  <c r="BA133" i="5"/>
  <c r="X132" i="8"/>
  <c r="BA132" i="8"/>
  <c r="H133" i="8"/>
  <c r="W80" i="6"/>
  <c r="X80" i="6" s="1"/>
  <c r="O80" i="6"/>
  <c r="K81" i="6" s="1"/>
  <c r="N81" i="6" s="1"/>
  <c r="AM132" i="2"/>
  <c r="AL132" i="2"/>
  <c r="BL132" i="2"/>
  <c r="AW133" i="4"/>
  <c r="AW132" i="2"/>
  <c r="AX133" i="3"/>
  <c r="AJ132" i="2"/>
  <c r="AJ133" i="3"/>
  <c r="AX133" i="4"/>
  <c r="AM133" i="3"/>
  <c r="AI132" i="2"/>
  <c r="AA132" i="2"/>
  <c r="AL133" i="3"/>
  <c r="AX132" i="2"/>
  <c r="L83" i="5"/>
  <c r="AM133" i="4"/>
  <c r="AJ133" i="4"/>
  <c r="AL133" i="4"/>
  <c r="BK133" i="4"/>
  <c r="AA133" i="4"/>
  <c r="Y77" i="7"/>
  <c r="AV77" i="7" s="1"/>
  <c r="AI133" i="4"/>
  <c r="P83" i="5"/>
  <c r="Q83" i="5" s="1"/>
  <c r="R83" i="5" s="1"/>
  <c r="O83" i="5"/>
  <c r="K84" i="5" s="1"/>
  <c r="AU80" i="6"/>
  <c r="BF80" i="6"/>
  <c r="X133" i="9"/>
  <c r="A134" i="3"/>
  <c r="X134" i="3"/>
  <c r="BK78" i="6"/>
  <c r="BK80" i="5"/>
  <c r="BL80" i="5"/>
  <c r="AX132" i="7"/>
  <c r="W82" i="5"/>
  <c r="X82" i="5" s="1"/>
  <c r="Y81" i="5"/>
  <c r="AV79" i="6"/>
  <c r="AW79" i="6" s="1"/>
  <c r="AX79" i="6" s="1"/>
  <c r="BG79" i="6"/>
  <c r="BH79" i="6" s="1"/>
  <c r="BI79" i="6" s="1"/>
  <c r="AX76" i="7"/>
  <c r="BL76" i="7" s="1"/>
  <c r="BK76" i="7"/>
  <c r="BG77" i="7"/>
  <c r="W79" i="7"/>
  <c r="X79" i="7" s="1"/>
  <c r="A133" i="2"/>
  <c r="BH132" i="2"/>
  <c r="BI132" i="2"/>
  <c r="BG134" i="3"/>
  <c r="AS134" i="3"/>
  <c r="U134" i="3"/>
  <c r="BD134" i="3"/>
  <c r="AF134" i="3"/>
  <c r="AG134" i="3" s="1"/>
  <c r="T135" i="3"/>
  <c r="BA135" i="3" s="1"/>
  <c r="AV134" i="3"/>
  <c r="AP134" i="3"/>
  <c r="Y134" i="3"/>
  <c r="W134" i="3"/>
  <c r="H135" i="4"/>
  <c r="BL132" i="7"/>
  <c r="AL132" i="7"/>
  <c r="AW132" i="7"/>
  <c r="AI132" i="7"/>
  <c r="BK132" i="7"/>
  <c r="BH132" i="7"/>
  <c r="BI132" i="7"/>
  <c r="AA132" i="7"/>
  <c r="AM132" i="7"/>
  <c r="AM132" i="5"/>
  <c r="BL132" i="5"/>
  <c r="AX132" i="5"/>
  <c r="AI132" i="5"/>
  <c r="AA132" i="5"/>
  <c r="AJ132" i="5"/>
  <c r="AW132" i="5"/>
  <c r="BH132" i="5"/>
  <c r="AL132" i="5"/>
  <c r="BK132" i="5"/>
  <c r="BD134" i="2"/>
  <c r="BG134" i="2"/>
  <c r="AV134" i="2"/>
  <c r="BD135" i="6"/>
  <c r="AV135" i="6"/>
  <c r="BG135" i="6"/>
  <c r="Y135" i="6"/>
  <c r="BC133" i="8"/>
  <c r="R133" i="8"/>
  <c r="L133" i="8"/>
  <c r="AC133" i="8"/>
  <c r="D133" i="8"/>
  <c r="O133" i="8"/>
  <c r="Q133" i="8"/>
  <c r="E133" i="8"/>
  <c r="M133" i="8"/>
  <c r="K133" i="8"/>
  <c r="B134" i="8"/>
  <c r="N133" i="8"/>
  <c r="AO133" i="8"/>
  <c r="C133" i="8"/>
  <c r="AU133" i="8"/>
  <c r="AR133" i="8"/>
  <c r="P133" i="8"/>
  <c r="F133" i="8"/>
  <c r="AD133" i="8"/>
  <c r="BF133" i="8"/>
  <c r="BC135" i="9"/>
  <c r="BF135" i="9"/>
  <c r="AU135" i="9"/>
  <c r="BC134" i="6"/>
  <c r="BF134" i="6"/>
  <c r="AU134" i="6"/>
  <c r="BC135" i="3"/>
  <c r="BF135" i="3"/>
  <c r="AU135" i="3"/>
  <c r="A134" i="4"/>
  <c r="BL134" i="4" s="1"/>
  <c r="BD134" i="4"/>
  <c r="BG134" i="4"/>
  <c r="AV134" i="4"/>
  <c r="BC134" i="5"/>
  <c r="BF134" i="5"/>
  <c r="AU134" i="5"/>
  <c r="BF133" i="2"/>
  <c r="BC133" i="2"/>
  <c r="AU133" i="2"/>
  <c r="K133" i="2"/>
  <c r="AR133" i="2"/>
  <c r="C133" i="2"/>
  <c r="AO133" i="2"/>
  <c r="F133" i="2"/>
  <c r="D133" i="2"/>
  <c r="M133" i="2"/>
  <c r="O133" i="2"/>
  <c r="AC133" i="2"/>
  <c r="AD133" i="2" s="1"/>
  <c r="B134" i="2"/>
  <c r="L133" i="2"/>
  <c r="P133" i="2"/>
  <c r="E133" i="2"/>
  <c r="N133" i="2"/>
  <c r="R133" i="2"/>
  <c r="H133" i="2"/>
  <c r="Q133" i="2"/>
  <c r="BD133" i="9"/>
  <c r="AV133" i="9"/>
  <c r="Y133" i="9"/>
  <c r="BG133" i="9"/>
  <c r="BD132" i="8"/>
  <c r="BD133" i="7"/>
  <c r="BG133" i="7"/>
  <c r="AV133" i="7"/>
  <c r="Y133" i="7"/>
  <c r="BC135" i="4"/>
  <c r="AU135" i="4"/>
  <c r="BF135" i="4"/>
  <c r="BC134" i="7"/>
  <c r="AU134" i="7"/>
  <c r="BF134" i="7"/>
  <c r="BD133" i="5"/>
  <c r="BG133" i="5"/>
  <c r="AV133" i="5"/>
  <c r="Y133" i="5"/>
  <c r="BG132" i="8"/>
  <c r="AV132" i="8"/>
  <c r="Y132" i="8"/>
  <c r="BH133" i="2"/>
  <c r="BL133" i="2"/>
  <c r="BK133" i="2"/>
  <c r="BI133" i="2"/>
  <c r="N88" i="5"/>
  <c r="L88" i="5"/>
  <c r="P88" i="5" s="1"/>
  <c r="W132" i="8"/>
  <c r="U132" i="8"/>
  <c r="AS132" i="8"/>
  <c r="A132" i="8"/>
  <c r="AP132" i="8"/>
  <c r="T133" i="8"/>
  <c r="AG132" i="8"/>
  <c r="AF132" i="8"/>
  <c r="W133" i="9"/>
  <c r="AS133" i="9"/>
  <c r="AF133" i="9"/>
  <c r="AG133" i="9"/>
  <c r="AP133" i="9"/>
  <c r="T134" i="9"/>
  <c r="BA134" i="9" s="1"/>
  <c r="U133" i="9"/>
  <c r="A133" i="9"/>
  <c r="AJ132" i="9"/>
  <c r="AX132" i="9"/>
  <c r="BI132" i="9"/>
  <c r="BH132" i="9"/>
  <c r="AM132" i="9"/>
  <c r="AA132" i="9"/>
  <c r="BK132" i="9"/>
  <c r="AI132" i="9"/>
  <c r="AL132" i="9"/>
  <c r="AW132" i="9"/>
  <c r="BL132" i="9"/>
  <c r="AM131" i="8"/>
  <c r="BK131" i="8"/>
  <c r="AL131" i="8"/>
  <c r="AW131" i="8"/>
  <c r="BH131" i="8"/>
  <c r="AJ131" i="8"/>
  <c r="AA131" i="8"/>
  <c r="AX131" i="8"/>
  <c r="AI131" i="8"/>
  <c r="BL131" i="8"/>
  <c r="BI131" i="8"/>
  <c r="W134" i="4"/>
  <c r="T135" i="4"/>
  <c r="BA135" i="4" s="1"/>
  <c r="U134" i="4"/>
  <c r="Y134" i="4"/>
  <c r="AF134" i="4"/>
  <c r="AG134" i="4" s="1"/>
  <c r="AS134" i="4"/>
  <c r="AP134" i="4"/>
  <c r="X134" i="4"/>
  <c r="AF133" i="5"/>
  <c r="T134" i="5"/>
  <c r="AG133" i="5"/>
  <c r="U133" i="5"/>
  <c r="W133" i="5"/>
  <c r="AP133" i="5"/>
  <c r="AS133" i="5"/>
  <c r="B135" i="5"/>
  <c r="P134" i="5"/>
  <c r="O134" i="5"/>
  <c r="L134" i="5"/>
  <c r="C134" i="5"/>
  <c r="E134" i="5"/>
  <c r="D134" i="5"/>
  <c r="AD134" i="5"/>
  <c r="R134" i="5"/>
  <c r="M134" i="5"/>
  <c r="AO134" i="5"/>
  <c r="Q134" i="5"/>
  <c r="AR134" i="5"/>
  <c r="K134" i="5"/>
  <c r="AC134" i="5"/>
  <c r="N134" i="5"/>
  <c r="F134" i="5"/>
  <c r="A133" i="5"/>
  <c r="AP134" i="2"/>
  <c r="W134" i="2"/>
  <c r="T135" i="2"/>
  <c r="AS134" i="2"/>
  <c r="AF134" i="2"/>
  <c r="AG134" i="2" s="1"/>
  <c r="U134" i="2"/>
  <c r="Y134" i="2"/>
  <c r="O134" i="6"/>
  <c r="R134" i="6"/>
  <c r="C134" i="6"/>
  <c r="F134" i="6"/>
  <c r="Q134" i="6"/>
  <c r="AC134" i="6"/>
  <c r="E134" i="6"/>
  <c r="L134" i="6"/>
  <c r="AD134" i="6"/>
  <c r="K134" i="6"/>
  <c r="B135" i="6"/>
  <c r="M134" i="6"/>
  <c r="P134" i="6"/>
  <c r="D134" i="6"/>
  <c r="N134" i="6"/>
  <c r="AO134" i="6"/>
  <c r="AR134" i="6"/>
  <c r="A134" i="6"/>
  <c r="AR135" i="4"/>
  <c r="P135" i="4"/>
  <c r="M135" i="4"/>
  <c r="R135" i="4"/>
  <c r="E135" i="4"/>
  <c r="O135" i="4"/>
  <c r="D135" i="4"/>
  <c r="L135" i="4"/>
  <c r="Q135" i="4"/>
  <c r="C135" i="4"/>
  <c r="AO135" i="4"/>
  <c r="AC135" i="4"/>
  <c r="AD135" i="4" s="1"/>
  <c r="B136" i="4"/>
  <c r="K135" i="4"/>
  <c r="F135" i="4"/>
  <c r="N135" i="4"/>
  <c r="AW133" i="6"/>
  <c r="AL133" i="6"/>
  <c r="BL133" i="6"/>
  <c r="AX133" i="6"/>
  <c r="AJ133" i="6"/>
  <c r="BH133" i="6"/>
  <c r="AA133" i="6"/>
  <c r="AI133" i="6"/>
  <c r="BI133" i="6"/>
  <c r="AM133" i="6"/>
  <c r="BK133" i="6"/>
  <c r="T136" i="6"/>
  <c r="AS135" i="6"/>
  <c r="AP135" i="6"/>
  <c r="W135" i="6"/>
  <c r="U135" i="6"/>
  <c r="AG135" i="6"/>
  <c r="AF135" i="6"/>
  <c r="D135" i="9"/>
  <c r="K135" i="9"/>
  <c r="R135" i="9"/>
  <c r="AO135" i="9"/>
  <c r="F135" i="9"/>
  <c r="M135" i="9"/>
  <c r="AC135" i="9"/>
  <c r="B136" i="9"/>
  <c r="L135" i="9"/>
  <c r="O135" i="9"/>
  <c r="AD135" i="9"/>
  <c r="Q135" i="9"/>
  <c r="AR135" i="9"/>
  <c r="E135" i="9"/>
  <c r="P135" i="9"/>
  <c r="C135" i="9"/>
  <c r="N135" i="9"/>
  <c r="AS133" i="7"/>
  <c r="AP133" i="7"/>
  <c r="W133" i="7"/>
  <c r="AF133" i="7"/>
  <c r="T134" i="7"/>
  <c r="U133" i="7"/>
  <c r="AG133" i="7"/>
  <c r="AO135" i="3"/>
  <c r="AR135" i="3"/>
  <c r="K135" i="3"/>
  <c r="R135" i="3"/>
  <c r="P135" i="3"/>
  <c r="H135" i="3"/>
  <c r="E135" i="3"/>
  <c r="L135" i="3"/>
  <c r="O135" i="3"/>
  <c r="M135" i="3"/>
  <c r="N135" i="3"/>
  <c r="Q135" i="3"/>
  <c r="B136" i="3"/>
  <c r="C135" i="3"/>
  <c r="F135" i="3"/>
  <c r="AC135" i="3"/>
  <c r="AD135" i="3" s="1"/>
  <c r="D135" i="3"/>
  <c r="AM133" i="2"/>
  <c r="AW133" i="2"/>
  <c r="AL133" i="2"/>
  <c r="AI133" i="2"/>
  <c r="AA133" i="2"/>
  <c r="AJ133" i="2"/>
  <c r="AX133" i="2"/>
  <c r="AW134" i="3"/>
  <c r="AL134" i="3"/>
  <c r="BL134" i="3"/>
  <c r="AX134" i="3"/>
  <c r="AJ134" i="3"/>
  <c r="BH134" i="3"/>
  <c r="AA134" i="3"/>
  <c r="AI134" i="3"/>
  <c r="BI134" i="3"/>
  <c r="AM134" i="3"/>
  <c r="BK134" i="3"/>
  <c r="A133" i="7"/>
  <c r="AC134" i="7"/>
  <c r="E134" i="7"/>
  <c r="L134" i="7"/>
  <c r="Q134" i="7"/>
  <c r="F134" i="7"/>
  <c r="P134" i="7"/>
  <c r="O134" i="7"/>
  <c r="AR134" i="7"/>
  <c r="K134" i="7"/>
  <c r="D134" i="7"/>
  <c r="M134" i="7"/>
  <c r="AO134" i="7"/>
  <c r="C134" i="7"/>
  <c r="B135" i="7"/>
  <c r="N134" i="7"/>
  <c r="AD134" i="7"/>
  <c r="R134" i="7"/>
  <c r="L81" i="6" l="1"/>
  <c r="H134" i="8"/>
  <c r="X134" i="7"/>
  <c r="BA134" i="7"/>
  <c r="X134" i="5"/>
  <c r="BA134" i="5"/>
  <c r="H135" i="5"/>
  <c r="X133" i="8"/>
  <c r="BA133" i="8"/>
  <c r="H135" i="7"/>
  <c r="X136" i="6"/>
  <c r="BA136" i="6"/>
  <c r="H136" i="9"/>
  <c r="X135" i="2"/>
  <c r="BA135" i="2"/>
  <c r="H135" i="6"/>
  <c r="O81" i="6"/>
  <c r="K82" i="6" s="1"/>
  <c r="L82" i="6" s="1"/>
  <c r="AU83" i="5"/>
  <c r="BF83" i="5"/>
  <c r="L84" i="5"/>
  <c r="P84" i="5" s="1"/>
  <c r="Q84" i="5" s="1"/>
  <c r="R84" i="5" s="1"/>
  <c r="N84" i="5"/>
  <c r="X134" i="9"/>
  <c r="A135" i="3"/>
  <c r="AL135" i="3" s="1"/>
  <c r="X135" i="3"/>
  <c r="BL79" i="6"/>
  <c r="AV81" i="5"/>
  <c r="AW81" i="5" s="1"/>
  <c r="AX81" i="5" s="1"/>
  <c r="BG81" i="5"/>
  <c r="BH81" i="5" s="1"/>
  <c r="BI81" i="5" s="1"/>
  <c r="BK79" i="6"/>
  <c r="Y80" i="6"/>
  <c r="Y78" i="7"/>
  <c r="W80" i="7"/>
  <c r="X80" i="7" s="1"/>
  <c r="BH77" i="7"/>
  <c r="BI77" i="7" s="1"/>
  <c r="AW77" i="7"/>
  <c r="BK134" i="4"/>
  <c r="A134" i="2"/>
  <c r="BK134" i="2" s="1"/>
  <c r="U135" i="3"/>
  <c r="AS135" i="3"/>
  <c r="T136" i="3"/>
  <c r="BD135" i="3"/>
  <c r="BG135" i="3"/>
  <c r="AF135" i="3"/>
  <c r="AG135" i="3" s="1"/>
  <c r="AP135" i="3"/>
  <c r="AV135" i="3"/>
  <c r="W135" i="3"/>
  <c r="Y135" i="3"/>
  <c r="AL134" i="4"/>
  <c r="AM134" i="4"/>
  <c r="BI134" i="4"/>
  <c r="AW134" i="4"/>
  <c r="AA134" i="4"/>
  <c r="H136" i="4"/>
  <c r="BH134" i="4"/>
  <c r="AJ134" i="4"/>
  <c r="AX134" i="4"/>
  <c r="AI134" i="4"/>
  <c r="BD136" i="6"/>
  <c r="AV136" i="6"/>
  <c r="BG136" i="6"/>
  <c r="Y136" i="6"/>
  <c r="BC135" i="7"/>
  <c r="BF135" i="7"/>
  <c r="AU135" i="7"/>
  <c r="BD135" i="2"/>
  <c r="BG135" i="2"/>
  <c r="AV135" i="2"/>
  <c r="BD135" i="4"/>
  <c r="BG135" i="4"/>
  <c r="AV135" i="4"/>
  <c r="BC134" i="8"/>
  <c r="D134" i="8"/>
  <c r="L134" i="8"/>
  <c r="K134" i="8"/>
  <c r="O134" i="8"/>
  <c r="B135" i="8"/>
  <c r="N134" i="8"/>
  <c r="R134" i="8"/>
  <c r="AD134" i="8"/>
  <c r="BF134" i="8"/>
  <c r="Q134" i="8"/>
  <c r="AO134" i="8"/>
  <c r="C134" i="8"/>
  <c r="AU134" i="8"/>
  <c r="AR134" i="8"/>
  <c r="AC134" i="8"/>
  <c r="E134" i="8"/>
  <c r="F134" i="8"/>
  <c r="P134" i="8"/>
  <c r="M134" i="8"/>
  <c r="BC136" i="3"/>
  <c r="BF136" i="3"/>
  <c r="AU136" i="3"/>
  <c r="BC136" i="9"/>
  <c r="AU136" i="9"/>
  <c r="BF136" i="9"/>
  <c r="BD133" i="8"/>
  <c r="BC135" i="6"/>
  <c r="AU135" i="6"/>
  <c r="BF135" i="6"/>
  <c r="A134" i="5"/>
  <c r="BL134" i="5" s="1"/>
  <c r="BD134" i="5"/>
  <c r="BG134" i="5"/>
  <c r="AV134" i="5"/>
  <c r="Y134" i="5"/>
  <c r="A134" i="7"/>
  <c r="AX134" i="7" s="1"/>
  <c r="BD134" i="7"/>
  <c r="BG134" i="7"/>
  <c r="Y134" i="7"/>
  <c r="AV134" i="7"/>
  <c r="BD134" i="9"/>
  <c r="BG134" i="9"/>
  <c r="Y134" i="9"/>
  <c r="AV134" i="9"/>
  <c r="BC136" i="4"/>
  <c r="BF136" i="4"/>
  <c r="AU136" i="4"/>
  <c r="BC135" i="5"/>
  <c r="BF135" i="5"/>
  <c r="AU135" i="5"/>
  <c r="BC134" i="2"/>
  <c r="BF134" i="2"/>
  <c r="AU134" i="2"/>
  <c r="K134" i="2"/>
  <c r="M134" i="2"/>
  <c r="B135" i="2"/>
  <c r="D134" i="2"/>
  <c r="P134" i="2"/>
  <c r="E134" i="2"/>
  <c r="L134" i="2"/>
  <c r="AC134" i="2"/>
  <c r="AD134" i="2" s="1"/>
  <c r="AO134" i="2"/>
  <c r="AR134" i="2"/>
  <c r="C134" i="2"/>
  <c r="Q134" i="2"/>
  <c r="O134" i="2"/>
  <c r="F134" i="2"/>
  <c r="N134" i="2"/>
  <c r="H134" i="2"/>
  <c r="R134" i="2"/>
  <c r="BG133" i="8"/>
  <c r="AV133" i="8"/>
  <c r="Y133" i="8"/>
  <c r="Q88" i="5"/>
  <c r="R88" i="5" s="1"/>
  <c r="O88" i="5"/>
  <c r="K89" i="5" s="1"/>
  <c r="AF134" i="9"/>
  <c r="W134" i="9"/>
  <c r="AG134" i="9"/>
  <c r="AS134" i="9"/>
  <c r="U134" i="9"/>
  <c r="T135" i="9"/>
  <c r="BA135" i="9" s="1"/>
  <c r="AP134" i="9"/>
  <c r="A134" i="9"/>
  <c r="AG133" i="8"/>
  <c r="W133" i="8"/>
  <c r="AF133" i="8"/>
  <c r="AS133" i="8"/>
  <c r="A133" i="8"/>
  <c r="U133" i="8"/>
  <c r="AP133" i="8"/>
  <c r="T134" i="8"/>
  <c r="BK133" i="9"/>
  <c r="BL133" i="9"/>
  <c r="AJ133" i="9"/>
  <c r="AA133" i="9"/>
  <c r="AX133" i="9"/>
  <c r="BH133" i="9"/>
  <c r="AL133" i="9"/>
  <c r="AI133" i="9"/>
  <c r="AW133" i="9"/>
  <c r="AM133" i="9"/>
  <c r="BI133" i="9"/>
  <c r="AJ132" i="8"/>
  <c r="AX132" i="8"/>
  <c r="AM132" i="8"/>
  <c r="AA132" i="8"/>
  <c r="BI132" i="8"/>
  <c r="BH132" i="8"/>
  <c r="BK132" i="8"/>
  <c r="AI132" i="8"/>
  <c r="AL132" i="8"/>
  <c r="AW132" i="8"/>
  <c r="BL132" i="8"/>
  <c r="T136" i="4"/>
  <c r="BA136" i="4" s="1"/>
  <c r="AF135" i="4"/>
  <c r="AG135" i="4" s="1"/>
  <c r="AS135" i="4"/>
  <c r="AP135" i="4"/>
  <c r="U135" i="4"/>
  <c r="X135" i="4"/>
  <c r="Y135" i="4"/>
  <c r="W135" i="4"/>
  <c r="A135" i="4"/>
  <c r="AL135" i="4" s="1"/>
  <c r="BL133" i="5"/>
  <c r="AJ133" i="5"/>
  <c r="AX133" i="5"/>
  <c r="AM133" i="5"/>
  <c r="AA133" i="5"/>
  <c r="BI133" i="5"/>
  <c r="BH133" i="5"/>
  <c r="BK133" i="5"/>
  <c r="AI133" i="5"/>
  <c r="AL133" i="5"/>
  <c r="AW133" i="5"/>
  <c r="U134" i="5"/>
  <c r="AG134" i="5"/>
  <c r="AF134" i="5"/>
  <c r="W134" i="5"/>
  <c r="AP134" i="5"/>
  <c r="AS134" i="5"/>
  <c r="T135" i="5"/>
  <c r="AC135" i="5"/>
  <c r="B136" i="5"/>
  <c r="K135" i="5"/>
  <c r="F135" i="5"/>
  <c r="D135" i="5"/>
  <c r="O135" i="5"/>
  <c r="L135" i="5"/>
  <c r="AR135" i="5"/>
  <c r="AD135" i="5"/>
  <c r="R135" i="5"/>
  <c r="E135" i="5"/>
  <c r="AO135" i="5"/>
  <c r="C135" i="5"/>
  <c r="P135" i="5"/>
  <c r="M135" i="5"/>
  <c r="N135" i="5"/>
  <c r="Q135" i="5"/>
  <c r="H136" i="3"/>
  <c r="O136" i="3"/>
  <c r="Q136" i="3"/>
  <c r="D136" i="3"/>
  <c r="L136" i="3"/>
  <c r="F136" i="3"/>
  <c r="N136" i="3"/>
  <c r="B137" i="3"/>
  <c r="AC136" i="3"/>
  <c r="AD136" i="3" s="1"/>
  <c r="C136" i="3"/>
  <c r="AO136" i="3"/>
  <c r="P136" i="3"/>
  <c r="AR136" i="3"/>
  <c r="E136" i="3"/>
  <c r="M136" i="3"/>
  <c r="R136" i="3"/>
  <c r="K136" i="3"/>
  <c r="N136" i="9"/>
  <c r="Q136" i="9"/>
  <c r="AR136" i="9"/>
  <c r="E136" i="9"/>
  <c r="P136" i="9"/>
  <c r="D136" i="9"/>
  <c r="K136" i="9"/>
  <c r="R136" i="9"/>
  <c r="AO136" i="9"/>
  <c r="F136" i="9"/>
  <c r="B137" i="9"/>
  <c r="L136" i="9"/>
  <c r="O136" i="9"/>
  <c r="AD136" i="9"/>
  <c r="C136" i="9"/>
  <c r="M136" i="9"/>
  <c r="AC136" i="9"/>
  <c r="Q135" i="6"/>
  <c r="L135" i="6"/>
  <c r="E135" i="6"/>
  <c r="K135" i="6"/>
  <c r="AD135" i="6"/>
  <c r="AO135" i="6"/>
  <c r="AR135" i="6"/>
  <c r="N135" i="6"/>
  <c r="M135" i="6"/>
  <c r="P135" i="6"/>
  <c r="A135" i="6"/>
  <c r="D135" i="6"/>
  <c r="B136" i="6"/>
  <c r="C135" i="6"/>
  <c r="F135" i="6"/>
  <c r="AC135" i="6"/>
  <c r="R135" i="6"/>
  <c r="O135" i="6"/>
  <c r="N135" i="7"/>
  <c r="AC135" i="7"/>
  <c r="O135" i="7"/>
  <c r="E135" i="7"/>
  <c r="D135" i="7"/>
  <c r="Q135" i="7"/>
  <c r="AD135" i="7"/>
  <c r="F135" i="7"/>
  <c r="P135" i="7"/>
  <c r="K135" i="7"/>
  <c r="AR135" i="7"/>
  <c r="B136" i="7"/>
  <c r="C135" i="7"/>
  <c r="L135" i="7"/>
  <c r="AO135" i="7"/>
  <c r="M135" i="7"/>
  <c r="R135" i="7"/>
  <c r="BI134" i="6"/>
  <c r="AM134" i="6"/>
  <c r="BK134" i="6"/>
  <c r="AW134" i="6"/>
  <c r="AL134" i="6"/>
  <c r="BL134" i="6"/>
  <c r="BH134" i="6"/>
  <c r="AA134" i="6"/>
  <c r="AI134" i="6"/>
  <c r="AJ134" i="6"/>
  <c r="AX134" i="6"/>
  <c r="BI135" i="3"/>
  <c r="AM135" i="3"/>
  <c r="BK135" i="3"/>
  <c r="AJ135" i="3"/>
  <c r="BH135" i="3"/>
  <c r="AA135" i="3"/>
  <c r="AI135" i="3"/>
  <c r="D136" i="4"/>
  <c r="B137" i="4"/>
  <c r="N136" i="4"/>
  <c r="Q136" i="4"/>
  <c r="AC136" i="4"/>
  <c r="AD136" i="4" s="1"/>
  <c r="C136" i="4"/>
  <c r="F136" i="4"/>
  <c r="AR136" i="4"/>
  <c r="AO136" i="4"/>
  <c r="R136" i="4"/>
  <c r="P136" i="4"/>
  <c r="K136" i="4"/>
  <c r="O136" i="4"/>
  <c r="M136" i="4"/>
  <c r="L136" i="4"/>
  <c r="E136" i="4"/>
  <c r="AF134" i="7"/>
  <c r="AG134" i="7"/>
  <c r="U134" i="7"/>
  <c r="T135" i="7"/>
  <c r="W134" i="7"/>
  <c r="AS134" i="7"/>
  <c r="AP134" i="7"/>
  <c r="AP135" i="2"/>
  <c r="W135" i="2"/>
  <c r="AS135" i="2"/>
  <c r="U135" i="2"/>
  <c r="T136" i="2"/>
  <c r="AF135" i="2"/>
  <c r="AG135" i="2" s="1"/>
  <c r="Y135" i="2"/>
  <c r="A135" i="2"/>
  <c r="BH133" i="7"/>
  <c r="AA133" i="7"/>
  <c r="AI133" i="7"/>
  <c r="BI133" i="7"/>
  <c r="AM133" i="7"/>
  <c r="BK133" i="7"/>
  <c r="BL133" i="7"/>
  <c r="AJ133" i="7"/>
  <c r="AX133" i="7"/>
  <c r="AW133" i="7"/>
  <c r="AL133" i="7"/>
  <c r="AP136" i="6"/>
  <c r="W136" i="6"/>
  <c r="T137" i="6"/>
  <c r="AF136" i="6"/>
  <c r="U136" i="6"/>
  <c r="AS136" i="6"/>
  <c r="AG136" i="6"/>
  <c r="P81" i="6" l="1"/>
  <c r="Q81" i="6" s="1"/>
  <c r="R81" i="6" s="1"/>
  <c r="W81" i="6"/>
  <c r="X136" i="3"/>
  <c r="BA136" i="3"/>
  <c r="X137" i="6"/>
  <c r="BA137" i="6"/>
  <c r="H137" i="9"/>
  <c r="X136" i="2"/>
  <c r="BA136" i="2"/>
  <c r="X135" i="7"/>
  <c r="BA135" i="7"/>
  <c r="H136" i="5"/>
  <c r="H135" i="8"/>
  <c r="H136" i="7"/>
  <c r="H136" i="6"/>
  <c r="X135" i="5"/>
  <c r="BA135" i="5"/>
  <c r="N82" i="6"/>
  <c r="O82" i="6" s="1"/>
  <c r="K83" i="6" s="1"/>
  <c r="X134" i="8"/>
  <c r="BA134" i="8"/>
  <c r="AX135" i="3"/>
  <c r="BL135" i="3"/>
  <c r="AW135" i="3"/>
  <c r="O84" i="5"/>
  <c r="K85" i="5" s="1"/>
  <c r="N85" i="5" s="1"/>
  <c r="BF84" i="5"/>
  <c r="AU84" i="5"/>
  <c r="P82" i="6"/>
  <c r="Q82" i="6" s="1"/>
  <c r="R82" i="6" s="1"/>
  <c r="X135" i="9"/>
  <c r="BL81" i="5"/>
  <c r="BK81" i="5"/>
  <c r="W83" i="5"/>
  <c r="X83" i="5" s="1"/>
  <c r="Y82" i="5"/>
  <c r="AV80" i="6"/>
  <c r="AW80" i="6" s="1"/>
  <c r="BG80" i="6"/>
  <c r="BH80" i="6" s="1"/>
  <c r="BI80" i="6" s="1"/>
  <c r="Y79" i="7"/>
  <c r="AV79" i="7" s="1"/>
  <c r="AJ134" i="7"/>
  <c r="BK77" i="7"/>
  <c r="AX77" i="7"/>
  <c r="BL77" i="7" s="1"/>
  <c r="Y80" i="7"/>
  <c r="AV78" i="7"/>
  <c r="AW78" i="7" s="1"/>
  <c r="BG78" i="7"/>
  <c r="BL134" i="2"/>
  <c r="AJ134" i="2"/>
  <c r="AW134" i="2"/>
  <c r="AM134" i="2"/>
  <c r="AL134" i="2"/>
  <c r="AX134" i="2"/>
  <c r="AI134" i="2"/>
  <c r="AA134" i="2"/>
  <c r="BH134" i="2"/>
  <c r="BI134" i="2"/>
  <c r="A136" i="4"/>
  <c r="AW136" i="4" s="1"/>
  <c r="AA134" i="5"/>
  <c r="BD136" i="3"/>
  <c r="Y136" i="3"/>
  <c r="AF136" i="3"/>
  <c r="AG136" i="3" s="1"/>
  <c r="BG136" i="3"/>
  <c r="AP136" i="3"/>
  <c r="AS136" i="3"/>
  <c r="U136" i="3"/>
  <c r="AV136" i="3"/>
  <c r="T137" i="3"/>
  <c r="BA137" i="3" s="1"/>
  <c r="W136" i="3"/>
  <c r="A136" i="3"/>
  <c r="AI136" i="3" s="1"/>
  <c r="H137" i="4"/>
  <c r="BK134" i="5"/>
  <c r="AW134" i="5"/>
  <c r="BI134" i="5"/>
  <c r="AI134" i="5"/>
  <c r="AM134" i="7"/>
  <c r="BI134" i="7"/>
  <c r="AW134" i="7"/>
  <c r="AL134" i="7"/>
  <c r="BK134" i="7"/>
  <c r="BL134" i="7"/>
  <c r="AI134" i="7"/>
  <c r="BH134" i="7"/>
  <c r="AL134" i="5"/>
  <c r="AJ134" i="5"/>
  <c r="AX134" i="5"/>
  <c r="BH134" i="5"/>
  <c r="AM134" i="5"/>
  <c r="AA134" i="7"/>
  <c r="BD135" i="7"/>
  <c r="BG135" i="7"/>
  <c r="Y135" i="7"/>
  <c r="AV135" i="7"/>
  <c r="BC136" i="7"/>
  <c r="BF136" i="7"/>
  <c r="AU136" i="7"/>
  <c r="BC136" i="5"/>
  <c r="BF136" i="5"/>
  <c r="AU136" i="5"/>
  <c r="BD137" i="6"/>
  <c r="BG137" i="6"/>
  <c r="AV137" i="6"/>
  <c r="Y137" i="6"/>
  <c r="BC136" i="6"/>
  <c r="AU136" i="6"/>
  <c r="BF136" i="6"/>
  <c r="BD135" i="5"/>
  <c r="BG135" i="5"/>
  <c r="AV135" i="5"/>
  <c r="Y135" i="5"/>
  <c r="BD135" i="9"/>
  <c r="BG135" i="9"/>
  <c r="AV135" i="9"/>
  <c r="Y135" i="9"/>
  <c r="BD136" i="2"/>
  <c r="BG136" i="2"/>
  <c r="AV136" i="2"/>
  <c r="BC135" i="8"/>
  <c r="BF135" i="8"/>
  <c r="R135" i="8"/>
  <c r="AU135" i="8"/>
  <c r="Q135" i="8"/>
  <c r="M135" i="8"/>
  <c r="AR135" i="8"/>
  <c r="AC135" i="8"/>
  <c r="P135" i="8"/>
  <c r="AD135" i="8"/>
  <c r="C135" i="8"/>
  <c r="N135" i="8"/>
  <c r="E135" i="8"/>
  <c r="B136" i="8"/>
  <c r="L135" i="8"/>
  <c r="D135" i="8"/>
  <c r="O135" i="8"/>
  <c r="AO135" i="8"/>
  <c r="K135" i="8"/>
  <c r="F135" i="8"/>
  <c r="BC137" i="4"/>
  <c r="BF137" i="4"/>
  <c r="AU137" i="4"/>
  <c r="BC137" i="3"/>
  <c r="BF137" i="3"/>
  <c r="AU137" i="3"/>
  <c r="BC137" i="9"/>
  <c r="BF137" i="9"/>
  <c r="AU137" i="9"/>
  <c r="BD136" i="4"/>
  <c r="BG136" i="4"/>
  <c r="AV136" i="4"/>
  <c r="BD134" i="8"/>
  <c r="BC135" i="2"/>
  <c r="BF135" i="2"/>
  <c r="AU135" i="2"/>
  <c r="AC135" i="2"/>
  <c r="AD135" i="2" s="1"/>
  <c r="N135" i="2"/>
  <c r="L135" i="2"/>
  <c r="E135" i="2"/>
  <c r="R135" i="2"/>
  <c r="B136" i="2"/>
  <c r="K135" i="2"/>
  <c r="Q135" i="2"/>
  <c r="F135" i="2"/>
  <c r="P135" i="2"/>
  <c r="O135" i="2"/>
  <c r="D135" i="2"/>
  <c r="AO135" i="2"/>
  <c r="C135" i="2"/>
  <c r="H135" i="2"/>
  <c r="AR135" i="2"/>
  <c r="M135" i="2"/>
  <c r="BK135" i="4"/>
  <c r="BG134" i="8"/>
  <c r="AV134" i="8"/>
  <c r="Y134" i="8"/>
  <c r="BL135" i="2"/>
  <c r="BK135" i="2"/>
  <c r="BH135" i="2"/>
  <c r="BI135" i="2"/>
  <c r="BI135" i="4"/>
  <c r="BL135" i="4"/>
  <c r="AM135" i="4"/>
  <c r="BH135" i="4"/>
  <c r="AA135" i="4"/>
  <c r="AX135" i="4"/>
  <c r="AI135" i="4"/>
  <c r="AJ135" i="4"/>
  <c r="AW135" i="4"/>
  <c r="L89" i="5"/>
  <c r="P89" i="5" s="1"/>
  <c r="N89" i="5"/>
  <c r="AW133" i="8"/>
  <c r="BH133" i="8"/>
  <c r="AL133" i="8"/>
  <c r="BL133" i="8"/>
  <c r="AM133" i="8"/>
  <c r="AI133" i="8"/>
  <c r="AA133" i="8"/>
  <c r="BI133" i="8"/>
  <c r="AX133" i="8"/>
  <c r="AJ133" i="8"/>
  <c r="BK133" i="8"/>
  <c r="AF135" i="9"/>
  <c r="AG135" i="9"/>
  <c r="W135" i="9"/>
  <c r="T136" i="9"/>
  <c r="BA136" i="9" s="1"/>
  <c r="AS135" i="9"/>
  <c r="U135" i="9"/>
  <c r="AP135" i="9"/>
  <c r="A135" i="9"/>
  <c r="AP134" i="8"/>
  <c r="AG134" i="8"/>
  <c r="AF134" i="8"/>
  <c r="W134" i="8"/>
  <c r="AS134" i="8"/>
  <c r="U134" i="8"/>
  <c r="T135" i="8"/>
  <c r="A134" i="8"/>
  <c r="AX134" i="9"/>
  <c r="AI134" i="9"/>
  <c r="BI134" i="9"/>
  <c r="BK134" i="9"/>
  <c r="AM134" i="9"/>
  <c r="AJ134" i="9"/>
  <c r="AL134" i="9"/>
  <c r="BH134" i="9"/>
  <c r="AW134" i="9"/>
  <c r="AA134" i="9"/>
  <c r="BL134" i="9"/>
  <c r="X136" i="4"/>
  <c r="AS136" i="4"/>
  <c r="AF136" i="4"/>
  <c r="AG136" i="4" s="1"/>
  <c r="W136" i="4"/>
  <c r="T137" i="4"/>
  <c r="BA137" i="4" s="1"/>
  <c r="U136" i="4"/>
  <c r="Y136" i="4"/>
  <c r="AP136" i="4"/>
  <c r="AP135" i="5"/>
  <c r="U135" i="5"/>
  <c r="W135" i="5"/>
  <c r="AS135" i="5"/>
  <c r="T136" i="5"/>
  <c r="AG135" i="5"/>
  <c r="AF135" i="5"/>
  <c r="A135" i="5"/>
  <c r="AC136" i="5"/>
  <c r="D136" i="5"/>
  <c r="E136" i="5"/>
  <c r="K136" i="5"/>
  <c r="B137" i="5"/>
  <c r="AD136" i="5"/>
  <c r="R136" i="5"/>
  <c r="L136" i="5"/>
  <c r="AO136" i="5"/>
  <c r="C136" i="5"/>
  <c r="O136" i="5"/>
  <c r="P136" i="5"/>
  <c r="N136" i="5"/>
  <c r="F136" i="5"/>
  <c r="Q136" i="5"/>
  <c r="M136" i="5"/>
  <c r="AR136" i="5"/>
  <c r="AF135" i="7"/>
  <c r="AG135" i="7"/>
  <c r="U135" i="7"/>
  <c r="T136" i="7"/>
  <c r="W135" i="7"/>
  <c r="AS135" i="7"/>
  <c r="AP135" i="7"/>
  <c r="A135" i="7"/>
  <c r="AW135" i="6"/>
  <c r="AL135" i="6"/>
  <c r="BL135" i="6"/>
  <c r="AX135" i="6"/>
  <c r="AJ135" i="6"/>
  <c r="BH135" i="6"/>
  <c r="AA135" i="6"/>
  <c r="AI135" i="6"/>
  <c r="BI135" i="6"/>
  <c r="AM135" i="6"/>
  <c r="BK135" i="6"/>
  <c r="D137" i="3"/>
  <c r="B138" i="3"/>
  <c r="N137" i="3"/>
  <c r="Q137" i="3"/>
  <c r="AC137" i="3"/>
  <c r="AD137" i="3" s="1"/>
  <c r="C137" i="3"/>
  <c r="F137" i="3"/>
  <c r="AR137" i="3"/>
  <c r="AO137" i="3"/>
  <c r="R137" i="3"/>
  <c r="P137" i="3"/>
  <c r="K137" i="3"/>
  <c r="O137" i="3"/>
  <c r="M137" i="3"/>
  <c r="L137" i="3"/>
  <c r="H137" i="3"/>
  <c r="E137" i="3"/>
  <c r="U137" i="6"/>
  <c r="W137" i="6"/>
  <c r="AG137" i="6"/>
  <c r="T138" i="6"/>
  <c r="AS137" i="6"/>
  <c r="AF137" i="6"/>
  <c r="AP137" i="6"/>
  <c r="AR137" i="4"/>
  <c r="P137" i="4"/>
  <c r="M137" i="4"/>
  <c r="R137" i="4"/>
  <c r="E137" i="4"/>
  <c r="O137" i="4"/>
  <c r="L137" i="4"/>
  <c r="Q137" i="4"/>
  <c r="D137" i="4"/>
  <c r="AO137" i="4"/>
  <c r="AC137" i="4"/>
  <c r="AD137" i="4" s="1"/>
  <c r="C137" i="4"/>
  <c r="B138" i="4"/>
  <c r="K137" i="4"/>
  <c r="F137" i="4"/>
  <c r="N137" i="4"/>
  <c r="AW135" i="2"/>
  <c r="AL135" i="2"/>
  <c r="AJ135" i="2"/>
  <c r="AX135" i="2"/>
  <c r="AA135" i="2"/>
  <c r="AM135" i="2"/>
  <c r="AI135" i="2"/>
  <c r="AI136" i="4"/>
  <c r="AM136" i="4"/>
  <c r="BL136" i="4"/>
  <c r="AX136" i="4"/>
  <c r="C136" i="6"/>
  <c r="F136" i="6"/>
  <c r="Q136" i="6"/>
  <c r="AC136" i="6"/>
  <c r="E136" i="6"/>
  <c r="L136" i="6"/>
  <c r="K136" i="6"/>
  <c r="AD136" i="6"/>
  <c r="AR136" i="6"/>
  <c r="N136" i="6"/>
  <c r="AO136" i="6"/>
  <c r="D136" i="6"/>
  <c r="A136" i="6"/>
  <c r="O136" i="6"/>
  <c r="R136" i="6"/>
  <c r="B137" i="6"/>
  <c r="M136" i="6"/>
  <c r="P136" i="6"/>
  <c r="W136" i="2"/>
  <c r="T137" i="2"/>
  <c r="AS136" i="2"/>
  <c r="AF136" i="2"/>
  <c r="AG136" i="2" s="1"/>
  <c r="Y136" i="2"/>
  <c r="AP136" i="2"/>
  <c r="U136" i="2"/>
  <c r="K136" i="7"/>
  <c r="AC136" i="7"/>
  <c r="L136" i="7"/>
  <c r="R136" i="7"/>
  <c r="E136" i="7"/>
  <c r="AO136" i="7"/>
  <c r="C136" i="7"/>
  <c r="Q136" i="7"/>
  <c r="N136" i="7"/>
  <c r="D136" i="7"/>
  <c r="AR136" i="7"/>
  <c r="P136" i="7"/>
  <c r="AD136" i="7"/>
  <c r="M136" i="7"/>
  <c r="B137" i="7"/>
  <c r="F136" i="7"/>
  <c r="O136" i="7"/>
  <c r="F137" i="9"/>
  <c r="M137" i="9"/>
  <c r="AC137" i="9"/>
  <c r="B138" i="9"/>
  <c r="L137" i="9"/>
  <c r="O137" i="9"/>
  <c r="AD137" i="9"/>
  <c r="C137" i="9"/>
  <c r="N137" i="9"/>
  <c r="Q137" i="9"/>
  <c r="AR137" i="9"/>
  <c r="D137" i="9"/>
  <c r="K137" i="9"/>
  <c r="R137" i="9"/>
  <c r="AO137" i="9"/>
  <c r="E137" i="9"/>
  <c r="P137" i="9"/>
  <c r="X81" i="6" l="1"/>
  <c r="W82" i="6" s="1"/>
  <c r="Y81" i="6"/>
  <c r="BF81" i="6"/>
  <c r="AU81" i="6"/>
  <c r="X138" i="6"/>
  <c r="BA138" i="6"/>
  <c r="H136" i="8"/>
  <c r="H137" i="7"/>
  <c r="H137" i="6"/>
  <c r="H138" i="9"/>
  <c r="X136" i="7"/>
  <c r="BA136" i="7"/>
  <c r="H137" i="5"/>
  <c r="X136" i="5"/>
  <c r="BA136" i="5"/>
  <c r="X135" i="8"/>
  <c r="BA135" i="8"/>
  <c r="X137" i="2"/>
  <c r="BA137" i="2"/>
  <c r="AA136" i="4"/>
  <c r="BH136" i="4"/>
  <c r="AL136" i="4"/>
  <c r="BK136" i="4"/>
  <c r="AJ136" i="4"/>
  <c r="BI136" i="4"/>
  <c r="L85" i="5"/>
  <c r="P85" i="5" s="1"/>
  <c r="Q85" i="5" s="1"/>
  <c r="R85" i="5" s="1"/>
  <c r="L83" i="6"/>
  <c r="N83" i="6"/>
  <c r="AU82" i="6"/>
  <c r="BF82" i="6"/>
  <c r="A137" i="3"/>
  <c r="AM137" i="3" s="1"/>
  <c r="X137" i="3"/>
  <c r="X136" i="9"/>
  <c r="BG79" i="7"/>
  <c r="BH79" i="7" s="1"/>
  <c r="BI79" i="7" s="1"/>
  <c r="BH78" i="7"/>
  <c r="BI78" i="7" s="1"/>
  <c r="AX80" i="6"/>
  <c r="BL80" i="6" s="1"/>
  <c r="BK80" i="6"/>
  <c r="AV82" i="5"/>
  <c r="AW82" i="5" s="1"/>
  <c r="AX82" i="5" s="1"/>
  <c r="BG82" i="5"/>
  <c r="BH82" i="5" s="1"/>
  <c r="BI82" i="5" s="1"/>
  <c r="BG80" i="7"/>
  <c r="AV80" i="7"/>
  <c r="AW80" i="7" s="1"/>
  <c r="AW79" i="7"/>
  <c r="AX78" i="7"/>
  <c r="AJ136" i="3"/>
  <c r="AL136" i="3"/>
  <c r="BK136" i="3"/>
  <c r="AM136" i="3"/>
  <c r="AW136" i="3"/>
  <c r="BL136" i="3"/>
  <c r="BI136" i="3"/>
  <c r="BH136" i="3"/>
  <c r="AA136" i="3"/>
  <c r="AX136" i="3"/>
  <c r="A136" i="2"/>
  <c r="BK136" i="2" s="1"/>
  <c r="AP137" i="3"/>
  <c r="W137" i="3"/>
  <c r="AS137" i="3"/>
  <c r="AF137" i="3"/>
  <c r="AG137" i="3" s="1"/>
  <c r="BD137" i="3"/>
  <c r="BG137" i="3"/>
  <c r="T138" i="3"/>
  <c r="BA138" i="3" s="1"/>
  <c r="U137" i="3"/>
  <c r="AV137" i="3"/>
  <c r="Y137" i="3"/>
  <c r="H138" i="4"/>
  <c r="BD138" i="6"/>
  <c r="AV138" i="6"/>
  <c r="BG138" i="6"/>
  <c r="Y138" i="6"/>
  <c r="BC137" i="5"/>
  <c r="BF137" i="5"/>
  <c r="AU137" i="5"/>
  <c r="BD137" i="2"/>
  <c r="BG137" i="2"/>
  <c r="AV137" i="2"/>
  <c r="BC138" i="4"/>
  <c r="BF138" i="4"/>
  <c r="AU138" i="4"/>
  <c r="BD136" i="9"/>
  <c r="BG136" i="9"/>
  <c r="Y136" i="9"/>
  <c r="AV136" i="9"/>
  <c r="BC137" i="7"/>
  <c r="AU137" i="7"/>
  <c r="BF137" i="7"/>
  <c r="BC137" i="6"/>
  <c r="BF137" i="6"/>
  <c r="AU137" i="6"/>
  <c r="BC138" i="3"/>
  <c r="BF138" i="3"/>
  <c r="AU138" i="3"/>
  <c r="A136" i="5"/>
  <c r="BH136" i="5" s="1"/>
  <c r="BD136" i="5"/>
  <c r="BG136" i="5"/>
  <c r="Y136" i="5"/>
  <c r="AV136" i="5"/>
  <c r="A137" i="4"/>
  <c r="AW137" i="4" s="1"/>
  <c r="BD137" i="4"/>
  <c r="BG137" i="4"/>
  <c r="AV137" i="4"/>
  <c r="A136" i="7"/>
  <c r="AL136" i="7" s="1"/>
  <c r="BD136" i="7"/>
  <c r="Y136" i="7"/>
  <c r="AV136" i="7"/>
  <c r="BG136" i="7"/>
  <c r="BD135" i="8"/>
  <c r="BC136" i="2"/>
  <c r="BF136" i="2"/>
  <c r="AU136" i="2"/>
  <c r="AO136" i="2"/>
  <c r="L136" i="2"/>
  <c r="D136" i="2"/>
  <c r="C136" i="2"/>
  <c r="E136" i="2"/>
  <c r="P136" i="2"/>
  <c r="R136" i="2"/>
  <c r="O136" i="2"/>
  <c r="AC136" i="2"/>
  <c r="AD136" i="2" s="1"/>
  <c r="F136" i="2"/>
  <c r="B137" i="2"/>
  <c r="AR136" i="2"/>
  <c r="H136" i="2"/>
  <c r="Q136" i="2"/>
  <c r="N136" i="2"/>
  <c r="M136" i="2"/>
  <c r="K136" i="2"/>
  <c r="BC136" i="8"/>
  <c r="C136" i="8"/>
  <c r="K136" i="8"/>
  <c r="R136" i="8"/>
  <c r="N136" i="8"/>
  <c r="F136" i="8"/>
  <c r="Q136" i="8"/>
  <c r="M136" i="8"/>
  <c r="AR136" i="8"/>
  <c r="AC136" i="8"/>
  <c r="P136" i="8"/>
  <c r="E136" i="8"/>
  <c r="B137" i="8"/>
  <c r="BF136" i="8"/>
  <c r="L136" i="8"/>
  <c r="AU136" i="8"/>
  <c r="O136" i="8"/>
  <c r="AO136" i="8"/>
  <c r="AD136" i="8"/>
  <c r="D136" i="8"/>
  <c r="BC138" i="9"/>
  <c r="BF138" i="9"/>
  <c r="AU138" i="9"/>
  <c r="BG135" i="8"/>
  <c r="AV135" i="8"/>
  <c r="Y135" i="8"/>
  <c r="O89" i="5"/>
  <c r="Q89" i="5"/>
  <c r="R89" i="5" s="1"/>
  <c r="AA134" i="8"/>
  <c r="AX134" i="8"/>
  <c r="AJ134" i="8"/>
  <c r="BH134" i="8"/>
  <c r="AL134" i="8"/>
  <c r="AI134" i="8"/>
  <c r="AW134" i="8"/>
  <c r="AM134" i="8"/>
  <c r="BI134" i="8"/>
  <c r="BK134" i="8"/>
  <c r="BL134" i="8"/>
  <c r="AG135" i="8"/>
  <c r="W135" i="8"/>
  <c r="A135" i="8"/>
  <c r="U135" i="8"/>
  <c r="AS135" i="8"/>
  <c r="AF135" i="8"/>
  <c r="T136" i="8"/>
  <c r="AP135" i="8"/>
  <c r="AJ135" i="9"/>
  <c r="BH135" i="9"/>
  <c r="AX135" i="9"/>
  <c r="AA135" i="9"/>
  <c r="AW135" i="9"/>
  <c r="AI135" i="9"/>
  <c r="AL135" i="9"/>
  <c r="BI135" i="9"/>
  <c r="AM135" i="9"/>
  <c r="BK135" i="9"/>
  <c r="BL135" i="9"/>
  <c r="AP136" i="9"/>
  <c r="W136" i="9"/>
  <c r="T137" i="9"/>
  <c r="BA137" i="9" s="1"/>
  <c r="AG136" i="9"/>
  <c r="U136" i="9"/>
  <c r="AS136" i="9"/>
  <c r="AF136" i="9"/>
  <c r="A136" i="9"/>
  <c r="AP137" i="4"/>
  <c r="W137" i="4"/>
  <c r="X137" i="4"/>
  <c r="AF137" i="4"/>
  <c r="AG137" i="4" s="1"/>
  <c r="T138" i="4"/>
  <c r="BA138" i="4" s="1"/>
  <c r="AS137" i="4"/>
  <c r="Y137" i="4"/>
  <c r="U137" i="4"/>
  <c r="W136" i="5"/>
  <c r="U136" i="5"/>
  <c r="AS136" i="5"/>
  <c r="T137" i="5"/>
  <c r="AF136" i="5"/>
  <c r="AG136" i="5"/>
  <c r="AP136" i="5"/>
  <c r="AD137" i="5"/>
  <c r="F137" i="5"/>
  <c r="D137" i="5"/>
  <c r="M137" i="5"/>
  <c r="AC137" i="5"/>
  <c r="C137" i="5"/>
  <c r="AR137" i="5"/>
  <c r="N137" i="5"/>
  <c r="P137" i="5"/>
  <c r="K137" i="5"/>
  <c r="B138" i="5"/>
  <c r="Q137" i="5"/>
  <c r="E137" i="5"/>
  <c r="R137" i="5"/>
  <c r="L137" i="5"/>
  <c r="AO137" i="5"/>
  <c r="O137" i="5"/>
  <c r="AJ135" i="5"/>
  <c r="AM135" i="5"/>
  <c r="AX135" i="5"/>
  <c r="BI135" i="5"/>
  <c r="AA135" i="5"/>
  <c r="BH135" i="5"/>
  <c r="AI135" i="5"/>
  <c r="BK135" i="5"/>
  <c r="AL135" i="5"/>
  <c r="BL135" i="5"/>
  <c r="AW135" i="5"/>
  <c r="AF137" i="2"/>
  <c r="AG137" i="2" s="1"/>
  <c r="Y137" i="2"/>
  <c r="U137" i="2"/>
  <c r="T138" i="2"/>
  <c r="AP137" i="2"/>
  <c r="AS137" i="2"/>
  <c r="W137" i="2"/>
  <c r="M138" i="3"/>
  <c r="R138" i="3"/>
  <c r="E138" i="3"/>
  <c r="H138" i="3"/>
  <c r="O138" i="3"/>
  <c r="L138" i="3"/>
  <c r="Q138" i="3"/>
  <c r="D138" i="3"/>
  <c r="B139" i="3"/>
  <c r="F138" i="3"/>
  <c r="N138" i="3"/>
  <c r="K138" i="3"/>
  <c r="AR138" i="3"/>
  <c r="P138" i="3"/>
  <c r="C138" i="3"/>
  <c r="AO138" i="3"/>
  <c r="AC138" i="3"/>
  <c r="AD138" i="3" s="1"/>
  <c r="W136" i="7"/>
  <c r="AF136" i="7"/>
  <c r="AG136" i="7"/>
  <c r="U136" i="7"/>
  <c r="AS136" i="7"/>
  <c r="AP136" i="7"/>
  <c r="T137" i="7"/>
  <c r="AM136" i="6"/>
  <c r="BI136" i="6"/>
  <c r="BK136" i="6"/>
  <c r="AL136" i="6"/>
  <c r="AW136" i="6"/>
  <c r="BL136" i="6"/>
  <c r="AX136" i="6"/>
  <c r="AJ136" i="6"/>
  <c r="AA136" i="6"/>
  <c r="AI136" i="6"/>
  <c r="BH136" i="6"/>
  <c r="D138" i="4"/>
  <c r="B139" i="4"/>
  <c r="N138" i="4"/>
  <c r="Q138" i="4"/>
  <c r="AC138" i="4"/>
  <c r="AD138" i="4" s="1"/>
  <c r="C138" i="4"/>
  <c r="F138" i="4"/>
  <c r="AR138" i="4"/>
  <c r="AO138" i="4"/>
  <c r="R138" i="4"/>
  <c r="P138" i="4"/>
  <c r="K138" i="4"/>
  <c r="O138" i="4"/>
  <c r="M138" i="4"/>
  <c r="L138" i="4"/>
  <c r="E138" i="4"/>
  <c r="T139" i="6"/>
  <c r="AG138" i="6"/>
  <c r="AS138" i="6"/>
  <c r="AF138" i="6"/>
  <c r="W138" i="6"/>
  <c r="U138" i="6"/>
  <c r="AP138" i="6"/>
  <c r="BL135" i="7"/>
  <c r="AJ135" i="7"/>
  <c r="AX135" i="7"/>
  <c r="AA135" i="7"/>
  <c r="BH135" i="7"/>
  <c r="AI135" i="7"/>
  <c r="BK135" i="7"/>
  <c r="AL135" i="7"/>
  <c r="AW135" i="7"/>
  <c r="AM135" i="7"/>
  <c r="BI135" i="7"/>
  <c r="B139" i="9"/>
  <c r="L138" i="9"/>
  <c r="O138" i="9"/>
  <c r="AD138" i="9"/>
  <c r="C138" i="9"/>
  <c r="N138" i="9"/>
  <c r="Q138" i="9"/>
  <c r="AR138" i="9"/>
  <c r="E138" i="9"/>
  <c r="P138" i="9"/>
  <c r="R138" i="9"/>
  <c r="AO138" i="9"/>
  <c r="F138" i="9"/>
  <c r="M138" i="9"/>
  <c r="AC138" i="9"/>
  <c r="D138" i="9"/>
  <c r="K138" i="9"/>
  <c r="R137" i="7"/>
  <c r="M137" i="7"/>
  <c r="C137" i="7"/>
  <c r="O137" i="7"/>
  <c r="AO137" i="7"/>
  <c r="AC137" i="7"/>
  <c r="D137" i="7"/>
  <c r="N137" i="7"/>
  <c r="E137" i="7"/>
  <c r="AD137" i="7"/>
  <c r="P137" i="7"/>
  <c r="K137" i="7"/>
  <c r="F137" i="7"/>
  <c r="AR137" i="7"/>
  <c r="L137" i="7"/>
  <c r="Q137" i="7"/>
  <c r="B138" i="7"/>
  <c r="AO137" i="6"/>
  <c r="AR137" i="6"/>
  <c r="N137" i="6"/>
  <c r="M137" i="6"/>
  <c r="P137" i="6"/>
  <c r="D137" i="6"/>
  <c r="O137" i="6"/>
  <c r="R137" i="6"/>
  <c r="B138" i="6"/>
  <c r="C137" i="6"/>
  <c r="F137" i="6"/>
  <c r="A137" i="6"/>
  <c r="L137" i="6"/>
  <c r="E137" i="6"/>
  <c r="K137" i="6"/>
  <c r="AD137" i="6"/>
  <c r="AC137" i="6"/>
  <c r="Q137" i="6"/>
  <c r="O85" i="5" l="1"/>
  <c r="K86" i="5" s="1"/>
  <c r="AV81" i="6"/>
  <c r="AW81" i="6" s="1"/>
  <c r="BG81" i="6"/>
  <c r="BH81" i="6" s="1"/>
  <c r="BI81" i="6" s="1"/>
  <c r="X82" i="6"/>
  <c r="Y82" i="6" s="1"/>
  <c r="X138" i="2"/>
  <c r="BA138" i="2"/>
  <c r="X139" i="6"/>
  <c r="BA139" i="6"/>
  <c r="H139" i="9"/>
  <c r="AI137" i="3"/>
  <c r="X137" i="5"/>
  <c r="BA137" i="5"/>
  <c r="X136" i="8"/>
  <c r="BA136" i="8"/>
  <c r="H138" i="6"/>
  <c r="H137" i="8"/>
  <c r="H138" i="7"/>
  <c r="X137" i="7"/>
  <c r="BA137" i="7"/>
  <c r="H138" i="5"/>
  <c r="AX136" i="7"/>
  <c r="AM136" i="7"/>
  <c r="BL78" i="7"/>
  <c r="AI137" i="4"/>
  <c r="L86" i="5"/>
  <c r="P86" i="5" s="1"/>
  <c r="Q86" i="5" s="1"/>
  <c r="R86" i="5" s="1"/>
  <c r="N86" i="5"/>
  <c r="BF85" i="5"/>
  <c r="AU85" i="5"/>
  <c r="BK78" i="7"/>
  <c r="AJ136" i="7"/>
  <c r="BH136" i="7"/>
  <c r="AA136" i="7"/>
  <c r="BK136" i="7"/>
  <c r="BI136" i="7"/>
  <c r="AI136" i="7"/>
  <c r="P83" i="6"/>
  <c r="Q83" i="6" s="1"/>
  <c r="R83" i="6" s="1"/>
  <c r="O83" i="6"/>
  <c r="K84" i="6" s="1"/>
  <c r="W83" i="6"/>
  <c r="AX137" i="4"/>
  <c r="BH137" i="3"/>
  <c r="BK137" i="4"/>
  <c r="BL137" i="3"/>
  <c r="AX137" i="3"/>
  <c r="BK137" i="3"/>
  <c r="AW137" i="3"/>
  <c r="AJ137" i="3"/>
  <c r="AL137" i="3"/>
  <c r="BH137" i="4"/>
  <c r="BI137" i="3"/>
  <c r="X137" i="9"/>
  <c r="A138" i="3"/>
  <c r="X138" i="3"/>
  <c r="AA137" i="3"/>
  <c r="AA137" i="4"/>
  <c r="BK136" i="5"/>
  <c r="BL82" i="5"/>
  <c r="W84" i="5"/>
  <c r="X84" i="5" s="1"/>
  <c r="Y83" i="5"/>
  <c r="BK82" i="5"/>
  <c r="BH80" i="7"/>
  <c r="BI80" i="7" s="1"/>
  <c r="BK79" i="7"/>
  <c r="AX79" i="7"/>
  <c r="BL79" i="7" s="1"/>
  <c r="AA136" i="5"/>
  <c r="AX80" i="7"/>
  <c r="AM137" i="4"/>
  <c r="BI137" i="4"/>
  <c r="AJ136" i="2"/>
  <c r="AL136" i="2"/>
  <c r="BL136" i="2"/>
  <c r="BH136" i="2"/>
  <c r="AA136" i="2"/>
  <c r="BI136" i="2"/>
  <c r="AI136" i="2"/>
  <c r="AM136" i="2"/>
  <c r="AX136" i="2"/>
  <c r="AW136" i="2"/>
  <c r="AJ137" i="4"/>
  <c r="BL137" i="4"/>
  <c r="AL137" i="4"/>
  <c r="A137" i="2"/>
  <c r="AL137" i="2" s="1"/>
  <c r="W138" i="3"/>
  <c r="T139" i="3"/>
  <c r="BA139" i="3" s="1"/>
  <c r="AP138" i="3"/>
  <c r="AF138" i="3"/>
  <c r="AG138" i="3" s="1"/>
  <c r="Y138" i="3"/>
  <c r="U138" i="3"/>
  <c r="BD138" i="3"/>
  <c r="AS138" i="3"/>
  <c r="AV138" i="3"/>
  <c r="BG138" i="3"/>
  <c r="H139" i="4"/>
  <c r="A138" i="4"/>
  <c r="BK138" i="4" s="1"/>
  <c r="AM136" i="5"/>
  <c r="AL136" i="5"/>
  <c r="BI136" i="5"/>
  <c r="BL136" i="5"/>
  <c r="AI136" i="5"/>
  <c r="AJ136" i="5"/>
  <c r="AX136" i="5"/>
  <c r="AW136" i="5"/>
  <c r="BL136" i="7"/>
  <c r="AW136" i="7"/>
  <c r="BC139" i="4"/>
  <c r="BF139" i="4"/>
  <c r="AU139" i="4"/>
  <c r="BD136" i="8"/>
  <c r="BD138" i="2"/>
  <c r="BG138" i="2"/>
  <c r="AV138" i="2"/>
  <c r="BC137" i="2"/>
  <c r="AU137" i="2"/>
  <c r="BF137" i="2"/>
  <c r="Q137" i="2"/>
  <c r="H137" i="2"/>
  <c r="E137" i="2"/>
  <c r="F137" i="2"/>
  <c r="AO137" i="2"/>
  <c r="AR137" i="2"/>
  <c r="M137" i="2"/>
  <c r="R137" i="2"/>
  <c r="K137" i="2"/>
  <c r="O137" i="2"/>
  <c r="B138" i="2"/>
  <c r="P137" i="2"/>
  <c r="AC137" i="2"/>
  <c r="AD137" i="2" s="1"/>
  <c r="N137" i="2"/>
  <c r="D137" i="2"/>
  <c r="L137" i="2"/>
  <c r="C137" i="2"/>
  <c r="A137" i="5"/>
  <c r="BH137" i="5" s="1"/>
  <c r="BD137" i="5"/>
  <c r="BG137" i="5"/>
  <c r="AV137" i="5"/>
  <c r="Y137" i="5"/>
  <c r="BC138" i="6"/>
  <c r="AU138" i="6"/>
  <c r="BF138" i="6"/>
  <c r="BC138" i="7"/>
  <c r="BF138" i="7"/>
  <c r="AU138" i="7"/>
  <c r="BC138" i="5"/>
  <c r="BF138" i="5"/>
  <c r="AU138" i="5"/>
  <c r="BC137" i="8"/>
  <c r="BF137" i="8"/>
  <c r="F137" i="8"/>
  <c r="N137" i="8"/>
  <c r="P137" i="8"/>
  <c r="Q137" i="8"/>
  <c r="AU137" i="8"/>
  <c r="M137" i="8"/>
  <c r="E137" i="8"/>
  <c r="AC137" i="8"/>
  <c r="AR137" i="8"/>
  <c r="B138" i="8"/>
  <c r="L137" i="8"/>
  <c r="D137" i="8"/>
  <c r="O137" i="8"/>
  <c r="K137" i="8"/>
  <c r="AD137" i="8"/>
  <c r="R137" i="8"/>
  <c r="C137" i="8"/>
  <c r="AO137" i="8"/>
  <c r="BD137" i="9"/>
  <c r="BG137" i="9"/>
  <c r="Y137" i="9"/>
  <c r="AV137" i="9"/>
  <c r="BC139" i="3"/>
  <c r="BF139" i="3"/>
  <c r="AU139" i="3"/>
  <c r="BD138" i="4"/>
  <c r="BG138" i="4"/>
  <c r="AV138" i="4"/>
  <c r="BC139" i="9"/>
  <c r="BF139" i="9"/>
  <c r="AU139" i="9"/>
  <c r="BD139" i="6"/>
  <c r="BG139" i="6"/>
  <c r="Y139" i="6"/>
  <c r="AV139" i="6"/>
  <c r="A137" i="7"/>
  <c r="BI137" i="7" s="1"/>
  <c r="BD137" i="7"/>
  <c r="AV137" i="7"/>
  <c r="BG137" i="7"/>
  <c r="Y137" i="7"/>
  <c r="BG136" i="8"/>
  <c r="AV136" i="8"/>
  <c r="Y136" i="8"/>
  <c r="AM135" i="8"/>
  <c r="BI135" i="8"/>
  <c r="BK135" i="8"/>
  <c r="BL135" i="8"/>
  <c r="AX135" i="8"/>
  <c r="AA135" i="8"/>
  <c r="AJ135" i="8"/>
  <c r="BH135" i="8"/>
  <c r="AW135" i="8"/>
  <c r="AI135" i="8"/>
  <c r="AL135" i="8"/>
  <c r="AG137" i="9"/>
  <c r="U137" i="9"/>
  <c r="AP137" i="9"/>
  <c r="W137" i="9"/>
  <c r="AS137" i="9"/>
  <c r="AF137" i="9"/>
  <c r="T138" i="9"/>
  <c r="BA138" i="9" s="1"/>
  <c r="A137" i="9"/>
  <c r="BH136" i="9"/>
  <c r="AL136" i="9"/>
  <c r="AA136" i="9"/>
  <c r="AI136" i="9"/>
  <c r="AW136" i="9"/>
  <c r="AM136" i="9"/>
  <c r="AJ136" i="9"/>
  <c r="BI136" i="9"/>
  <c r="BK136" i="9"/>
  <c r="BL136" i="9"/>
  <c r="AX136" i="9"/>
  <c r="U136" i="8"/>
  <c r="W136" i="8"/>
  <c r="AS136" i="8"/>
  <c r="A136" i="8"/>
  <c r="T137" i="8"/>
  <c r="AP136" i="8"/>
  <c r="AF136" i="8"/>
  <c r="AG136" i="8"/>
  <c r="Y138" i="4"/>
  <c r="W138" i="4"/>
  <c r="AS138" i="4"/>
  <c r="X138" i="4"/>
  <c r="AP138" i="4"/>
  <c r="AF138" i="4"/>
  <c r="AG138" i="4" s="1"/>
  <c r="T139" i="4"/>
  <c r="BA139" i="4" s="1"/>
  <c r="U138" i="4"/>
  <c r="AS137" i="5"/>
  <c r="U137" i="5"/>
  <c r="AP137" i="5"/>
  <c r="T138" i="5"/>
  <c r="W137" i="5"/>
  <c r="AG137" i="5"/>
  <c r="AF137" i="5"/>
  <c r="AC138" i="5"/>
  <c r="N138" i="5"/>
  <c r="Q138" i="5"/>
  <c r="AR138" i="5"/>
  <c r="B139" i="5"/>
  <c r="E138" i="5"/>
  <c r="R138" i="5"/>
  <c r="L138" i="5"/>
  <c r="P138" i="5"/>
  <c r="AO138" i="5"/>
  <c r="O138" i="5"/>
  <c r="AD138" i="5"/>
  <c r="F138" i="5"/>
  <c r="D138" i="5"/>
  <c r="M138" i="5"/>
  <c r="C138" i="5"/>
  <c r="K138" i="5"/>
  <c r="AM137" i="6"/>
  <c r="BI137" i="6"/>
  <c r="BK137" i="6"/>
  <c r="AL137" i="6"/>
  <c r="AW137" i="6"/>
  <c r="BL137" i="6"/>
  <c r="AJ137" i="6"/>
  <c r="AX137" i="6"/>
  <c r="AI137" i="6"/>
  <c r="AA137" i="6"/>
  <c r="BH137" i="6"/>
  <c r="N138" i="7"/>
  <c r="B139" i="7"/>
  <c r="C138" i="7"/>
  <c r="Q138" i="7"/>
  <c r="L138" i="7"/>
  <c r="F138" i="7"/>
  <c r="AC138" i="7"/>
  <c r="AR138" i="7"/>
  <c r="E138" i="7"/>
  <c r="D138" i="7"/>
  <c r="AD138" i="7"/>
  <c r="P138" i="7"/>
  <c r="AO138" i="7"/>
  <c r="K138" i="7"/>
  <c r="R138" i="7"/>
  <c r="O138" i="7"/>
  <c r="M138" i="7"/>
  <c r="AJ138" i="3"/>
  <c r="AX138" i="3"/>
  <c r="BH138" i="3"/>
  <c r="AI138" i="3"/>
  <c r="AA138" i="3"/>
  <c r="BI138" i="3"/>
  <c r="AM138" i="3"/>
  <c r="AW138" i="3"/>
  <c r="AL138" i="3"/>
  <c r="BL138" i="3"/>
  <c r="BK138" i="3"/>
  <c r="AG137" i="7"/>
  <c r="AP137" i="7"/>
  <c r="W137" i="7"/>
  <c r="AS137" i="7"/>
  <c r="T138" i="7"/>
  <c r="U137" i="7"/>
  <c r="AF137" i="7"/>
  <c r="AR139" i="4"/>
  <c r="P139" i="4"/>
  <c r="M139" i="4"/>
  <c r="R139" i="4"/>
  <c r="E139" i="4"/>
  <c r="O139" i="4"/>
  <c r="D139" i="4"/>
  <c r="L139" i="4"/>
  <c r="Q139" i="4"/>
  <c r="C139" i="4"/>
  <c r="AO139" i="4"/>
  <c r="AC139" i="4"/>
  <c r="AD139" i="4" s="1"/>
  <c r="B140" i="4"/>
  <c r="K139" i="4"/>
  <c r="N139" i="4"/>
  <c r="F139" i="4"/>
  <c r="F139" i="3"/>
  <c r="AC139" i="3"/>
  <c r="AD139" i="3" s="1"/>
  <c r="C139" i="3"/>
  <c r="AR139" i="3"/>
  <c r="AO139" i="3"/>
  <c r="R139" i="3"/>
  <c r="P139" i="3"/>
  <c r="K139" i="3"/>
  <c r="H139" i="3"/>
  <c r="E139" i="3"/>
  <c r="D139" i="3"/>
  <c r="Q139" i="3"/>
  <c r="B140" i="3"/>
  <c r="N139" i="3"/>
  <c r="M139" i="3"/>
  <c r="L139" i="3"/>
  <c r="O139" i="3"/>
  <c r="Q138" i="6"/>
  <c r="AC138" i="6"/>
  <c r="E138" i="6"/>
  <c r="L138" i="6"/>
  <c r="AD138" i="6"/>
  <c r="K138" i="6"/>
  <c r="N138" i="6"/>
  <c r="AO138" i="6"/>
  <c r="AR138" i="6"/>
  <c r="B139" i="6"/>
  <c r="M138" i="6"/>
  <c r="P138" i="6"/>
  <c r="A138" i="6"/>
  <c r="O138" i="6"/>
  <c r="R138" i="6"/>
  <c r="C138" i="6"/>
  <c r="F138" i="6"/>
  <c r="D138" i="6"/>
  <c r="R139" i="9"/>
  <c r="AO139" i="9"/>
  <c r="F139" i="9"/>
  <c r="M139" i="9"/>
  <c r="AC139" i="9"/>
  <c r="B140" i="9"/>
  <c r="L139" i="9"/>
  <c r="O139" i="9"/>
  <c r="AD139" i="9"/>
  <c r="C139" i="9"/>
  <c r="N139" i="9"/>
  <c r="E139" i="9"/>
  <c r="P139" i="9"/>
  <c r="D139" i="9"/>
  <c r="K139" i="9"/>
  <c r="AR139" i="9"/>
  <c r="Q139" i="9"/>
  <c r="AX138" i="4"/>
  <c r="AS139" i="6"/>
  <c r="AP139" i="6"/>
  <c r="AF139" i="6"/>
  <c r="W139" i="6"/>
  <c r="U139" i="6"/>
  <c r="AG139" i="6"/>
  <c r="T140" i="6"/>
  <c r="W138" i="2"/>
  <c r="T139" i="2"/>
  <c r="AS138" i="2"/>
  <c r="AF138" i="2"/>
  <c r="AG138" i="2" s="1"/>
  <c r="AP138" i="2"/>
  <c r="U138" i="2"/>
  <c r="Y138" i="2"/>
  <c r="AV82" i="6" l="1"/>
  <c r="AW82" i="6" s="1"/>
  <c r="BG82" i="6"/>
  <c r="BH82" i="6" s="1"/>
  <c r="BI82" i="6" s="1"/>
  <c r="AX81" i="6"/>
  <c r="BL81" i="6" s="1"/>
  <c r="BK81" i="6"/>
  <c r="X139" i="2"/>
  <c r="BA139" i="2"/>
  <c r="H139" i="5"/>
  <c r="X138" i="5"/>
  <c r="BA138" i="5"/>
  <c r="X138" i="7"/>
  <c r="BA138" i="7"/>
  <c r="X140" i="6"/>
  <c r="BA140" i="6"/>
  <c r="H139" i="7"/>
  <c r="H138" i="8"/>
  <c r="H139" i="6"/>
  <c r="H140" i="9"/>
  <c r="AM137" i="2"/>
  <c r="X137" i="8"/>
  <c r="BA137" i="8"/>
  <c r="O86" i="5"/>
  <c r="K87" i="5" s="1"/>
  <c r="L87" i="5" s="1"/>
  <c r="AW137" i="2"/>
  <c r="BH137" i="2"/>
  <c r="AI137" i="2"/>
  <c r="BI137" i="2"/>
  <c r="AA137" i="2"/>
  <c r="BK137" i="2"/>
  <c r="BL137" i="2"/>
  <c r="AX137" i="2"/>
  <c r="AJ137" i="2"/>
  <c r="N87" i="5"/>
  <c r="BF86" i="5"/>
  <c r="AU86" i="5"/>
  <c r="L84" i="6"/>
  <c r="P84" i="6" s="1"/>
  <c r="Q84" i="6" s="1"/>
  <c r="R84" i="6" s="1"/>
  <c r="N84" i="6"/>
  <c r="AU83" i="6"/>
  <c r="BF83" i="6"/>
  <c r="X83" i="6"/>
  <c r="Y83" i="6" s="1"/>
  <c r="X138" i="9"/>
  <c r="A139" i="3"/>
  <c r="X139" i="3"/>
  <c r="BG83" i="5"/>
  <c r="BH83" i="5" s="1"/>
  <c r="BI83" i="5" s="1"/>
  <c r="AV83" i="5"/>
  <c r="AW83" i="5" s="1"/>
  <c r="BK80" i="7"/>
  <c r="W85" i="5"/>
  <c r="X85" i="5" s="1"/>
  <c r="Y84" i="5"/>
  <c r="BL80" i="7"/>
  <c r="AM138" i="4"/>
  <c r="AJ137" i="7"/>
  <c r="AJ138" i="4"/>
  <c r="AA138" i="4"/>
  <c r="AI138" i="4"/>
  <c r="BI138" i="4"/>
  <c r="BH138" i="4"/>
  <c r="BL138" i="4"/>
  <c r="AL138" i="4"/>
  <c r="AW138" i="4"/>
  <c r="A138" i="2"/>
  <c r="BK138" i="2" s="1"/>
  <c r="AV139" i="3"/>
  <c r="U139" i="3"/>
  <c r="AP139" i="3"/>
  <c r="BG139" i="3"/>
  <c r="AF139" i="3"/>
  <c r="AG139" i="3" s="1"/>
  <c r="AS139" i="3"/>
  <c r="BD139" i="3"/>
  <c r="T140" i="3"/>
  <c r="BA140" i="3" s="1"/>
  <c r="W139" i="3"/>
  <c r="Y139" i="3"/>
  <c r="H140" i="4"/>
  <c r="AM137" i="5"/>
  <c r="AL137" i="5"/>
  <c r="AJ137" i="5"/>
  <c r="BH137" i="7"/>
  <c r="AA137" i="7"/>
  <c r="BC139" i="7"/>
  <c r="AU139" i="7"/>
  <c r="BF139" i="7"/>
  <c r="BI137" i="5"/>
  <c r="AM137" i="7"/>
  <c r="BL137" i="7"/>
  <c r="AI137" i="7"/>
  <c r="AA137" i="5"/>
  <c r="BC138" i="8"/>
  <c r="K138" i="8"/>
  <c r="L138" i="8"/>
  <c r="C138" i="8"/>
  <c r="BF138" i="8"/>
  <c r="AO138" i="8"/>
  <c r="N138" i="8"/>
  <c r="AR138" i="8"/>
  <c r="M138" i="8"/>
  <c r="E138" i="8"/>
  <c r="AU138" i="8"/>
  <c r="Q138" i="8"/>
  <c r="F138" i="8"/>
  <c r="R138" i="8"/>
  <c r="AC138" i="8"/>
  <c r="P138" i="8"/>
  <c r="D138" i="8"/>
  <c r="B139" i="8"/>
  <c r="AD138" i="8"/>
  <c r="O138" i="8"/>
  <c r="AX137" i="7"/>
  <c r="BD140" i="6"/>
  <c r="AV140" i="6"/>
  <c r="BG140" i="6"/>
  <c r="Y140" i="6"/>
  <c r="AL137" i="7"/>
  <c r="BC139" i="6"/>
  <c r="AU139" i="6"/>
  <c r="BF139" i="6"/>
  <c r="BC140" i="3"/>
  <c r="BF140" i="3"/>
  <c r="AU140" i="3"/>
  <c r="AW137" i="5"/>
  <c r="AX137" i="5"/>
  <c r="BD138" i="5"/>
  <c r="AV138" i="5"/>
  <c r="BG138" i="5"/>
  <c r="Y138" i="5"/>
  <c r="BD138" i="9"/>
  <c r="AV138" i="9"/>
  <c r="BG138" i="9"/>
  <c r="Y138" i="9"/>
  <c r="BC140" i="9"/>
  <c r="BF140" i="9"/>
  <c r="AU140" i="9"/>
  <c r="AW137" i="7"/>
  <c r="AI137" i="5"/>
  <c r="BL137" i="5"/>
  <c r="BC138" i="2"/>
  <c r="BF138" i="2"/>
  <c r="AU138" i="2"/>
  <c r="M138" i="2"/>
  <c r="B139" i="2"/>
  <c r="AR138" i="2"/>
  <c r="O138" i="2"/>
  <c r="F138" i="2"/>
  <c r="L138" i="2"/>
  <c r="Q138" i="2"/>
  <c r="N138" i="2"/>
  <c r="AO138" i="2"/>
  <c r="P138" i="2"/>
  <c r="E138" i="2"/>
  <c r="D138" i="2"/>
  <c r="C138" i="2"/>
  <c r="R138" i="2"/>
  <c r="AC138" i="2"/>
  <c r="AD138" i="2" s="1"/>
  <c r="K138" i="2"/>
  <c r="H138" i="2"/>
  <c r="BK137" i="7"/>
  <c r="BC140" i="4"/>
  <c r="BF140" i="4"/>
  <c r="AU140" i="4"/>
  <c r="BC139" i="5"/>
  <c r="BF139" i="5"/>
  <c r="AU139" i="5"/>
  <c r="BK137" i="5"/>
  <c r="BD137" i="8"/>
  <c r="BD139" i="2"/>
  <c r="BG139" i="2"/>
  <c r="AV139" i="2"/>
  <c r="A138" i="7"/>
  <c r="BH138" i="7" s="1"/>
  <c r="BD138" i="7"/>
  <c r="BG138" i="7"/>
  <c r="Y138" i="7"/>
  <c r="AV138" i="7"/>
  <c r="A139" i="4"/>
  <c r="AL139" i="4" s="1"/>
  <c r="BD139" i="4"/>
  <c r="BG139" i="4"/>
  <c r="AV139" i="4"/>
  <c r="BG137" i="8"/>
  <c r="AV137" i="8"/>
  <c r="Y137" i="8"/>
  <c r="AS138" i="9"/>
  <c r="AP138" i="9"/>
  <c r="AF138" i="9"/>
  <c r="W138" i="9"/>
  <c r="AG138" i="9"/>
  <c r="T139" i="9"/>
  <c r="BA139" i="9" s="1"/>
  <c r="U138" i="9"/>
  <c r="A138" i="9"/>
  <c r="AL136" i="8"/>
  <c r="AM136" i="8"/>
  <c r="AW136" i="8"/>
  <c r="BK136" i="8"/>
  <c r="BL136" i="8"/>
  <c r="AI136" i="8"/>
  <c r="BI136" i="8"/>
  <c r="AJ136" i="8"/>
  <c r="AX136" i="8"/>
  <c r="BH136" i="8"/>
  <c r="AA136" i="8"/>
  <c r="BH137" i="9"/>
  <c r="AL137" i="9"/>
  <c r="AX137" i="9"/>
  <c r="AI137" i="9"/>
  <c r="AM137" i="9"/>
  <c r="BI137" i="9"/>
  <c r="AJ137" i="9"/>
  <c r="BK137" i="9"/>
  <c r="AW137" i="9"/>
  <c r="BL137" i="9"/>
  <c r="AA137" i="9"/>
  <c r="AP137" i="8"/>
  <c r="AG137" i="8"/>
  <c r="A137" i="8"/>
  <c r="AF137" i="8"/>
  <c r="U137" i="8"/>
  <c r="W137" i="8"/>
  <c r="T138" i="8"/>
  <c r="AS137" i="8"/>
  <c r="U139" i="4"/>
  <c r="X139" i="4"/>
  <c r="AS139" i="4"/>
  <c r="W139" i="4"/>
  <c r="AF139" i="4"/>
  <c r="AG139" i="4" s="1"/>
  <c r="AP139" i="4"/>
  <c r="Y139" i="4"/>
  <c r="T140" i="4"/>
  <c r="BA140" i="4" s="1"/>
  <c r="B140" i="5"/>
  <c r="E139" i="5"/>
  <c r="M139" i="5"/>
  <c r="R139" i="5"/>
  <c r="L139" i="5"/>
  <c r="P139" i="5"/>
  <c r="C139" i="5"/>
  <c r="AO139" i="5"/>
  <c r="O139" i="5"/>
  <c r="AD139" i="5"/>
  <c r="Q139" i="5"/>
  <c r="F139" i="5"/>
  <c r="D139" i="5"/>
  <c r="K139" i="5"/>
  <c r="AC139" i="5"/>
  <c r="N139" i="5"/>
  <c r="AR139" i="5"/>
  <c r="AS138" i="5"/>
  <c r="T139" i="5"/>
  <c r="U138" i="5"/>
  <c r="W138" i="5"/>
  <c r="AP138" i="5"/>
  <c r="AG138" i="5"/>
  <c r="AF138" i="5"/>
  <c r="A138" i="5"/>
  <c r="AF139" i="2"/>
  <c r="AG139" i="2" s="1"/>
  <c r="Y139" i="2"/>
  <c r="U139" i="2"/>
  <c r="T140" i="2"/>
  <c r="AP139" i="2"/>
  <c r="AS139" i="2"/>
  <c r="W139" i="2"/>
  <c r="C139" i="6"/>
  <c r="F139" i="6"/>
  <c r="Q139" i="6"/>
  <c r="AC139" i="6"/>
  <c r="E139" i="6"/>
  <c r="L139" i="6"/>
  <c r="AD139" i="6"/>
  <c r="K139" i="6"/>
  <c r="N139" i="6"/>
  <c r="AO139" i="6"/>
  <c r="P139" i="6"/>
  <c r="A139" i="6"/>
  <c r="D139" i="6"/>
  <c r="O139" i="6"/>
  <c r="R139" i="6"/>
  <c r="AR139" i="6"/>
  <c r="B140" i="6"/>
  <c r="M139" i="6"/>
  <c r="T141" i="6"/>
  <c r="AP140" i="6"/>
  <c r="W140" i="6"/>
  <c r="AS140" i="6"/>
  <c r="U140" i="6"/>
  <c r="AG140" i="6"/>
  <c r="AF140" i="6"/>
  <c r="B141" i="4"/>
  <c r="N140" i="4"/>
  <c r="Q140" i="4"/>
  <c r="AC140" i="4"/>
  <c r="AD140" i="4" s="1"/>
  <c r="C140" i="4"/>
  <c r="F140" i="4"/>
  <c r="AR140" i="4"/>
  <c r="AO140" i="4"/>
  <c r="R140" i="4"/>
  <c r="P140" i="4"/>
  <c r="K140" i="4"/>
  <c r="E140" i="4"/>
  <c r="O140" i="4"/>
  <c r="M140" i="4"/>
  <c r="L140" i="4"/>
  <c r="D140" i="4"/>
  <c r="B141" i="9"/>
  <c r="L140" i="9"/>
  <c r="O140" i="9"/>
  <c r="AD140" i="9"/>
  <c r="C140" i="9"/>
  <c r="N140" i="9"/>
  <c r="Q140" i="9"/>
  <c r="AR140" i="9"/>
  <c r="E140" i="9"/>
  <c r="P140" i="9"/>
  <c r="AO140" i="9"/>
  <c r="F140" i="9"/>
  <c r="M140" i="9"/>
  <c r="AC140" i="9"/>
  <c r="D140" i="9"/>
  <c r="K140" i="9"/>
  <c r="R140" i="9"/>
  <c r="AO140" i="3"/>
  <c r="AC140" i="3"/>
  <c r="AD140" i="3" s="1"/>
  <c r="C140" i="3"/>
  <c r="K140" i="3"/>
  <c r="AR140" i="3"/>
  <c r="P140" i="3"/>
  <c r="R140" i="3"/>
  <c r="E140" i="3"/>
  <c r="M140" i="3"/>
  <c r="H140" i="3"/>
  <c r="Q140" i="3"/>
  <c r="D140" i="3"/>
  <c r="L140" i="3"/>
  <c r="B141" i="3"/>
  <c r="F140" i="3"/>
  <c r="N140" i="3"/>
  <c r="O140" i="3"/>
  <c r="AX138" i="6"/>
  <c r="AJ138" i="6"/>
  <c r="BH138" i="6"/>
  <c r="AA138" i="6"/>
  <c r="AI138" i="6"/>
  <c r="BI138" i="6"/>
  <c r="AM138" i="6"/>
  <c r="AW138" i="6"/>
  <c r="AL138" i="6"/>
  <c r="BL138" i="6"/>
  <c r="BK138" i="6"/>
  <c r="AX139" i="3"/>
  <c r="AJ139" i="3"/>
  <c r="AA139" i="3"/>
  <c r="BH139" i="3"/>
  <c r="AI139" i="3"/>
  <c r="AM139" i="3"/>
  <c r="BI139" i="3"/>
  <c r="AW139" i="3"/>
  <c r="AL139" i="3"/>
  <c r="BL139" i="3"/>
  <c r="BK139" i="3"/>
  <c r="AC139" i="7"/>
  <c r="O139" i="7"/>
  <c r="Q139" i="7"/>
  <c r="E139" i="7"/>
  <c r="D139" i="7"/>
  <c r="F139" i="7"/>
  <c r="K139" i="7"/>
  <c r="M139" i="7"/>
  <c r="P139" i="7"/>
  <c r="AD139" i="7"/>
  <c r="AO139" i="7"/>
  <c r="AR139" i="7"/>
  <c r="L139" i="7"/>
  <c r="N139" i="7"/>
  <c r="B140" i="7"/>
  <c r="R139" i="7"/>
  <c r="C139" i="7"/>
  <c r="AG138" i="7"/>
  <c r="U138" i="7"/>
  <c r="T139" i="7"/>
  <c r="AS138" i="7"/>
  <c r="AP138" i="7"/>
  <c r="AF138" i="7"/>
  <c r="W138" i="7"/>
  <c r="AX82" i="6" l="1"/>
  <c r="BL82" i="6" s="1"/>
  <c r="BK82" i="6"/>
  <c r="X138" i="8"/>
  <c r="BA138" i="8"/>
  <c r="H139" i="8"/>
  <c r="X139" i="7"/>
  <c r="BA139" i="7"/>
  <c r="X140" i="2"/>
  <c r="BA140" i="2"/>
  <c r="X141" i="6"/>
  <c r="BA141" i="6"/>
  <c r="X139" i="5"/>
  <c r="BA139" i="5"/>
  <c r="H140" i="7"/>
  <c r="H141" i="9"/>
  <c r="H140" i="6"/>
  <c r="H140" i="5"/>
  <c r="BH139" i="4"/>
  <c r="O84" i="6"/>
  <c r="K85" i="6" s="1"/>
  <c r="L85" i="6" s="1"/>
  <c r="P85" i="6" s="1"/>
  <c r="Q85" i="6" s="1"/>
  <c r="R85" i="6" s="1"/>
  <c r="W84" i="6"/>
  <c r="X84" i="6" s="1"/>
  <c r="Y84" i="6" s="1"/>
  <c r="P87" i="5"/>
  <c r="Q87" i="5" s="1"/>
  <c r="R87" i="5" s="1"/>
  <c r="O87" i="5"/>
  <c r="K88" i="5" s="1"/>
  <c r="AV83" i="6"/>
  <c r="AW83" i="6" s="1"/>
  <c r="AX83" i="6" s="1"/>
  <c r="BG83" i="6"/>
  <c r="BH83" i="6" s="1"/>
  <c r="BI83" i="6" s="1"/>
  <c r="AU84" i="6"/>
  <c r="BF84" i="6"/>
  <c r="X139" i="9"/>
  <c r="A140" i="3"/>
  <c r="AL140" i="3" s="1"/>
  <c r="X140" i="3"/>
  <c r="AV84" i="5"/>
  <c r="AW84" i="5" s="1"/>
  <c r="AX84" i="5" s="1"/>
  <c r="BG84" i="5"/>
  <c r="W86" i="5"/>
  <c r="X86" i="5" s="1"/>
  <c r="Y85" i="5"/>
  <c r="AX83" i="5"/>
  <c r="BL83" i="5" s="1"/>
  <c r="BK83" i="5"/>
  <c r="AJ139" i="4"/>
  <c r="BK139" i="4"/>
  <c r="AX138" i="2"/>
  <c r="BL138" i="2"/>
  <c r="AW138" i="2"/>
  <c r="AI138" i="2"/>
  <c r="AM138" i="2"/>
  <c r="AL138" i="2"/>
  <c r="BI139" i="4"/>
  <c r="AA139" i="4"/>
  <c r="AI139" i="4"/>
  <c r="AM139" i="4"/>
  <c r="AX139" i="4"/>
  <c r="BL139" i="4"/>
  <c r="AW139" i="4"/>
  <c r="A139" i="2"/>
  <c r="BI139" i="2" s="1"/>
  <c r="AJ138" i="2"/>
  <c r="AA138" i="2"/>
  <c r="BH138" i="2"/>
  <c r="BI138" i="2"/>
  <c r="AS140" i="3"/>
  <c r="BD140" i="3"/>
  <c r="AF140" i="3"/>
  <c r="AG140" i="3" s="1"/>
  <c r="T141" i="3"/>
  <c r="BA141" i="3" s="1"/>
  <c r="W140" i="3"/>
  <c r="BG140" i="3"/>
  <c r="Y140" i="3"/>
  <c r="U140" i="3"/>
  <c r="AV140" i="3"/>
  <c r="AP140" i="3"/>
  <c r="H141" i="4"/>
  <c r="AX138" i="7"/>
  <c r="BK138" i="7"/>
  <c r="AA138" i="7"/>
  <c r="AJ138" i="7"/>
  <c r="BL138" i="7"/>
  <c r="BI138" i="7"/>
  <c r="AM138" i="7"/>
  <c r="AW138" i="7"/>
  <c r="AL138" i="7"/>
  <c r="AI138" i="7"/>
  <c r="BD139" i="9"/>
  <c r="BG139" i="9"/>
  <c r="AV139" i="9"/>
  <c r="Y139" i="9"/>
  <c r="BC140" i="6"/>
  <c r="BF140" i="6"/>
  <c r="AU140" i="6"/>
  <c r="A139" i="7"/>
  <c r="BI139" i="7" s="1"/>
  <c r="BD139" i="7"/>
  <c r="AV139" i="7"/>
  <c r="BG139" i="7"/>
  <c r="Y139" i="7"/>
  <c r="BC141" i="3"/>
  <c r="BF141" i="3"/>
  <c r="AU141" i="3"/>
  <c r="BD141" i="6"/>
  <c r="AV141" i="6"/>
  <c r="BG141" i="6"/>
  <c r="Y141" i="6"/>
  <c r="BD138" i="8"/>
  <c r="BC139" i="2"/>
  <c r="BF139" i="2"/>
  <c r="AU139" i="2"/>
  <c r="N139" i="2"/>
  <c r="B140" i="2"/>
  <c r="AR139" i="2"/>
  <c r="H139" i="2"/>
  <c r="AO139" i="2"/>
  <c r="K139" i="2"/>
  <c r="E139" i="2"/>
  <c r="M139" i="2"/>
  <c r="D139" i="2"/>
  <c r="L139" i="2"/>
  <c r="AC139" i="2"/>
  <c r="AD139" i="2" s="1"/>
  <c r="C139" i="2"/>
  <c r="R139" i="2"/>
  <c r="O139" i="2"/>
  <c r="F139" i="2"/>
  <c r="Q139" i="2"/>
  <c r="P139" i="2"/>
  <c r="BC139" i="8"/>
  <c r="O139" i="8"/>
  <c r="K139" i="8"/>
  <c r="R139" i="8"/>
  <c r="E139" i="8"/>
  <c r="N139" i="8"/>
  <c r="D139" i="8"/>
  <c r="AO139" i="8"/>
  <c r="Q139" i="8"/>
  <c r="AC139" i="8"/>
  <c r="C139" i="8"/>
  <c r="F139" i="8"/>
  <c r="B140" i="8"/>
  <c r="AU139" i="8"/>
  <c r="L139" i="8"/>
  <c r="AD139" i="8"/>
  <c r="P139" i="8"/>
  <c r="M139" i="8"/>
  <c r="BF139" i="8"/>
  <c r="AR139" i="8"/>
  <c r="BC140" i="5"/>
  <c r="BF140" i="5"/>
  <c r="AU140" i="5"/>
  <c r="BC141" i="9"/>
  <c r="BF141" i="9"/>
  <c r="AU141" i="9"/>
  <c r="A140" i="4"/>
  <c r="AL140" i="4" s="1"/>
  <c r="BD140" i="4"/>
  <c r="AV140" i="4"/>
  <c r="BG140" i="4"/>
  <c r="BD140" i="2"/>
  <c r="BG140" i="2"/>
  <c r="AV140" i="2"/>
  <c r="BC140" i="7"/>
  <c r="AU140" i="7"/>
  <c r="BF140" i="7"/>
  <c r="BD139" i="5"/>
  <c r="BG139" i="5"/>
  <c r="Y139" i="5"/>
  <c r="AV139" i="5"/>
  <c r="BC141" i="4"/>
  <c r="BF141" i="4"/>
  <c r="AU141" i="4"/>
  <c r="BG138" i="8"/>
  <c r="AV138" i="8"/>
  <c r="Y138" i="8"/>
  <c r="W92" i="5"/>
  <c r="BL137" i="8"/>
  <c r="AX137" i="8"/>
  <c r="AJ137" i="8"/>
  <c r="BI137" i="8"/>
  <c r="BH137" i="8"/>
  <c r="AM137" i="8"/>
  <c r="AA137" i="8"/>
  <c r="BK137" i="8"/>
  <c r="AI137" i="8"/>
  <c r="AW137" i="8"/>
  <c r="AL137" i="8"/>
  <c r="W139" i="9"/>
  <c r="AF139" i="9"/>
  <c r="AS139" i="9"/>
  <c r="T140" i="9"/>
  <c r="BA140" i="9" s="1"/>
  <c r="U139" i="9"/>
  <c r="AG139" i="9"/>
  <c r="AP139" i="9"/>
  <c r="A139" i="9"/>
  <c r="U138" i="8"/>
  <c r="AG138" i="8"/>
  <c r="T139" i="8"/>
  <c r="AP138" i="8"/>
  <c r="W138" i="8"/>
  <c r="AF138" i="8"/>
  <c r="AS138" i="8"/>
  <c r="A138" i="8"/>
  <c r="AA138" i="9"/>
  <c r="AI138" i="9"/>
  <c r="BK138" i="9"/>
  <c r="AL138" i="9"/>
  <c r="BL138" i="9"/>
  <c r="AW138" i="9"/>
  <c r="AJ138" i="9"/>
  <c r="AM138" i="9"/>
  <c r="AX138" i="9"/>
  <c r="BI138" i="9"/>
  <c r="BH138" i="9"/>
  <c r="W140" i="4"/>
  <c r="X140" i="4"/>
  <c r="U140" i="4"/>
  <c r="AS140" i="4"/>
  <c r="AP140" i="4"/>
  <c r="T141" i="4"/>
  <c r="BA141" i="4" s="1"/>
  <c r="AF140" i="4"/>
  <c r="AG140" i="4" s="1"/>
  <c r="Y140" i="4"/>
  <c r="AG139" i="5"/>
  <c r="U139" i="5"/>
  <c r="AP139" i="5"/>
  <c r="W139" i="5"/>
  <c r="AF139" i="5"/>
  <c r="AS139" i="5"/>
  <c r="T140" i="5"/>
  <c r="AA138" i="5"/>
  <c r="AL138" i="5"/>
  <c r="AI138" i="5"/>
  <c r="AW138" i="5"/>
  <c r="BI138" i="5"/>
  <c r="AM138" i="5"/>
  <c r="AX138" i="5"/>
  <c r="BK138" i="5"/>
  <c r="BH138" i="5"/>
  <c r="BL138" i="5"/>
  <c r="AJ138" i="5"/>
  <c r="A139" i="5"/>
  <c r="AC140" i="5"/>
  <c r="N140" i="5"/>
  <c r="Q140" i="5"/>
  <c r="E140" i="5"/>
  <c r="B141" i="5"/>
  <c r="P140" i="5"/>
  <c r="R140" i="5"/>
  <c r="L140" i="5"/>
  <c r="AO140" i="5"/>
  <c r="O140" i="5"/>
  <c r="AD140" i="5"/>
  <c r="D140" i="5"/>
  <c r="F140" i="5"/>
  <c r="K140" i="5"/>
  <c r="M140" i="5"/>
  <c r="C140" i="5"/>
  <c r="AR140" i="5"/>
  <c r="AX139" i="6"/>
  <c r="AJ139" i="6"/>
  <c r="BH139" i="6"/>
  <c r="AA139" i="6"/>
  <c r="AI139" i="6"/>
  <c r="AM139" i="6"/>
  <c r="BI139" i="6"/>
  <c r="AL139" i="6"/>
  <c r="AW139" i="6"/>
  <c r="BL139" i="6"/>
  <c r="BK139" i="6"/>
  <c r="M141" i="4"/>
  <c r="R141" i="4"/>
  <c r="E141" i="4"/>
  <c r="O141" i="4"/>
  <c r="L141" i="4"/>
  <c r="Q141" i="4"/>
  <c r="D141" i="4"/>
  <c r="F141" i="4"/>
  <c r="N141" i="4"/>
  <c r="B142" i="4"/>
  <c r="K141" i="4"/>
  <c r="AR141" i="4"/>
  <c r="P141" i="4"/>
  <c r="AO141" i="4"/>
  <c r="AC141" i="4"/>
  <c r="AD141" i="4" s="1"/>
  <c r="C141" i="4"/>
  <c r="D141" i="3"/>
  <c r="N141" i="3"/>
  <c r="Q141" i="3"/>
  <c r="B142" i="3"/>
  <c r="C141" i="3"/>
  <c r="F141" i="3"/>
  <c r="AC141" i="3"/>
  <c r="AD141" i="3" s="1"/>
  <c r="AO141" i="3"/>
  <c r="AR141" i="3"/>
  <c r="K141" i="3"/>
  <c r="R141" i="3"/>
  <c r="P141" i="3"/>
  <c r="L141" i="3"/>
  <c r="O141" i="3"/>
  <c r="M141" i="3"/>
  <c r="H141" i="3"/>
  <c r="E141" i="3"/>
  <c r="AP141" i="6"/>
  <c r="AF141" i="6"/>
  <c r="W141" i="6"/>
  <c r="U141" i="6"/>
  <c r="T142" i="6"/>
  <c r="AG141" i="6"/>
  <c r="AS141" i="6"/>
  <c r="D140" i="6"/>
  <c r="A140" i="6"/>
  <c r="R140" i="6"/>
  <c r="B141" i="6"/>
  <c r="O140" i="6"/>
  <c r="F140" i="6"/>
  <c r="C140" i="6"/>
  <c r="Q140" i="6"/>
  <c r="AC140" i="6"/>
  <c r="E140" i="6"/>
  <c r="L140" i="6"/>
  <c r="AO140" i="6"/>
  <c r="AR140" i="6"/>
  <c r="N140" i="6"/>
  <c r="M140" i="6"/>
  <c r="P140" i="6"/>
  <c r="K140" i="6"/>
  <c r="AD140" i="6"/>
  <c r="B141" i="7"/>
  <c r="R140" i="7"/>
  <c r="AR140" i="7"/>
  <c r="AO140" i="7"/>
  <c r="M140" i="7"/>
  <c r="L140" i="7"/>
  <c r="N140" i="7"/>
  <c r="AC140" i="7"/>
  <c r="O140" i="7"/>
  <c r="F140" i="7"/>
  <c r="E140" i="7"/>
  <c r="K140" i="7"/>
  <c r="C140" i="7"/>
  <c r="P140" i="7"/>
  <c r="Q140" i="7"/>
  <c r="AD140" i="7"/>
  <c r="D140" i="7"/>
  <c r="B142" i="9"/>
  <c r="L141" i="9"/>
  <c r="O141" i="9"/>
  <c r="AD141" i="9"/>
  <c r="C141" i="9"/>
  <c r="N141" i="9"/>
  <c r="Q141" i="9"/>
  <c r="AR141" i="9"/>
  <c r="E141" i="9"/>
  <c r="P141" i="9"/>
  <c r="D141" i="9"/>
  <c r="F141" i="9"/>
  <c r="M141" i="9"/>
  <c r="AC141" i="9"/>
  <c r="K141" i="9"/>
  <c r="R141" i="9"/>
  <c r="AO141" i="9"/>
  <c r="AP140" i="2"/>
  <c r="W140" i="2"/>
  <c r="T141" i="2"/>
  <c r="AS140" i="2"/>
  <c r="AF140" i="2"/>
  <c r="AG140" i="2" s="1"/>
  <c r="U140" i="2"/>
  <c r="Y140" i="2"/>
  <c r="AG139" i="7"/>
  <c r="T140" i="7"/>
  <c r="AP139" i="7"/>
  <c r="W139" i="7"/>
  <c r="AS139" i="7"/>
  <c r="AF139" i="7"/>
  <c r="U139" i="7"/>
  <c r="X142" i="6" l="1"/>
  <c r="BA142" i="6"/>
  <c r="X140" i="5"/>
  <c r="BA140" i="5"/>
  <c r="H140" i="8"/>
  <c r="BI140" i="3"/>
  <c r="AW140" i="3"/>
  <c r="X141" i="2"/>
  <c r="BA141" i="2"/>
  <c r="H141" i="5"/>
  <c r="X139" i="8"/>
  <c r="BA139" i="8"/>
  <c r="X140" i="7"/>
  <c r="BA140" i="7"/>
  <c r="H141" i="7"/>
  <c r="N85" i="6"/>
  <c r="H142" i="9"/>
  <c r="H141" i="6"/>
  <c r="BL83" i="6"/>
  <c r="AU87" i="5"/>
  <c r="BF87" i="5"/>
  <c r="O85" i="6"/>
  <c r="K86" i="6" s="1"/>
  <c r="L86" i="6" s="1"/>
  <c r="P86" i="6" s="1"/>
  <c r="Q86" i="6" s="1"/>
  <c r="R86" i="6" s="1"/>
  <c r="BF85" i="6"/>
  <c r="BH85" i="6" s="1"/>
  <c r="BI85" i="6" s="1"/>
  <c r="AU85" i="6"/>
  <c r="AW85" i="6" s="1"/>
  <c r="BK83" i="6"/>
  <c r="AV84" i="6"/>
  <c r="AW84" i="6" s="1"/>
  <c r="BG84" i="6"/>
  <c r="BH84" i="6" s="1"/>
  <c r="BI84" i="6" s="1"/>
  <c r="AI140" i="3"/>
  <c r="AA140" i="3"/>
  <c r="A141" i="3"/>
  <c r="AM141" i="3" s="1"/>
  <c r="X141" i="3"/>
  <c r="BH140" i="3"/>
  <c r="AJ140" i="3"/>
  <c r="X140" i="9"/>
  <c r="AX140" i="3"/>
  <c r="BK140" i="3"/>
  <c r="BL140" i="3"/>
  <c r="AM140" i="3"/>
  <c r="BG85" i="5"/>
  <c r="AV85" i="5"/>
  <c r="AW85" i="5" s="1"/>
  <c r="AX85" i="5" s="1"/>
  <c r="W87" i="5"/>
  <c r="X87" i="5" s="1"/>
  <c r="Y86" i="5"/>
  <c r="BH84" i="5"/>
  <c r="BK139" i="2"/>
  <c r="AL139" i="2"/>
  <c r="AW139" i="2"/>
  <c r="AM139" i="2"/>
  <c r="AA139" i="2"/>
  <c r="AI139" i="2"/>
  <c r="BL139" i="2"/>
  <c r="AX139" i="2"/>
  <c r="BH139" i="2"/>
  <c r="AJ139" i="2"/>
  <c r="AM140" i="4"/>
  <c r="BI140" i="4"/>
  <c r="A140" i="2"/>
  <c r="AI140" i="2" s="1"/>
  <c r="AF141" i="3"/>
  <c r="AG141" i="3" s="1"/>
  <c r="AP141" i="3"/>
  <c r="BG141" i="3"/>
  <c r="AS141" i="3"/>
  <c r="T142" i="3"/>
  <c r="U141" i="3"/>
  <c r="AV141" i="3"/>
  <c r="Y141" i="3"/>
  <c r="W141" i="3"/>
  <c r="BD141" i="3"/>
  <c r="H142" i="4"/>
  <c r="BH139" i="7"/>
  <c r="AI139" i="7"/>
  <c r="AA139" i="7"/>
  <c r="BC141" i="5"/>
  <c r="BF141" i="5"/>
  <c r="AU141" i="5"/>
  <c r="AI140" i="4"/>
  <c r="BL139" i="7"/>
  <c r="BD140" i="5"/>
  <c r="BG140" i="5"/>
  <c r="AV140" i="5"/>
  <c r="Y140" i="5"/>
  <c r="BD139" i="8"/>
  <c r="BC140" i="2"/>
  <c r="BF140" i="2"/>
  <c r="AU140" i="2"/>
  <c r="K140" i="2"/>
  <c r="E140" i="2"/>
  <c r="H140" i="2"/>
  <c r="R140" i="2"/>
  <c r="F140" i="2"/>
  <c r="P140" i="2"/>
  <c r="B141" i="2"/>
  <c r="AO140" i="2"/>
  <c r="M140" i="2"/>
  <c r="N140" i="2"/>
  <c r="L140" i="2"/>
  <c r="O140" i="2"/>
  <c r="AC140" i="2"/>
  <c r="AD140" i="2" s="1"/>
  <c r="AR140" i="2"/>
  <c r="C140" i="2"/>
  <c r="D140" i="2"/>
  <c r="Q140" i="2"/>
  <c r="AA140" i="4"/>
  <c r="BD142" i="6"/>
  <c r="BG142" i="6"/>
  <c r="AV142" i="6"/>
  <c r="Y142" i="6"/>
  <c r="AW139" i="7"/>
  <c r="BC140" i="8"/>
  <c r="M140" i="8"/>
  <c r="Q140" i="8"/>
  <c r="P140" i="8"/>
  <c r="E140" i="8"/>
  <c r="O140" i="8"/>
  <c r="AC140" i="8"/>
  <c r="AR140" i="8"/>
  <c r="B141" i="8"/>
  <c r="L140" i="8"/>
  <c r="D140" i="8"/>
  <c r="BF140" i="8"/>
  <c r="C140" i="8"/>
  <c r="AO140" i="8"/>
  <c r="F140" i="8"/>
  <c r="K140" i="8"/>
  <c r="R140" i="8"/>
  <c r="N140" i="8"/>
  <c r="AU140" i="8"/>
  <c r="AD140" i="8"/>
  <c r="A140" i="7"/>
  <c r="BK140" i="7" s="1"/>
  <c r="BD140" i="7"/>
  <c r="AV140" i="7"/>
  <c r="BG140" i="7"/>
  <c r="Y140" i="7"/>
  <c r="BD141" i="2"/>
  <c r="BG141" i="2"/>
  <c r="AV141" i="2"/>
  <c r="BK140" i="4"/>
  <c r="BH140" i="4"/>
  <c r="BC142" i="4"/>
  <c r="BF142" i="4"/>
  <c r="AU142" i="4"/>
  <c r="AL139" i="7"/>
  <c r="BC142" i="3"/>
  <c r="BF142" i="3"/>
  <c r="AU142" i="3"/>
  <c r="BL140" i="4"/>
  <c r="AX140" i="4"/>
  <c r="BK139" i="7"/>
  <c r="A141" i="4"/>
  <c r="AA141" i="4" s="1"/>
  <c r="BD141" i="4"/>
  <c r="BG141" i="4"/>
  <c r="AV141" i="4"/>
  <c r="BC142" i="9"/>
  <c r="BF142" i="9"/>
  <c r="AU142" i="9"/>
  <c r="AW140" i="4"/>
  <c r="AJ140" i="4"/>
  <c r="BC141" i="7"/>
  <c r="BF141" i="7"/>
  <c r="AU141" i="7"/>
  <c r="AX139" i="7"/>
  <c r="AM139" i="7"/>
  <c r="A140" i="5"/>
  <c r="BL140" i="5" s="1"/>
  <c r="BC141" i="6"/>
  <c r="AU141" i="6"/>
  <c r="BF141" i="6"/>
  <c r="AJ139" i="7"/>
  <c r="BD140" i="9"/>
  <c r="BG140" i="9"/>
  <c r="AV140" i="9"/>
  <c r="Y140" i="9"/>
  <c r="BG139" i="8"/>
  <c r="AV139" i="8"/>
  <c r="Y139" i="8"/>
  <c r="AX139" i="9"/>
  <c r="AI139" i="9"/>
  <c r="BI139" i="9"/>
  <c r="AJ139" i="9"/>
  <c r="BK139" i="9"/>
  <c r="AM139" i="9"/>
  <c r="AL139" i="9"/>
  <c r="BH139" i="9"/>
  <c r="AW139" i="9"/>
  <c r="AA139" i="9"/>
  <c r="BL139" i="9"/>
  <c r="BK138" i="8"/>
  <c r="BI138" i="8"/>
  <c r="AL138" i="8"/>
  <c r="BH138" i="8"/>
  <c r="AW138" i="8"/>
  <c r="AA138" i="8"/>
  <c r="BL138" i="8"/>
  <c r="AJ138" i="8"/>
  <c r="AX138" i="8"/>
  <c r="AI138" i="8"/>
  <c r="AM138" i="8"/>
  <c r="AP140" i="9"/>
  <c r="W140" i="9"/>
  <c r="AS140" i="9"/>
  <c r="AF140" i="9"/>
  <c r="T141" i="9"/>
  <c r="BA141" i="9" s="1"/>
  <c r="AG140" i="9"/>
  <c r="U140" i="9"/>
  <c r="A140" i="9"/>
  <c r="AF139" i="8"/>
  <c r="W139" i="8"/>
  <c r="AG139" i="8"/>
  <c r="AS139" i="8"/>
  <c r="U139" i="8"/>
  <c r="A139" i="8"/>
  <c r="T140" i="8"/>
  <c r="AP139" i="8"/>
  <c r="T142" i="4"/>
  <c r="BA142" i="4" s="1"/>
  <c r="Y141" i="4"/>
  <c r="AP141" i="4"/>
  <c r="U141" i="4"/>
  <c r="W141" i="4"/>
  <c r="AS141" i="4"/>
  <c r="AF141" i="4"/>
  <c r="AG141" i="4" s="1"/>
  <c r="X141" i="4"/>
  <c r="T141" i="5"/>
  <c r="AG140" i="5"/>
  <c r="AS140" i="5"/>
  <c r="U140" i="5"/>
  <c r="AP140" i="5"/>
  <c r="W140" i="5"/>
  <c r="AF140" i="5"/>
  <c r="AJ139" i="5"/>
  <c r="AW139" i="5"/>
  <c r="AX139" i="5"/>
  <c r="BL139" i="5"/>
  <c r="AA139" i="5"/>
  <c r="BK139" i="5"/>
  <c r="BH139" i="5"/>
  <c r="AI139" i="5"/>
  <c r="AM139" i="5"/>
  <c r="BI139" i="5"/>
  <c r="AL139" i="5"/>
  <c r="E141" i="5"/>
  <c r="C141" i="5"/>
  <c r="M141" i="5"/>
  <c r="AR141" i="5"/>
  <c r="F141" i="5"/>
  <c r="N141" i="5"/>
  <c r="AD141" i="5"/>
  <c r="AO141" i="5"/>
  <c r="Q141" i="5"/>
  <c r="AC141" i="5"/>
  <c r="B142" i="5"/>
  <c r="P141" i="5"/>
  <c r="L141" i="5"/>
  <c r="R141" i="5"/>
  <c r="D141" i="5"/>
  <c r="O141" i="5"/>
  <c r="K141" i="5"/>
  <c r="AO141" i="6"/>
  <c r="AR141" i="6"/>
  <c r="B142" i="6"/>
  <c r="M141" i="6"/>
  <c r="P141" i="6"/>
  <c r="A141" i="6"/>
  <c r="D141" i="6"/>
  <c r="O141" i="6"/>
  <c r="R141" i="6"/>
  <c r="C141" i="6"/>
  <c r="F141" i="6"/>
  <c r="Q141" i="6"/>
  <c r="L141" i="6"/>
  <c r="AD141" i="6"/>
  <c r="K141" i="6"/>
  <c r="N141" i="6"/>
  <c r="AC141" i="6"/>
  <c r="E141" i="6"/>
  <c r="B143" i="3"/>
  <c r="F142" i="3"/>
  <c r="N142" i="3"/>
  <c r="AO142" i="3"/>
  <c r="AC142" i="3"/>
  <c r="AD142" i="3" s="1"/>
  <c r="C142" i="3"/>
  <c r="K142" i="3"/>
  <c r="A142" i="3"/>
  <c r="AR142" i="3"/>
  <c r="P142" i="3"/>
  <c r="R142" i="3"/>
  <c r="E142" i="3"/>
  <c r="M142" i="3"/>
  <c r="O142" i="3"/>
  <c r="Q142" i="3"/>
  <c r="D142" i="3"/>
  <c r="L142" i="3"/>
  <c r="H142" i="3"/>
  <c r="D142" i="4"/>
  <c r="B143" i="4"/>
  <c r="N142" i="4"/>
  <c r="Q142" i="4"/>
  <c r="AC142" i="4"/>
  <c r="AD142" i="4" s="1"/>
  <c r="C142" i="4"/>
  <c r="F142" i="4"/>
  <c r="AO142" i="4"/>
  <c r="AR142" i="4"/>
  <c r="P142" i="4"/>
  <c r="K142" i="4"/>
  <c r="R142" i="4"/>
  <c r="M142" i="4"/>
  <c r="L142" i="4"/>
  <c r="O142" i="4"/>
  <c r="E142" i="4"/>
  <c r="C142" i="9"/>
  <c r="N142" i="9"/>
  <c r="Q142" i="9"/>
  <c r="AR142" i="9"/>
  <c r="E142" i="9"/>
  <c r="P142" i="9"/>
  <c r="D142" i="9"/>
  <c r="K142" i="9"/>
  <c r="R142" i="9"/>
  <c r="AO142" i="9"/>
  <c r="B143" i="9"/>
  <c r="L142" i="9"/>
  <c r="O142" i="9"/>
  <c r="AD142" i="9"/>
  <c r="F142" i="9"/>
  <c r="M142" i="9"/>
  <c r="AC142" i="9"/>
  <c r="BK140" i="6"/>
  <c r="AW140" i="6"/>
  <c r="AL140" i="6"/>
  <c r="BL140" i="6"/>
  <c r="AX140" i="6"/>
  <c r="AJ140" i="6"/>
  <c r="BH140" i="6"/>
  <c r="BI140" i="6"/>
  <c r="AM140" i="6"/>
  <c r="AA140" i="6"/>
  <c r="AI140" i="6"/>
  <c r="T142" i="2"/>
  <c r="AP141" i="2"/>
  <c r="W141" i="2"/>
  <c r="AF141" i="2"/>
  <c r="AG141" i="2" s="1"/>
  <c r="Y141" i="2"/>
  <c r="U141" i="2"/>
  <c r="AS141" i="2"/>
  <c r="AG140" i="7"/>
  <c r="U140" i="7"/>
  <c r="T141" i="7"/>
  <c r="AP140" i="7"/>
  <c r="AF140" i="7"/>
  <c r="W140" i="7"/>
  <c r="AS140" i="7"/>
  <c r="AP142" i="6"/>
  <c r="W142" i="6"/>
  <c r="AF142" i="6"/>
  <c r="T143" i="6"/>
  <c r="U142" i="6"/>
  <c r="AG142" i="6"/>
  <c r="AS142" i="6"/>
  <c r="C141" i="7"/>
  <c r="E141" i="7"/>
  <c r="M141" i="7"/>
  <c r="P141" i="7"/>
  <c r="AC141" i="7"/>
  <c r="B142" i="7"/>
  <c r="D141" i="7"/>
  <c r="AO141" i="7"/>
  <c r="AD141" i="7"/>
  <c r="N141" i="7"/>
  <c r="L141" i="7"/>
  <c r="Q141" i="7"/>
  <c r="O141" i="7"/>
  <c r="R141" i="7"/>
  <c r="F141" i="7"/>
  <c r="AR141" i="7"/>
  <c r="K141" i="7"/>
  <c r="X140" i="8" l="1"/>
  <c r="BA140" i="8"/>
  <c r="H142" i="7"/>
  <c r="H142" i="6"/>
  <c r="H142" i="5"/>
  <c r="X142" i="2"/>
  <c r="BA142" i="2"/>
  <c r="X142" i="3"/>
  <c r="BA142" i="3"/>
  <c r="H143" i="9"/>
  <c r="X141" i="7"/>
  <c r="BA141" i="7"/>
  <c r="X141" i="5"/>
  <c r="BA141" i="5"/>
  <c r="H141" i="8"/>
  <c r="X143" i="6"/>
  <c r="BA143" i="6"/>
  <c r="AI141" i="3"/>
  <c r="N86" i="6"/>
  <c r="O86" i="6" s="1"/>
  <c r="K87" i="6" s="1"/>
  <c r="L87" i="6" s="1"/>
  <c r="BK84" i="6"/>
  <c r="AX84" i="6"/>
  <c r="BL84" i="6" s="1"/>
  <c r="BH141" i="3"/>
  <c r="BL141" i="3"/>
  <c r="AJ141" i="3"/>
  <c r="AL141" i="3"/>
  <c r="AX141" i="3"/>
  <c r="AA141" i="3"/>
  <c r="BK141" i="3"/>
  <c r="AW141" i="3"/>
  <c r="BI141" i="3"/>
  <c r="AX85" i="6"/>
  <c r="BL85" i="6" s="1"/>
  <c r="BK85" i="6"/>
  <c r="AU86" i="6"/>
  <c r="AW86" i="6" s="1"/>
  <c r="BF86" i="6"/>
  <c r="BH86" i="6" s="1"/>
  <c r="BI86" i="6" s="1"/>
  <c r="X141" i="9"/>
  <c r="BI84" i="5"/>
  <c r="BL84" i="5" s="1"/>
  <c r="BK84" i="5"/>
  <c r="AV86" i="5"/>
  <c r="BG86" i="5"/>
  <c r="W88" i="5"/>
  <c r="X88" i="5" s="1"/>
  <c r="BH85" i="5"/>
  <c r="AL140" i="5"/>
  <c r="AW140" i="2"/>
  <c r="AL140" i="2"/>
  <c r="BI140" i="2"/>
  <c r="AI141" i="4"/>
  <c r="BK141" i="4"/>
  <c r="BH141" i="4"/>
  <c r="AX141" i="4"/>
  <c r="AW141" i="4"/>
  <c r="BL141" i="4"/>
  <c r="AJ141" i="4"/>
  <c r="AL141" i="4"/>
  <c r="BI141" i="4"/>
  <c r="AM141" i="4"/>
  <c r="BH140" i="2"/>
  <c r="AJ140" i="2"/>
  <c r="BL140" i="2"/>
  <c r="AX140" i="2"/>
  <c r="AM140" i="2"/>
  <c r="BK140" i="2"/>
  <c r="AA140" i="2"/>
  <c r="BH140" i="5"/>
  <c r="AJ140" i="5"/>
  <c r="A141" i="2"/>
  <c r="BH141" i="2" s="1"/>
  <c r="AP142" i="3"/>
  <c r="AV142" i="3"/>
  <c r="W142" i="3"/>
  <c r="AS142" i="3"/>
  <c r="Y142" i="3"/>
  <c r="AF142" i="3"/>
  <c r="AG142" i="3" s="1"/>
  <c r="U142" i="3"/>
  <c r="BG142" i="3"/>
  <c r="T143" i="3"/>
  <c r="BA143" i="3" s="1"/>
  <c r="BD142" i="3"/>
  <c r="H143" i="4"/>
  <c r="AM140" i="7"/>
  <c r="BI140" i="7"/>
  <c r="BL140" i="7"/>
  <c r="AI140" i="7"/>
  <c r="AJ140" i="7"/>
  <c r="AA140" i="7"/>
  <c r="AX140" i="7"/>
  <c r="BH140" i="7"/>
  <c r="AL140" i="7"/>
  <c r="AW140" i="7"/>
  <c r="BK140" i="5"/>
  <c r="AI140" i="5"/>
  <c r="AX140" i="5"/>
  <c r="AM140" i="5"/>
  <c r="BI140" i="5"/>
  <c r="AA140" i="5"/>
  <c r="AW140" i="5"/>
  <c r="BC142" i="6"/>
  <c r="BF142" i="6"/>
  <c r="AU142" i="6"/>
  <c r="A141" i="7"/>
  <c r="AX141" i="7" s="1"/>
  <c r="BD141" i="7"/>
  <c r="BG141" i="7"/>
  <c r="AV141" i="7"/>
  <c r="Y141" i="7"/>
  <c r="BC143" i="4"/>
  <c r="AU143" i="4"/>
  <c r="BF143" i="4"/>
  <c r="BD141" i="9"/>
  <c r="AV141" i="9"/>
  <c r="Y141" i="9"/>
  <c r="BG141" i="9"/>
  <c r="BC141" i="8"/>
  <c r="C141" i="8"/>
  <c r="AO141" i="8"/>
  <c r="N141" i="8"/>
  <c r="AD141" i="8"/>
  <c r="Q141" i="8"/>
  <c r="F141" i="8"/>
  <c r="O141" i="8"/>
  <c r="R141" i="8"/>
  <c r="AC141" i="8"/>
  <c r="AR141" i="8"/>
  <c r="M141" i="8"/>
  <c r="B142" i="8"/>
  <c r="E141" i="8"/>
  <c r="D141" i="8"/>
  <c r="AU141" i="8"/>
  <c r="BF141" i="8"/>
  <c r="L141" i="8"/>
  <c r="P141" i="8"/>
  <c r="K141" i="8"/>
  <c r="BC141" i="2"/>
  <c r="BF141" i="2"/>
  <c r="AU141" i="2"/>
  <c r="M141" i="2"/>
  <c r="K141" i="2"/>
  <c r="E141" i="2"/>
  <c r="L141" i="2"/>
  <c r="O141" i="2"/>
  <c r="N141" i="2"/>
  <c r="C141" i="2"/>
  <c r="B142" i="2"/>
  <c r="P141" i="2"/>
  <c r="AC141" i="2"/>
  <c r="AD141" i="2" s="1"/>
  <c r="D141" i="2"/>
  <c r="F141" i="2"/>
  <c r="H141" i="2"/>
  <c r="AR141" i="2"/>
  <c r="AO141" i="2"/>
  <c r="R141" i="2"/>
  <c r="Q141" i="2"/>
  <c r="BC142" i="7"/>
  <c r="AU142" i="7"/>
  <c r="BF142" i="7"/>
  <c r="BD142" i="2"/>
  <c r="AV142" i="2"/>
  <c r="BG142" i="2"/>
  <c r="BD141" i="5"/>
  <c r="BG141" i="5"/>
  <c r="AV141" i="5"/>
  <c r="Y141" i="5"/>
  <c r="A142" i="4"/>
  <c r="AA142" i="4" s="1"/>
  <c r="BD142" i="4"/>
  <c r="BG142" i="4"/>
  <c r="AV142" i="4"/>
  <c r="BD143" i="6"/>
  <c r="AV143" i="6"/>
  <c r="BG143" i="6"/>
  <c r="Y143" i="6"/>
  <c r="BC143" i="9"/>
  <c r="BF143" i="9"/>
  <c r="AU143" i="9"/>
  <c r="BD140" i="8"/>
  <c r="BC142" i="5"/>
  <c r="BF142" i="5"/>
  <c r="AU142" i="5"/>
  <c r="BC143" i="3"/>
  <c r="BF143" i="3"/>
  <c r="AU143" i="3"/>
  <c r="BG140" i="8"/>
  <c r="AV140" i="8"/>
  <c r="Y140" i="8"/>
  <c r="BH91" i="5"/>
  <c r="BI91" i="5" s="1"/>
  <c r="BI140" i="9"/>
  <c r="AW140" i="9"/>
  <c r="AM140" i="9"/>
  <c r="AL140" i="9"/>
  <c r="BK140" i="9"/>
  <c r="AJ140" i="9"/>
  <c r="BL140" i="9"/>
  <c r="AI140" i="9"/>
  <c r="BH140" i="9"/>
  <c r="AX140" i="9"/>
  <c r="AA140" i="9"/>
  <c r="AI139" i="8"/>
  <c r="AA139" i="8"/>
  <c r="BI139" i="8"/>
  <c r="AW139" i="8"/>
  <c r="AX139" i="8"/>
  <c r="AM139" i="8"/>
  <c r="AJ139" i="8"/>
  <c r="BK139" i="8"/>
  <c r="AL139" i="8"/>
  <c r="BL139" i="8"/>
  <c r="BH139" i="8"/>
  <c r="AP141" i="9"/>
  <c r="T142" i="9"/>
  <c r="BA142" i="9" s="1"/>
  <c r="AF141" i="9"/>
  <c r="W141" i="9"/>
  <c r="AG141" i="9"/>
  <c r="AS141" i="9"/>
  <c r="U141" i="9"/>
  <c r="A141" i="9"/>
  <c r="W140" i="8"/>
  <c r="A140" i="8"/>
  <c r="AS140" i="8"/>
  <c r="T141" i="8"/>
  <c r="U140" i="8"/>
  <c r="AG140" i="8"/>
  <c r="AP140" i="8"/>
  <c r="AF140" i="8"/>
  <c r="U142" i="4"/>
  <c r="W142" i="4"/>
  <c r="X142" i="4"/>
  <c r="AP142" i="4"/>
  <c r="AF142" i="4"/>
  <c r="AG142" i="4" s="1"/>
  <c r="T143" i="4"/>
  <c r="BA143" i="4" s="1"/>
  <c r="Y142" i="4"/>
  <c r="AS142" i="4"/>
  <c r="U141" i="5"/>
  <c r="T142" i="5"/>
  <c r="AP141" i="5"/>
  <c r="AG141" i="5"/>
  <c r="AF141" i="5"/>
  <c r="W141" i="5"/>
  <c r="AS141" i="5"/>
  <c r="Q142" i="5"/>
  <c r="K142" i="5"/>
  <c r="D142" i="5"/>
  <c r="AR142" i="5"/>
  <c r="L142" i="5"/>
  <c r="N142" i="5"/>
  <c r="F142" i="5"/>
  <c r="O142" i="5"/>
  <c r="E142" i="5"/>
  <c r="M142" i="5"/>
  <c r="R142" i="5"/>
  <c r="B143" i="5"/>
  <c r="P142" i="5"/>
  <c r="C142" i="5"/>
  <c r="AC142" i="5"/>
  <c r="AD142" i="5"/>
  <c r="AO142" i="5"/>
  <c r="A141" i="5"/>
  <c r="AD142" i="7"/>
  <c r="AO142" i="7"/>
  <c r="L142" i="7"/>
  <c r="K142" i="7"/>
  <c r="N142" i="7"/>
  <c r="O142" i="7"/>
  <c r="R142" i="7"/>
  <c r="Q142" i="7"/>
  <c r="AR142" i="7"/>
  <c r="C142" i="7"/>
  <c r="F142" i="7"/>
  <c r="AC142" i="7"/>
  <c r="B143" i="7"/>
  <c r="D142" i="7"/>
  <c r="E142" i="7"/>
  <c r="M142" i="7"/>
  <c r="P142" i="7"/>
  <c r="K143" i="9"/>
  <c r="R143" i="9"/>
  <c r="AO143" i="9"/>
  <c r="F143" i="9"/>
  <c r="M143" i="9"/>
  <c r="AC143" i="9"/>
  <c r="B144" i="9"/>
  <c r="L143" i="9"/>
  <c r="O143" i="9"/>
  <c r="AD143" i="9"/>
  <c r="C143" i="9"/>
  <c r="E143" i="9"/>
  <c r="P143" i="9"/>
  <c r="D143" i="9"/>
  <c r="Q143" i="9"/>
  <c r="AR143" i="9"/>
  <c r="N143" i="9"/>
  <c r="AA141" i="6"/>
  <c r="AI141" i="6"/>
  <c r="AM141" i="6"/>
  <c r="BI141" i="6"/>
  <c r="BK141" i="6"/>
  <c r="AL141" i="6"/>
  <c r="AW141" i="6"/>
  <c r="AX141" i="6"/>
  <c r="AJ141" i="6"/>
  <c r="BH141" i="6"/>
  <c r="BL141" i="6"/>
  <c r="AP143" i="6"/>
  <c r="AF143" i="6"/>
  <c r="W143" i="6"/>
  <c r="U143" i="6"/>
  <c r="AG143" i="6"/>
  <c r="T144" i="6"/>
  <c r="AS143" i="6"/>
  <c r="AS142" i="2"/>
  <c r="AF142" i="2"/>
  <c r="AG142" i="2" s="1"/>
  <c r="Y142" i="2"/>
  <c r="U142" i="2"/>
  <c r="W142" i="2"/>
  <c r="T143" i="2"/>
  <c r="AP142" i="2"/>
  <c r="Q143" i="4"/>
  <c r="D143" i="4"/>
  <c r="L143" i="4"/>
  <c r="F143" i="4"/>
  <c r="N143" i="4"/>
  <c r="AO143" i="4"/>
  <c r="AC143" i="4"/>
  <c r="AD143" i="4" s="1"/>
  <c r="C143" i="4"/>
  <c r="K143" i="4"/>
  <c r="B144" i="4"/>
  <c r="AR143" i="4"/>
  <c r="P143" i="4"/>
  <c r="O143" i="4"/>
  <c r="R143" i="4"/>
  <c r="E143" i="4"/>
  <c r="M143" i="4"/>
  <c r="K142" i="6"/>
  <c r="AD142" i="6"/>
  <c r="A142" i="6"/>
  <c r="AR142" i="6"/>
  <c r="N142" i="6"/>
  <c r="AO142" i="6"/>
  <c r="P142" i="6"/>
  <c r="M142" i="6"/>
  <c r="D142" i="6"/>
  <c r="B143" i="6"/>
  <c r="O142" i="6"/>
  <c r="R142" i="6"/>
  <c r="Q142" i="6"/>
  <c r="AC142" i="6"/>
  <c r="E142" i="6"/>
  <c r="L142" i="6"/>
  <c r="C142" i="6"/>
  <c r="F142" i="6"/>
  <c r="AF141" i="7"/>
  <c r="U141" i="7"/>
  <c r="AG141" i="7"/>
  <c r="T142" i="7"/>
  <c r="W141" i="7"/>
  <c r="AS141" i="7"/>
  <c r="AP141" i="7"/>
  <c r="AM141" i="2"/>
  <c r="L143" i="3"/>
  <c r="O143" i="3"/>
  <c r="M143" i="3"/>
  <c r="D143" i="3"/>
  <c r="N143" i="3"/>
  <c r="Q143" i="3"/>
  <c r="B144" i="3"/>
  <c r="C143" i="3"/>
  <c r="F143" i="3"/>
  <c r="AC143" i="3"/>
  <c r="AD143" i="3" s="1"/>
  <c r="K143" i="3"/>
  <c r="R143" i="3"/>
  <c r="P143" i="3"/>
  <c r="H143" i="3"/>
  <c r="E143" i="3"/>
  <c r="AO143" i="3"/>
  <c r="AR143" i="3"/>
  <c r="BH142" i="3"/>
  <c r="AA142" i="3"/>
  <c r="AI142" i="3"/>
  <c r="AM142" i="3"/>
  <c r="BI142" i="3"/>
  <c r="BK142" i="3"/>
  <c r="BL142" i="3"/>
  <c r="AX142" i="3"/>
  <c r="AJ142" i="3"/>
  <c r="AW142" i="3"/>
  <c r="AL142" i="3"/>
  <c r="H143" i="6" l="1"/>
  <c r="H143" i="7"/>
  <c r="X144" i="6"/>
  <c r="BA144" i="6"/>
  <c r="X141" i="8"/>
  <c r="BA141" i="8"/>
  <c r="X143" i="2"/>
  <c r="BA143" i="2"/>
  <c r="H143" i="5"/>
  <c r="X142" i="5"/>
  <c r="BA142" i="5"/>
  <c r="H144" i="9"/>
  <c r="X142" i="7"/>
  <c r="BA142" i="7"/>
  <c r="H142" i="8"/>
  <c r="N87" i="6"/>
  <c r="O87" i="6" s="1"/>
  <c r="AX86" i="6"/>
  <c r="BL86" i="6" s="1"/>
  <c r="BK86" i="6"/>
  <c r="P87" i="6"/>
  <c r="Q87" i="6" s="1"/>
  <c r="R87" i="6" s="1"/>
  <c r="X142" i="9"/>
  <c r="A143" i="3"/>
  <c r="AI143" i="3" s="1"/>
  <c r="X143" i="3"/>
  <c r="W89" i="5"/>
  <c r="X89" i="5" s="1"/>
  <c r="Y88" i="5"/>
  <c r="BG88" i="5" s="1"/>
  <c r="BI85" i="5"/>
  <c r="BL85" i="5" s="1"/>
  <c r="BK85" i="5"/>
  <c r="AW86" i="5"/>
  <c r="BH86" i="5"/>
  <c r="BI86" i="5" s="1"/>
  <c r="Y87" i="5"/>
  <c r="AJ141" i="2"/>
  <c r="BI141" i="2"/>
  <c r="AX141" i="2"/>
  <c r="BL141" i="2"/>
  <c r="AI141" i="2"/>
  <c r="AL141" i="2"/>
  <c r="AA141" i="2"/>
  <c r="AW141" i="2"/>
  <c r="AJ142" i="4"/>
  <c r="BK141" i="2"/>
  <c r="BL141" i="7"/>
  <c r="AM141" i="7"/>
  <c r="BI141" i="7"/>
  <c r="BK141" i="7"/>
  <c r="AL141" i="7"/>
  <c r="AI141" i="7"/>
  <c r="AW141" i="7"/>
  <c r="BH141" i="7"/>
  <c r="AJ141" i="7"/>
  <c r="AA141" i="7"/>
  <c r="W143" i="3"/>
  <c r="BD143" i="3"/>
  <c r="Y143" i="3"/>
  <c r="AS143" i="3"/>
  <c r="BG143" i="3"/>
  <c r="T144" i="3"/>
  <c r="U143" i="3"/>
  <c r="AF143" i="3"/>
  <c r="AG143" i="3" s="1"/>
  <c r="AV143" i="3"/>
  <c r="AP143" i="3"/>
  <c r="H144" i="4"/>
  <c r="BL142" i="4"/>
  <c r="A142" i="5"/>
  <c r="BI142" i="5" s="1"/>
  <c r="BD142" i="5"/>
  <c r="BG142" i="5"/>
  <c r="AV142" i="5"/>
  <c r="Y142" i="5"/>
  <c r="BD143" i="2"/>
  <c r="BG143" i="2"/>
  <c r="AV143" i="2"/>
  <c r="BD142" i="9"/>
  <c r="BG142" i="9"/>
  <c r="Y142" i="9"/>
  <c r="AV142" i="9"/>
  <c r="BD143" i="4"/>
  <c r="BG143" i="4"/>
  <c r="AV143" i="4"/>
  <c r="BC142" i="2"/>
  <c r="BF142" i="2"/>
  <c r="AU142" i="2"/>
  <c r="P142" i="2"/>
  <c r="M142" i="2"/>
  <c r="L142" i="2"/>
  <c r="AR142" i="2"/>
  <c r="R142" i="2"/>
  <c r="N142" i="2"/>
  <c r="Q142" i="2"/>
  <c r="H142" i="2"/>
  <c r="K142" i="2"/>
  <c r="D142" i="2"/>
  <c r="B143" i="2"/>
  <c r="C142" i="2"/>
  <c r="O142" i="2"/>
  <c r="F142" i="2"/>
  <c r="E142" i="2"/>
  <c r="AC142" i="2"/>
  <c r="AD142" i="2" s="1"/>
  <c r="AO142" i="2"/>
  <c r="BC143" i="7"/>
  <c r="AU143" i="7"/>
  <c r="BF143" i="7"/>
  <c r="BC143" i="5"/>
  <c r="BF143" i="5"/>
  <c r="AU143" i="5"/>
  <c r="BK142" i="4"/>
  <c r="AM142" i="4"/>
  <c r="A142" i="2"/>
  <c r="BI142" i="2" s="1"/>
  <c r="BD144" i="6"/>
  <c r="AV144" i="6"/>
  <c r="BG144" i="6"/>
  <c r="Y144" i="6"/>
  <c r="BC142" i="8"/>
  <c r="AR142" i="8"/>
  <c r="AC142" i="8"/>
  <c r="B143" i="8"/>
  <c r="E142" i="8"/>
  <c r="D142" i="8"/>
  <c r="L142" i="8"/>
  <c r="P142" i="8"/>
  <c r="K142" i="8"/>
  <c r="O142" i="8"/>
  <c r="R142" i="8"/>
  <c r="M142" i="8"/>
  <c r="AD142" i="8"/>
  <c r="AO142" i="8"/>
  <c r="Q142" i="8"/>
  <c r="BF142" i="8"/>
  <c r="C142" i="8"/>
  <c r="AU142" i="8"/>
  <c r="N142" i="8"/>
  <c r="F142" i="8"/>
  <c r="BI142" i="4"/>
  <c r="AW142" i="4"/>
  <c r="BC144" i="3"/>
  <c r="BF144" i="3"/>
  <c r="AU144" i="3"/>
  <c r="BC143" i="6"/>
  <c r="AU143" i="6"/>
  <c r="BF143" i="6"/>
  <c r="A142" i="7"/>
  <c r="BI142" i="7" s="1"/>
  <c r="BD142" i="7"/>
  <c r="AV142" i="7"/>
  <c r="BG142" i="7"/>
  <c r="Y142" i="7"/>
  <c r="BC144" i="9"/>
  <c r="AU144" i="9"/>
  <c r="BF144" i="9"/>
  <c r="BD141" i="8"/>
  <c r="BC144" i="4"/>
  <c r="BF144" i="4"/>
  <c r="AU144" i="4"/>
  <c r="AI142" i="4"/>
  <c r="AL142" i="4"/>
  <c r="BH142" i="4"/>
  <c r="AX142" i="4"/>
  <c r="A143" i="4"/>
  <c r="BK143" i="4" s="1"/>
  <c r="BG141" i="8"/>
  <c r="AV141" i="8"/>
  <c r="AW91" i="5"/>
  <c r="AX91" i="5" s="1"/>
  <c r="BL91" i="5" s="1"/>
  <c r="Y141" i="8"/>
  <c r="BH92" i="5"/>
  <c r="BI92" i="5" s="1"/>
  <c r="AW92" i="5"/>
  <c r="T142" i="8"/>
  <c r="A141" i="8"/>
  <c r="AP141" i="8"/>
  <c r="U141" i="8"/>
  <c r="AF141" i="8"/>
  <c r="W141" i="8"/>
  <c r="AS141" i="8"/>
  <c r="AG141" i="8"/>
  <c r="BK141" i="9"/>
  <c r="BI141" i="9"/>
  <c r="AW141" i="9"/>
  <c r="AA141" i="9"/>
  <c r="AL141" i="9"/>
  <c r="BH141" i="9"/>
  <c r="AX141" i="9"/>
  <c r="BL141" i="9"/>
  <c r="AI141" i="9"/>
  <c r="AM141" i="9"/>
  <c r="AJ141" i="9"/>
  <c r="AP142" i="9"/>
  <c r="U142" i="9"/>
  <c r="AF142" i="9"/>
  <c r="AG142" i="9"/>
  <c r="W142" i="9"/>
  <c r="T143" i="9"/>
  <c r="BA143" i="9" s="1"/>
  <c r="AS142" i="9"/>
  <c r="A142" i="9"/>
  <c r="AL140" i="8"/>
  <c r="BI140" i="8"/>
  <c r="AW140" i="8"/>
  <c r="BK140" i="8"/>
  <c r="BL140" i="8"/>
  <c r="AI140" i="8"/>
  <c r="BH140" i="8"/>
  <c r="AJ140" i="8"/>
  <c r="AM140" i="8"/>
  <c r="AX140" i="8"/>
  <c r="AA140" i="8"/>
  <c r="Y143" i="4"/>
  <c r="X143" i="4"/>
  <c r="AS143" i="4"/>
  <c r="AF143" i="4"/>
  <c r="AG143" i="4" s="1"/>
  <c r="U143" i="4"/>
  <c r="AP143" i="4"/>
  <c r="T144" i="4"/>
  <c r="BA144" i="4" s="1"/>
  <c r="W143" i="4"/>
  <c r="D143" i="5"/>
  <c r="L143" i="5"/>
  <c r="N143" i="5"/>
  <c r="K143" i="5"/>
  <c r="O143" i="5"/>
  <c r="B144" i="5"/>
  <c r="P143" i="5"/>
  <c r="AD143" i="5"/>
  <c r="F143" i="5"/>
  <c r="AO143" i="5"/>
  <c r="C143" i="5"/>
  <c r="Q143" i="5"/>
  <c r="AC143" i="5"/>
  <c r="E143" i="5"/>
  <c r="R143" i="5"/>
  <c r="M143" i="5"/>
  <c r="AR143" i="5"/>
  <c r="AS142" i="5"/>
  <c r="AF142" i="5"/>
  <c r="T143" i="5"/>
  <c r="AG142" i="5"/>
  <c r="U142" i="5"/>
  <c r="AP142" i="5"/>
  <c r="W142" i="5"/>
  <c r="AM141" i="5"/>
  <c r="AW141" i="5"/>
  <c r="BI141" i="5"/>
  <c r="AL141" i="5"/>
  <c r="BK141" i="5"/>
  <c r="BL141" i="5"/>
  <c r="AI141" i="5"/>
  <c r="AX141" i="5"/>
  <c r="AJ141" i="5"/>
  <c r="AA141" i="5"/>
  <c r="BH141" i="5"/>
  <c r="E144" i="4"/>
  <c r="L144" i="4"/>
  <c r="O144" i="4"/>
  <c r="M144" i="4"/>
  <c r="D144" i="4"/>
  <c r="N144" i="4"/>
  <c r="Q144" i="4"/>
  <c r="B145" i="4"/>
  <c r="AO144" i="4"/>
  <c r="AR144" i="4"/>
  <c r="K144" i="4"/>
  <c r="R144" i="4"/>
  <c r="P144" i="4"/>
  <c r="C144" i="4"/>
  <c r="AC144" i="4"/>
  <c r="AD144" i="4" s="1"/>
  <c r="F144" i="4"/>
  <c r="BK142" i="6"/>
  <c r="AL142" i="6"/>
  <c r="AW142" i="6"/>
  <c r="BL142" i="6"/>
  <c r="AJ142" i="6"/>
  <c r="AX142" i="6"/>
  <c r="BH142" i="6"/>
  <c r="AM142" i="6"/>
  <c r="BI142" i="6"/>
  <c r="AI142" i="6"/>
  <c r="AA142" i="6"/>
  <c r="Y143" i="2"/>
  <c r="U143" i="2"/>
  <c r="T144" i="2"/>
  <c r="AP143" i="2"/>
  <c r="W143" i="2"/>
  <c r="AS143" i="2"/>
  <c r="AF143" i="2"/>
  <c r="AG143" i="2" s="1"/>
  <c r="BH143" i="3"/>
  <c r="AP142" i="7"/>
  <c r="W142" i="7"/>
  <c r="AS142" i="7"/>
  <c r="AF142" i="7"/>
  <c r="AG142" i="7"/>
  <c r="T143" i="7"/>
  <c r="U142" i="7"/>
  <c r="K144" i="3"/>
  <c r="AR144" i="3"/>
  <c r="P144" i="3"/>
  <c r="R144" i="3"/>
  <c r="E144" i="3"/>
  <c r="M144" i="3"/>
  <c r="H144" i="3"/>
  <c r="O144" i="3"/>
  <c r="B145" i="3"/>
  <c r="F144" i="3"/>
  <c r="N144" i="3"/>
  <c r="AO144" i="3"/>
  <c r="AC144" i="3"/>
  <c r="AD144" i="3" s="1"/>
  <c r="C144" i="3"/>
  <c r="Q144" i="3"/>
  <c r="D144" i="3"/>
  <c r="L144" i="3"/>
  <c r="AP144" i="6"/>
  <c r="W144" i="6"/>
  <c r="T145" i="6"/>
  <c r="AF144" i="6"/>
  <c r="U144" i="6"/>
  <c r="AS144" i="6"/>
  <c r="AG144" i="6"/>
  <c r="N144" i="9"/>
  <c r="Q144" i="9"/>
  <c r="AR144" i="9"/>
  <c r="E144" i="9"/>
  <c r="P144" i="9"/>
  <c r="D144" i="9"/>
  <c r="K144" i="9"/>
  <c r="R144" i="9"/>
  <c r="AO144" i="9"/>
  <c r="F144" i="9"/>
  <c r="M144" i="9"/>
  <c r="B145" i="9"/>
  <c r="L144" i="9"/>
  <c r="O144" i="9"/>
  <c r="AD144" i="9"/>
  <c r="C144" i="9"/>
  <c r="AC144" i="9"/>
  <c r="R143" i="7"/>
  <c r="AR143" i="7"/>
  <c r="P143" i="7"/>
  <c r="C143" i="7"/>
  <c r="M143" i="7"/>
  <c r="B144" i="7"/>
  <c r="AO143" i="7"/>
  <c r="N143" i="7"/>
  <c r="AC143" i="7"/>
  <c r="L143" i="7"/>
  <c r="O143" i="7"/>
  <c r="F143" i="7"/>
  <c r="AD143" i="7"/>
  <c r="D143" i="7"/>
  <c r="K143" i="7"/>
  <c r="E143" i="7"/>
  <c r="Q143" i="7"/>
  <c r="K143" i="6"/>
  <c r="N143" i="6"/>
  <c r="AO143" i="6"/>
  <c r="AR143" i="6"/>
  <c r="B144" i="6"/>
  <c r="M143" i="6"/>
  <c r="P143" i="6"/>
  <c r="D143" i="6"/>
  <c r="O143" i="6"/>
  <c r="R143" i="6"/>
  <c r="A143" i="6"/>
  <c r="C143" i="6"/>
  <c r="F143" i="6"/>
  <c r="E143" i="6"/>
  <c r="L143" i="6"/>
  <c r="AD143" i="6"/>
  <c r="Q143" i="6"/>
  <c r="AC143" i="6"/>
  <c r="X144" i="3" l="1"/>
  <c r="BA144" i="3"/>
  <c r="X145" i="6"/>
  <c r="BA145" i="6"/>
  <c r="H144" i="5"/>
  <c r="H145" i="9"/>
  <c r="H144" i="6"/>
  <c r="H144" i="7"/>
  <c r="X143" i="7"/>
  <c r="BA143" i="7"/>
  <c r="X143" i="5"/>
  <c r="BA143" i="5"/>
  <c r="X144" i="2"/>
  <c r="BA144" i="2"/>
  <c r="X142" i="8"/>
  <c r="BA142" i="8"/>
  <c r="H143" i="8"/>
  <c r="BK143" i="3"/>
  <c r="AA143" i="3"/>
  <c r="BL143" i="3"/>
  <c r="AX143" i="3"/>
  <c r="AW143" i="3"/>
  <c r="AJ143" i="3"/>
  <c r="AL143" i="3"/>
  <c r="BI143" i="3"/>
  <c r="AM143" i="3"/>
  <c r="AU87" i="6"/>
  <c r="AW87" i="6" s="1"/>
  <c r="BF87" i="6"/>
  <c r="BH87" i="6" s="1"/>
  <c r="BI87" i="6" s="1"/>
  <c r="X143" i="9"/>
  <c r="AV88" i="5"/>
  <c r="AW88" i="5" s="1"/>
  <c r="AX88" i="5" s="1"/>
  <c r="AV87" i="5"/>
  <c r="AW87" i="5" s="1"/>
  <c r="BG87" i="5"/>
  <c r="BH87" i="5" s="1"/>
  <c r="BI87" i="5" s="1"/>
  <c r="AX86" i="5"/>
  <c r="BL86" i="5" s="1"/>
  <c r="BK86" i="5"/>
  <c r="AX143" i="4"/>
  <c r="AM142" i="2"/>
  <c r="BK142" i="5"/>
  <c r="AA142" i="5"/>
  <c r="AM142" i="5"/>
  <c r="AJ142" i="5"/>
  <c r="AX142" i="5"/>
  <c r="BL142" i="5"/>
  <c r="AW142" i="5"/>
  <c r="AL142" i="5"/>
  <c r="AI142" i="5"/>
  <c r="AI143" i="4"/>
  <c r="BI143" i="4"/>
  <c r="AA143" i="4"/>
  <c r="AM143" i="4"/>
  <c r="A143" i="2"/>
  <c r="BL143" i="2" s="1"/>
  <c r="AW143" i="4"/>
  <c r="BH143" i="4"/>
  <c r="BL143" i="4"/>
  <c r="AL143" i="4"/>
  <c r="AJ143" i="4"/>
  <c r="AS144" i="3"/>
  <c r="AV144" i="3"/>
  <c r="W144" i="3"/>
  <c r="Y144" i="3"/>
  <c r="U144" i="3"/>
  <c r="AP144" i="3"/>
  <c r="BD144" i="3"/>
  <c r="T145" i="3"/>
  <c r="BA145" i="3" s="1"/>
  <c r="BG144" i="3"/>
  <c r="AF144" i="3"/>
  <c r="AG144" i="3" s="1"/>
  <c r="A144" i="3"/>
  <c r="BH144" i="3" s="1"/>
  <c r="H145" i="4"/>
  <c r="BL142" i="7"/>
  <c r="AI142" i="7"/>
  <c r="AX142" i="7"/>
  <c r="BH142" i="7"/>
  <c r="AJ142" i="7"/>
  <c r="AA142" i="7"/>
  <c r="AW142" i="7"/>
  <c r="AM142" i="7"/>
  <c r="AL142" i="7"/>
  <c r="BK142" i="7"/>
  <c r="BH142" i="5"/>
  <c r="BL142" i="2"/>
  <c r="BK142" i="2"/>
  <c r="AJ142" i="2"/>
  <c r="AL142" i="2"/>
  <c r="AW142" i="2"/>
  <c r="AX142" i="2"/>
  <c r="AA142" i="2"/>
  <c r="BH142" i="2"/>
  <c r="AI142" i="2"/>
  <c r="BC145" i="9"/>
  <c r="BF145" i="9"/>
  <c r="AU145" i="9"/>
  <c r="BD143" i="9"/>
  <c r="BG143" i="9"/>
  <c r="AV143" i="9"/>
  <c r="Y143" i="9"/>
  <c r="A144" i="4"/>
  <c r="AM144" i="4" s="1"/>
  <c r="BD144" i="4"/>
  <c r="BG144" i="4"/>
  <c r="AV144" i="4"/>
  <c r="BC145" i="4"/>
  <c r="BF145" i="4"/>
  <c r="AU145" i="4"/>
  <c r="BC143" i="2"/>
  <c r="BF143" i="2"/>
  <c r="AU143" i="2"/>
  <c r="AR143" i="2"/>
  <c r="L143" i="2"/>
  <c r="C143" i="2"/>
  <c r="D143" i="2"/>
  <c r="N143" i="2"/>
  <c r="O143" i="2"/>
  <c r="B144" i="2"/>
  <c r="K143" i="2"/>
  <c r="AO143" i="2"/>
  <c r="E143" i="2"/>
  <c r="P143" i="2"/>
  <c r="Q143" i="2"/>
  <c r="AC143" i="2"/>
  <c r="AD143" i="2" s="1"/>
  <c r="M143" i="2"/>
  <c r="H143" i="2"/>
  <c r="F143" i="2"/>
  <c r="R143" i="2"/>
  <c r="A143" i="7"/>
  <c r="BI143" i="7" s="1"/>
  <c r="BD143" i="7"/>
  <c r="BG143" i="7"/>
  <c r="Y143" i="7"/>
  <c r="AV143" i="7"/>
  <c r="BD144" i="2"/>
  <c r="BG144" i="2"/>
  <c r="AV144" i="2"/>
  <c r="BC143" i="8"/>
  <c r="K143" i="8"/>
  <c r="L143" i="8"/>
  <c r="R143" i="8"/>
  <c r="F143" i="8"/>
  <c r="BF143" i="8"/>
  <c r="O143" i="8"/>
  <c r="E143" i="8"/>
  <c r="AD143" i="8"/>
  <c r="AU143" i="8"/>
  <c r="AO143" i="8"/>
  <c r="N143" i="8"/>
  <c r="P143" i="8"/>
  <c r="D143" i="8"/>
  <c r="Q143" i="8"/>
  <c r="AR143" i="8"/>
  <c r="M143" i="8"/>
  <c r="B144" i="8"/>
  <c r="AC143" i="8"/>
  <c r="C143" i="8"/>
  <c r="BD142" i="8"/>
  <c r="BC144" i="7"/>
  <c r="BF144" i="7"/>
  <c r="AU144" i="7"/>
  <c r="A143" i="5"/>
  <c r="BK143" i="5" s="1"/>
  <c r="BD143" i="5"/>
  <c r="BG143" i="5"/>
  <c r="AV143" i="5"/>
  <c r="Y143" i="5"/>
  <c r="BC144" i="5"/>
  <c r="BF144" i="5"/>
  <c r="AU144" i="5"/>
  <c r="BD145" i="6"/>
  <c r="BG145" i="6"/>
  <c r="AV145" i="6"/>
  <c r="Y145" i="6"/>
  <c r="BC144" i="6"/>
  <c r="AU144" i="6"/>
  <c r="BF144" i="6"/>
  <c r="BC145" i="3"/>
  <c r="BF145" i="3"/>
  <c r="AU145" i="3"/>
  <c r="BK91" i="5"/>
  <c r="BG142" i="8"/>
  <c r="AV142" i="8"/>
  <c r="Y142" i="8"/>
  <c r="AX92" i="5"/>
  <c r="BL92" i="5" s="1"/>
  <c r="BK92" i="5"/>
  <c r="BL142" i="9"/>
  <c r="AJ142" i="9"/>
  <c r="AI142" i="9"/>
  <c r="AL142" i="9"/>
  <c r="AX142" i="9"/>
  <c r="AM142" i="9"/>
  <c r="AA142" i="9"/>
  <c r="AW142" i="9"/>
  <c r="BI142" i="9"/>
  <c r="BH142" i="9"/>
  <c r="BK142" i="9"/>
  <c r="BH141" i="8"/>
  <c r="AI141" i="8"/>
  <c r="AW141" i="8"/>
  <c r="AL141" i="8"/>
  <c r="AM141" i="8"/>
  <c r="BI141" i="8"/>
  <c r="AJ141" i="8"/>
  <c r="BL141" i="8"/>
  <c r="AA141" i="8"/>
  <c r="BK141" i="8"/>
  <c r="AX141" i="8"/>
  <c r="AG142" i="8"/>
  <c r="T143" i="8"/>
  <c r="AP142" i="8"/>
  <c r="AF142" i="8"/>
  <c r="U142" i="8"/>
  <c r="W142" i="8"/>
  <c r="AS142" i="8"/>
  <c r="A142" i="8"/>
  <c r="AF143" i="9"/>
  <c r="T144" i="9"/>
  <c r="BA144" i="9" s="1"/>
  <c r="AS143" i="9"/>
  <c r="W143" i="9"/>
  <c r="AG143" i="9"/>
  <c r="U143" i="9"/>
  <c r="AP143" i="9"/>
  <c r="A143" i="9"/>
  <c r="AF144" i="4"/>
  <c r="AG144" i="4" s="1"/>
  <c r="AP144" i="4"/>
  <c r="AS144" i="4"/>
  <c r="Y144" i="4"/>
  <c r="T145" i="4"/>
  <c r="BA145" i="4" s="1"/>
  <c r="X144" i="4"/>
  <c r="W144" i="4"/>
  <c r="U144" i="4"/>
  <c r="K144" i="5"/>
  <c r="E144" i="5"/>
  <c r="R144" i="5"/>
  <c r="M144" i="5"/>
  <c r="AR144" i="5"/>
  <c r="O144" i="5"/>
  <c r="AC144" i="5"/>
  <c r="D144" i="5"/>
  <c r="L144" i="5"/>
  <c r="B145" i="5"/>
  <c r="AD144" i="5"/>
  <c r="P144" i="5"/>
  <c r="F144" i="5"/>
  <c r="N144" i="5"/>
  <c r="AO144" i="5"/>
  <c r="C144" i="5"/>
  <c r="Q144" i="5"/>
  <c r="W143" i="5"/>
  <c r="U143" i="5"/>
  <c r="AS143" i="5"/>
  <c r="T144" i="5"/>
  <c r="AP143" i="5"/>
  <c r="AG143" i="5"/>
  <c r="AF143" i="5"/>
  <c r="AF145" i="6"/>
  <c r="AG145" i="6"/>
  <c r="T146" i="6"/>
  <c r="AP145" i="6"/>
  <c r="AS145" i="6"/>
  <c r="W145" i="6"/>
  <c r="U145" i="6"/>
  <c r="AG143" i="7"/>
  <c r="U143" i="7"/>
  <c r="T144" i="7"/>
  <c r="AS143" i="7"/>
  <c r="AP143" i="7"/>
  <c r="AF143" i="7"/>
  <c r="W143" i="7"/>
  <c r="Q144" i="7"/>
  <c r="E144" i="7"/>
  <c r="O144" i="7"/>
  <c r="R144" i="7"/>
  <c r="D144" i="7"/>
  <c r="N144" i="7"/>
  <c r="AD144" i="7"/>
  <c r="F144" i="7"/>
  <c r="P144" i="7"/>
  <c r="K144" i="7"/>
  <c r="AR144" i="7"/>
  <c r="C144" i="7"/>
  <c r="L144" i="7"/>
  <c r="AO144" i="7"/>
  <c r="AC144" i="7"/>
  <c r="M144" i="7"/>
  <c r="B145" i="7"/>
  <c r="D145" i="9"/>
  <c r="K145" i="9"/>
  <c r="R145" i="9"/>
  <c r="AO145" i="9"/>
  <c r="F145" i="9"/>
  <c r="M145" i="9"/>
  <c r="AC145" i="9"/>
  <c r="B146" i="9"/>
  <c r="L145" i="9"/>
  <c r="O145" i="9"/>
  <c r="AD145" i="9"/>
  <c r="C145" i="9"/>
  <c r="AR145" i="9"/>
  <c r="E145" i="9"/>
  <c r="P145" i="9"/>
  <c r="N145" i="9"/>
  <c r="Q145" i="9"/>
  <c r="B146" i="4"/>
  <c r="K145" i="4"/>
  <c r="AR145" i="4"/>
  <c r="P145" i="4"/>
  <c r="M145" i="4"/>
  <c r="R145" i="4"/>
  <c r="E145" i="4"/>
  <c r="O145" i="4"/>
  <c r="N145" i="4"/>
  <c r="F145" i="4"/>
  <c r="C145" i="4"/>
  <c r="AO145" i="4"/>
  <c r="AC145" i="4"/>
  <c r="AD145" i="4" s="1"/>
  <c r="D145" i="4"/>
  <c r="L145" i="4"/>
  <c r="Q145" i="4"/>
  <c r="AS144" i="2"/>
  <c r="AF144" i="2"/>
  <c r="AG144" i="2" s="1"/>
  <c r="Y144" i="2"/>
  <c r="U144" i="2"/>
  <c r="W144" i="2"/>
  <c r="T145" i="2"/>
  <c r="AP144" i="2"/>
  <c r="BK143" i="6"/>
  <c r="AL143" i="6"/>
  <c r="AW143" i="6"/>
  <c r="BL143" i="6"/>
  <c r="AX143" i="6"/>
  <c r="AJ143" i="6"/>
  <c r="BH143" i="6"/>
  <c r="AM143" i="6"/>
  <c r="BI143" i="6"/>
  <c r="AA143" i="6"/>
  <c r="AI143" i="6"/>
  <c r="K145" i="3"/>
  <c r="R145" i="3"/>
  <c r="P145" i="3"/>
  <c r="H145" i="3"/>
  <c r="E145" i="3"/>
  <c r="L145" i="3"/>
  <c r="O145" i="3"/>
  <c r="M145" i="3"/>
  <c r="D145" i="3"/>
  <c r="C145" i="3"/>
  <c r="F145" i="3"/>
  <c r="AC145" i="3"/>
  <c r="AD145" i="3" s="1"/>
  <c r="AO145" i="3"/>
  <c r="AR145" i="3"/>
  <c r="Q145" i="3"/>
  <c r="B146" i="3"/>
  <c r="N145" i="3"/>
  <c r="AD144" i="6"/>
  <c r="A144" i="6"/>
  <c r="K144" i="6"/>
  <c r="N144" i="6"/>
  <c r="AO144" i="6"/>
  <c r="AR144" i="6"/>
  <c r="B145" i="6"/>
  <c r="M144" i="6"/>
  <c r="P144" i="6"/>
  <c r="D144" i="6"/>
  <c r="O144" i="6"/>
  <c r="F144" i="6"/>
  <c r="Q144" i="6"/>
  <c r="AC144" i="6"/>
  <c r="E144" i="6"/>
  <c r="L144" i="6"/>
  <c r="C144" i="6"/>
  <c r="R144" i="6"/>
  <c r="AW143" i="2"/>
  <c r="H145" i="6" l="1"/>
  <c r="H145" i="5"/>
  <c r="H146" i="9"/>
  <c r="H145" i="7"/>
  <c r="X145" i="2"/>
  <c r="BA145" i="2"/>
  <c r="X144" i="5"/>
  <c r="BA144" i="5"/>
  <c r="H144" i="8"/>
  <c r="X144" i="7"/>
  <c r="BA144" i="7"/>
  <c r="X143" i="8"/>
  <c r="BA143" i="8"/>
  <c r="X146" i="6"/>
  <c r="BA146" i="6"/>
  <c r="AX143" i="7"/>
  <c r="BK87" i="6"/>
  <c r="AX87" i="6"/>
  <c r="BL87" i="6" s="1"/>
  <c r="AA143" i="2"/>
  <c r="A145" i="3"/>
  <c r="AL145" i="3" s="1"/>
  <c r="X145" i="3"/>
  <c r="X144" i="9"/>
  <c r="AX143" i="2"/>
  <c r="AJ143" i="2"/>
  <c r="BH143" i="2"/>
  <c r="BI143" i="2"/>
  <c r="AL143" i="2"/>
  <c r="BK143" i="2"/>
  <c r="AI143" i="2"/>
  <c r="AM143" i="2"/>
  <c r="AM143" i="7"/>
  <c r="BH88" i="5"/>
  <c r="BI88" i="5" s="1"/>
  <c r="BL88" i="5" s="1"/>
  <c r="BK87" i="5"/>
  <c r="AX87" i="5"/>
  <c r="BL87" i="5" s="1"/>
  <c r="W90" i="5"/>
  <c r="X90" i="5" s="1"/>
  <c r="Y89" i="5"/>
  <c r="AJ144" i="4"/>
  <c r="BI144" i="3"/>
  <c r="AX144" i="3"/>
  <c r="AW144" i="3"/>
  <c r="A145" i="4"/>
  <c r="AW145" i="4" s="1"/>
  <c r="AL143" i="7"/>
  <c r="AI143" i="7"/>
  <c r="AW143" i="7"/>
  <c r="BH143" i="7"/>
  <c r="AJ143" i="7"/>
  <c r="AA143" i="7"/>
  <c r="BL143" i="7"/>
  <c r="BK143" i="7"/>
  <c r="AJ144" i="3"/>
  <c r="BK144" i="3"/>
  <c r="BL144" i="3"/>
  <c r="AM144" i="3"/>
  <c r="AL144" i="3"/>
  <c r="AA144" i="3"/>
  <c r="BL143" i="5"/>
  <c r="AI144" i="3"/>
  <c r="A144" i="2"/>
  <c r="AL144" i="2" s="1"/>
  <c r="AV145" i="3"/>
  <c r="W145" i="3"/>
  <c r="Y145" i="3"/>
  <c r="BG145" i="3"/>
  <c r="AP145" i="3"/>
  <c r="T146" i="3"/>
  <c r="BA146" i="3" s="1"/>
  <c r="U145" i="3"/>
  <c r="BD145" i="3"/>
  <c r="AF145" i="3"/>
  <c r="AG145" i="3" s="1"/>
  <c r="AS145" i="3"/>
  <c r="AX144" i="4"/>
  <c r="BL144" i="4"/>
  <c r="AL144" i="4"/>
  <c r="AW144" i="4"/>
  <c r="AI144" i="4"/>
  <c r="BK144" i="4"/>
  <c r="BH144" i="4"/>
  <c r="BI144" i="4"/>
  <c r="AA144" i="4"/>
  <c r="H146" i="4"/>
  <c r="AI143" i="5"/>
  <c r="A144" i="7"/>
  <c r="AX144" i="7" s="1"/>
  <c r="AJ143" i="5"/>
  <c r="BI143" i="5"/>
  <c r="BH143" i="5"/>
  <c r="AM143" i="5"/>
  <c r="AX143" i="5"/>
  <c r="AA143" i="5"/>
  <c r="AL143" i="5"/>
  <c r="AW143" i="5"/>
  <c r="BD144" i="5"/>
  <c r="BG144" i="5"/>
  <c r="Y144" i="5"/>
  <c r="AV144" i="5"/>
  <c r="BC144" i="8"/>
  <c r="BF144" i="8"/>
  <c r="O144" i="8"/>
  <c r="K144" i="8"/>
  <c r="AU144" i="8"/>
  <c r="AD144" i="8"/>
  <c r="R144" i="8"/>
  <c r="C144" i="8"/>
  <c r="AO144" i="8"/>
  <c r="F144" i="8"/>
  <c r="N144" i="8"/>
  <c r="E144" i="8"/>
  <c r="L144" i="8"/>
  <c r="M144" i="8"/>
  <c r="Q144" i="8"/>
  <c r="P144" i="8"/>
  <c r="AC144" i="8"/>
  <c r="AR144" i="8"/>
  <c r="D144" i="8"/>
  <c r="B145" i="8"/>
  <c r="BC146" i="3"/>
  <c r="BF146" i="3"/>
  <c r="AU146" i="3"/>
  <c r="BD146" i="6"/>
  <c r="AV146" i="6"/>
  <c r="BG146" i="6"/>
  <c r="Y146" i="6"/>
  <c r="BD145" i="4"/>
  <c r="BG145" i="4"/>
  <c r="AV145" i="4"/>
  <c r="BD143" i="8"/>
  <c r="BD145" i="2"/>
  <c r="BG145" i="2"/>
  <c r="AV145" i="2"/>
  <c r="BC146" i="4"/>
  <c r="BF146" i="4"/>
  <c r="AU146" i="4"/>
  <c r="BD144" i="9"/>
  <c r="BG144" i="9"/>
  <c r="Y144" i="9"/>
  <c r="AV144" i="9"/>
  <c r="BC144" i="2"/>
  <c r="BF144" i="2"/>
  <c r="AU144" i="2"/>
  <c r="R144" i="2"/>
  <c r="AC144" i="2"/>
  <c r="AD144" i="2" s="1"/>
  <c r="H144" i="2"/>
  <c r="E144" i="2"/>
  <c r="AO144" i="2"/>
  <c r="AR144" i="2"/>
  <c r="C144" i="2"/>
  <c r="N144" i="2"/>
  <c r="Q144" i="2"/>
  <c r="P144" i="2"/>
  <c r="O144" i="2"/>
  <c r="K144" i="2"/>
  <c r="F144" i="2"/>
  <c r="M144" i="2"/>
  <c r="B145" i="2"/>
  <c r="L144" i="2"/>
  <c r="D144" i="2"/>
  <c r="BC146" i="9"/>
  <c r="BF146" i="9"/>
  <c r="AU146" i="9"/>
  <c r="BD144" i="7"/>
  <c r="AV144" i="7"/>
  <c r="Y144" i="7"/>
  <c r="BG144" i="7"/>
  <c r="BC145" i="7"/>
  <c r="AU145" i="7"/>
  <c r="BF145" i="7"/>
  <c r="BC145" i="5"/>
  <c r="BF145" i="5"/>
  <c r="AU145" i="5"/>
  <c r="BC145" i="6"/>
  <c r="BF145" i="6"/>
  <c r="AU145" i="6"/>
  <c r="BG143" i="8"/>
  <c r="AV143" i="8"/>
  <c r="Y143" i="8"/>
  <c r="BK144" i="2"/>
  <c r="AF144" i="9"/>
  <c r="AP144" i="9"/>
  <c r="W144" i="9"/>
  <c r="AG144" i="9"/>
  <c r="AS144" i="9"/>
  <c r="U144" i="9"/>
  <c r="T145" i="9"/>
  <c r="BA145" i="9" s="1"/>
  <c r="A144" i="9"/>
  <c r="W143" i="8"/>
  <c r="T144" i="8"/>
  <c r="AG143" i="8"/>
  <c r="A143" i="8"/>
  <c r="U143" i="8"/>
  <c r="AP143" i="8"/>
  <c r="AF143" i="8"/>
  <c r="AS143" i="8"/>
  <c r="BI143" i="9"/>
  <c r="BH143" i="9"/>
  <c r="BK143" i="9"/>
  <c r="BL143" i="9"/>
  <c r="AW143" i="9"/>
  <c r="AM143" i="9"/>
  <c r="AL143" i="9"/>
  <c r="AA143" i="9"/>
  <c r="AX143" i="9"/>
  <c r="AJ143" i="9"/>
  <c r="AI143" i="9"/>
  <c r="AW142" i="8"/>
  <c r="AA142" i="8"/>
  <c r="BL142" i="8"/>
  <c r="AJ142" i="8"/>
  <c r="AX142" i="8"/>
  <c r="BK142" i="8"/>
  <c r="AM142" i="8"/>
  <c r="AI142" i="8"/>
  <c r="BI142" i="8"/>
  <c r="BH142" i="8"/>
  <c r="AL142" i="8"/>
  <c r="W145" i="4"/>
  <c r="AF145" i="4"/>
  <c r="AG145" i="4" s="1"/>
  <c r="U145" i="4"/>
  <c r="T146" i="4"/>
  <c r="BA146" i="4" s="1"/>
  <c r="AP145" i="4"/>
  <c r="AS145" i="4"/>
  <c r="X145" i="4"/>
  <c r="Y145" i="4"/>
  <c r="M145" i="5"/>
  <c r="N145" i="5"/>
  <c r="D145" i="5"/>
  <c r="AO145" i="5"/>
  <c r="O145" i="5"/>
  <c r="C145" i="5"/>
  <c r="K145" i="5"/>
  <c r="P145" i="5"/>
  <c r="L145" i="5"/>
  <c r="E145" i="5"/>
  <c r="R145" i="5"/>
  <c r="Q145" i="5"/>
  <c r="B146" i="5"/>
  <c r="F145" i="5"/>
  <c r="AC145" i="5"/>
  <c r="AD145" i="5"/>
  <c r="AR145" i="5"/>
  <c r="T145" i="5"/>
  <c r="AG144" i="5"/>
  <c r="AS144" i="5"/>
  <c r="U144" i="5"/>
  <c r="AP144" i="5"/>
  <c r="AF144" i="5"/>
  <c r="W144" i="5"/>
  <c r="A144" i="5"/>
  <c r="AA144" i="6"/>
  <c r="AW144" i="6"/>
  <c r="BL144" i="6"/>
  <c r="AM144" i="6"/>
  <c r="AJ144" i="6"/>
  <c r="AL144" i="6"/>
  <c r="BH144" i="6"/>
  <c r="AI144" i="6"/>
  <c r="AX144" i="6"/>
  <c r="BK144" i="6"/>
  <c r="BI144" i="6"/>
  <c r="AC145" i="6"/>
  <c r="Q145" i="6"/>
  <c r="L145" i="6"/>
  <c r="E145" i="6"/>
  <c r="K145" i="6"/>
  <c r="AD145" i="6"/>
  <c r="AO145" i="6"/>
  <c r="A145" i="6"/>
  <c r="AR145" i="6"/>
  <c r="N145" i="6"/>
  <c r="M145" i="6"/>
  <c r="D145" i="6"/>
  <c r="O145" i="6"/>
  <c r="R145" i="6"/>
  <c r="B146" i="6"/>
  <c r="C145" i="6"/>
  <c r="F145" i="6"/>
  <c r="P145" i="6"/>
  <c r="R146" i="4"/>
  <c r="AO146" i="4"/>
  <c r="K146" i="4"/>
  <c r="L146" i="4"/>
  <c r="Q146" i="4"/>
  <c r="O146" i="4"/>
  <c r="AC146" i="4"/>
  <c r="AD146" i="4" s="1"/>
  <c r="D146" i="4"/>
  <c r="F146" i="4"/>
  <c r="N146" i="4"/>
  <c r="P146" i="4"/>
  <c r="M146" i="4"/>
  <c r="AR146" i="4"/>
  <c r="C146" i="4"/>
  <c r="B147" i="4"/>
  <c r="E146" i="4"/>
  <c r="AS144" i="7"/>
  <c r="AP144" i="7"/>
  <c r="W144" i="7"/>
  <c r="AF144" i="7"/>
  <c r="T145" i="7"/>
  <c r="AG144" i="7"/>
  <c r="U144" i="7"/>
  <c r="W145" i="2"/>
  <c r="AS145" i="2"/>
  <c r="AF145" i="2"/>
  <c r="AG145" i="2" s="1"/>
  <c r="Y145" i="2"/>
  <c r="U145" i="2"/>
  <c r="AP145" i="2"/>
  <c r="T146" i="2"/>
  <c r="F145" i="7"/>
  <c r="AD145" i="7"/>
  <c r="R145" i="7"/>
  <c r="AR145" i="7"/>
  <c r="C145" i="7"/>
  <c r="M145" i="7"/>
  <c r="AO145" i="7"/>
  <c r="P145" i="7"/>
  <c r="N145" i="7"/>
  <c r="AC145" i="7"/>
  <c r="B146" i="7"/>
  <c r="O145" i="7"/>
  <c r="L145" i="7"/>
  <c r="D145" i="7"/>
  <c r="K145" i="7"/>
  <c r="Q145" i="7"/>
  <c r="E145" i="7"/>
  <c r="U146" i="6"/>
  <c r="AS146" i="6"/>
  <c r="AP146" i="6"/>
  <c r="W146" i="6"/>
  <c r="AF146" i="6"/>
  <c r="T147" i="6"/>
  <c r="AG146" i="6"/>
  <c r="AR146" i="3"/>
  <c r="M146" i="3"/>
  <c r="O146" i="3"/>
  <c r="R146" i="3"/>
  <c r="D146" i="3"/>
  <c r="H146" i="3"/>
  <c r="N146" i="3"/>
  <c r="Q146" i="3"/>
  <c r="F146" i="3"/>
  <c r="C146" i="3"/>
  <c r="AC146" i="3"/>
  <c r="AD146" i="3" s="1"/>
  <c r="P146" i="3"/>
  <c r="AO146" i="3"/>
  <c r="E146" i="3"/>
  <c r="K146" i="3"/>
  <c r="L146" i="3"/>
  <c r="B147" i="3"/>
  <c r="AM144" i="2"/>
  <c r="AA144" i="2"/>
  <c r="AX144" i="2"/>
  <c r="AJ144" i="2"/>
  <c r="BI145" i="3"/>
  <c r="AJ145" i="3"/>
  <c r="Q146" i="9"/>
  <c r="AR146" i="9"/>
  <c r="E146" i="9"/>
  <c r="P146" i="9"/>
  <c r="D146" i="9"/>
  <c r="K146" i="9"/>
  <c r="R146" i="9"/>
  <c r="AO146" i="9"/>
  <c r="F146" i="9"/>
  <c r="M146" i="9"/>
  <c r="L146" i="9"/>
  <c r="O146" i="9"/>
  <c r="AD146" i="9"/>
  <c r="C146" i="9"/>
  <c r="N146" i="9"/>
  <c r="AC146" i="9"/>
  <c r="B147" i="9"/>
  <c r="H147" i="9" l="1"/>
  <c r="AM145" i="4"/>
  <c r="H146" i="5"/>
  <c r="H145" i="8"/>
  <c r="X147" i="6"/>
  <c r="BA147" i="6"/>
  <c r="X146" i="2"/>
  <c r="BA146" i="2"/>
  <c r="X144" i="8"/>
  <c r="BA144" i="8"/>
  <c r="X145" i="7"/>
  <c r="BA145" i="7"/>
  <c r="H146" i="6"/>
  <c r="X145" i="5"/>
  <c r="BA145" i="5"/>
  <c r="H146" i="7"/>
  <c r="AW145" i="3"/>
  <c r="BK145" i="3"/>
  <c r="AI145" i="3"/>
  <c r="AX145" i="3"/>
  <c r="AM145" i="3"/>
  <c r="BH145" i="3"/>
  <c r="AA145" i="3"/>
  <c r="BL145" i="3"/>
  <c r="BH145" i="4"/>
  <c r="AJ145" i="4"/>
  <c r="X145" i="9"/>
  <c r="AX145" i="4"/>
  <c r="BL145" i="4"/>
  <c r="AL145" i="4"/>
  <c r="AA145" i="4"/>
  <c r="BK145" i="4"/>
  <c r="BI145" i="4"/>
  <c r="A146" i="3"/>
  <c r="X146" i="3"/>
  <c r="BK88" i="5"/>
  <c r="AV89" i="5"/>
  <c r="AW89" i="5" s="1"/>
  <c r="AX89" i="5" s="1"/>
  <c r="BG89" i="5"/>
  <c r="BH89" i="5" s="1"/>
  <c r="BI89" i="5" s="1"/>
  <c r="W91" i="5"/>
  <c r="Y90" i="5"/>
  <c r="BL144" i="7"/>
  <c r="AI145" i="4"/>
  <c r="AI144" i="2"/>
  <c r="BL144" i="2"/>
  <c r="BH144" i="2"/>
  <c r="AW144" i="2"/>
  <c r="BI144" i="2"/>
  <c r="AL144" i="7"/>
  <c r="AA144" i="7"/>
  <c r="AW144" i="7"/>
  <c r="BI144" i="7"/>
  <c r="BK144" i="7"/>
  <c r="AM144" i="7"/>
  <c r="BH144" i="7"/>
  <c r="AI144" i="7"/>
  <c r="AJ144" i="7"/>
  <c r="A145" i="2"/>
  <c r="AL145" i="2" s="1"/>
  <c r="BD146" i="3"/>
  <c r="BG146" i="3"/>
  <c r="W146" i="3"/>
  <c r="Y146" i="3"/>
  <c r="AP146" i="3"/>
  <c r="AS146" i="3"/>
  <c r="U146" i="3"/>
  <c r="AV146" i="3"/>
  <c r="T147" i="3"/>
  <c r="BA147" i="3" s="1"/>
  <c r="AF146" i="3"/>
  <c r="AG146" i="3" s="1"/>
  <c r="H147" i="4"/>
  <c r="BD147" i="6"/>
  <c r="BG147" i="6"/>
  <c r="Y147" i="6"/>
  <c r="AV147" i="6"/>
  <c r="BC147" i="9"/>
  <c r="BF147" i="9"/>
  <c r="AU147" i="9"/>
  <c r="A146" i="4"/>
  <c r="AL146" i="4" s="1"/>
  <c r="BD146" i="4"/>
  <c r="BG146" i="4"/>
  <c r="AV146" i="4"/>
  <c r="BC145" i="8"/>
  <c r="N145" i="8"/>
  <c r="F145" i="8"/>
  <c r="Q145" i="8"/>
  <c r="M145" i="8"/>
  <c r="AR145" i="8"/>
  <c r="AC145" i="8"/>
  <c r="BF145" i="8"/>
  <c r="B146" i="8"/>
  <c r="E145" i="8"/>
  <c r="K145" i="8"/>
  <c r="AU145" i="8"/>
  <c r="L145" i="8"/>
  <c r="P145" i="8"/>
  <c r="AO145" i="8"/>
  <c r="O145" i="8"/>
  <c r="R145" i="8"/>
  <c r="AD145" i="8"/>
  <c r="D145" i="8"/>
  <c r="C145" i="8"/>
  <c r="BC147" i="4"/>
  <c r="BF147" i="4"/>
  <c r="AU147" i="4"/>
  <c r="BD144" i="8"/>
  <c r="BC145" i="2"/>
  <c r="AU145" i="2"/>
  <c r="BF145" i="2"/>
  <c r="H145" i="2"/>
  <c r="R145" i="2"/>
  <c r="C145" i="2"/>
  <c r="AO145" i="2"/>
  <c r="AC145" i="2"/>
  <c r="AD145" i="2" s="1"/>
  <c r="N145" i="2"/>
  <c r="K145" i="2"/>
  <c r="O145" i="2"/>
  <c r="AR145" i="2"/>
  <c r="M145" i="2"/>
  <c r="D145" i="2"/>
  <c r="P145" i="2"/>
  <c r="E145" i="2"/>
  <c r="F145" i="2"/>
  <c r="L145" i="2"/>
  <c r="B146" i="2"/>
  <c r="Q145" i="2"/>
  <c r="BD146" i="2"/>
  <c r="BG146" i="2"/>
  <c r="AV146" i="2"/>
  <c r="BC146" i="6"/>
  <c r="AU146" i="6"/>
  <c r="BF146" i="6"/>
  <c r="BC146" i="5"/>
  <c r="BF146" i="5"/>
  <c r="AU146" i="5"/>
  <c r="BD145" i="9"/>
  <c r="BG145" i="9"/>
  <c r="Y145" i="9"/>
  <c r="AV145" i="9"/>
  <c r="A145" i="7"/>
  <c r="AJ145" i="7" s="1"/>
  <c r="BD145" i="7"/>
  <c r="AV145" i="7"/>
  <c r="BG145" i="7"/>
  <c r="Y145" i="7"/>
  <c r="BC146" i="7"/>
  <c r="BF146" i="7"/>
  <c r="AU146" i="7"/>
  <c r="A145" i="5"/>
  <c r="BK145" i="5" s="1"/>
  <c r="BD145" i="5"/>
  <c r="BG145" i="5"/>
  <c r="AV145" i="5"/>
  <c r="Y145" i="5"/>
  <c r="BC147" i="3"/>
  <c r="BF147" i="3"/>
  <c r="AU147" i="3"/>
  <c r="BG144" i="8"/>
  <c r="AV144" i="8"/>
  <c r="Y144" i="8"/>
  <c r="U144" i="8"/>
  <c r="T145" i="8"/>
  <c r="AF144" i="8"/>
  <c r="AG144" i="8"/>
  <c r="W144" i="8"/>
  <c r="AS144" i="8"/>
  <c r="AP144" i="8"/>
  <c r="A144" i="8"/>
  <c r="AF145" i="9"/>
  <c r="AG145" i="9"/>
  <c r="U145" i="9"/>
  <c r="T146" i="9"/>
  <c r="BA146" i="9" s="1"/>
  <c r="W145" i="9"/>
  <c r="AS145" i="9"/>
  <c r="AP145" i="9"/>
  <c r="A145" i="9"/>
  <c r="AI143" i="8"/>
  <c r="BL143" i="8"/>
  <c r="AJ143" i="8"/>
  <c r="BK143" i="8"/>
  <c r="AA143" i="8"/>
  <c r="AW143" i="8"/>
  <c r="AL143" i="8"/>
  <c r="AX143" i="8"/>
  <c r="BI143" i="8"/>
  <c r="AM143" i="8"/>
  <c r="BH143" i="8"/>
  <c r="AJ144" i="9"/>
  <c r="AM144" i="9"/>
  <c r="AA144" i="9"/>
  <c r="BI144" i="9"/>
  <c r="BH144" i="9"/>
  <c r="BK144" i="9"/>
  <c r="AI144" i="9"/>
  <c r="BL144" i="9"/>
  <c r="AW144" i="9"/>
  <c r="AL144" i="9"/>
  <c r="AX144" i="9"/>
  <c r="W146" i="4"/>
  <c r="U146" i="4"/>
  <c r="AP146" i="4"/>
  <c r="T147" i="4"/>
  <c r="BA147" i="4" s="1"/>
  <c r="AS146" i="4"/>
  <c r="Y146" i="4"/>
  <c r="X146" i="4"/>
  <c r="AF146" i="4"/>
  <c r="AG146" i="4" s="1"/>
  <c r="AL144" i="5"/>
  <c r="BL144" i="5"/>
  <c r="AX144" i="5"/>
  <c r="AJ144" i="5"/>
  <c r="AM144" i="5"/>
  <c r="AA144" i="5"/>
  <c r="BH144" i="5"/>
  <c r="BI144" i="5"/>
  <c r="BK144" i="5"/>
  <c r="AI144" i="5"/>
  <c r="AW144" i="5"/>
  <c r="U145" i="5"/>
  <c r="AP145" i="5"/>
  <c r="AF145" i="5"/>
  <c r="AG145" i="5"/>
  <c r="W145" i="5"/>
  <c r="T146" i="5"/>
  <c r="AS145" i="5"/>
  <c r="AD146" i="5"/>
  <c r="F146" i="5"/>
  <c r="P146" i="5"/>
  <c r="D146" i="5"/>
  <c r="AO146" i="5"/>
  <c r="C146" i="5"/>
  <c r="N146" i="5"/>
  <c r="AC146" i="5"/>
  <c r="Q146" i="5"/>
  <c r="E146" i="5"/>
  <c r="B147" i="5"/>
  <c r="O146" i="5"/>
  <c r="K146" i="5"/>
  <c r="M146" i="5"/>
  <c r="AR146" i="5"/>
  <c r="R146" i="5"/>
  <c r="L146" i="5"/>
  <c r="AA146" i="3"/>
  <c r="BL146" i="3"/>
  <c r="AJ146" i="3"/>
  <c r="BK146" i="3"/>
  <c r="BH146" i="3"/>
  <c r="BI146" i="3"/>
  <c r="AM146" i="3"/>
  <c r="AX146" i="3"/>
  <c r="AL146" i="3"/>
  <c r="AI146" i="3"/>
  <c r="AW146" i="3"/>
  <c r="B147" i="7"/>
  <c r="AO146" i="7"/>
  <c r="AR146" i="7"/>
  <c r="F146" i="7"/>
  <c r="N146" i="7"/>
  <c r="R146" i="7"/>
  <c r="P146" i="7"/>
  <c r="C146" i="7"/>
  <c r="Q146" i="7"/>
  <c r="O146" i="7"/>
  <c r="M146" i="7"/>
  <c r="AD146" i="7"/>
  <c r="D146" i="7"/>
  <c r="K146" i="7"/>
  <c r="E146" i="7"/>
  <c r="L146" i="7"/>
  <c r="AC146" i="7"/>
  <c r="AI146" i="4"/>
  <c r="AX146" i="4"/>
  <c r="AO147" i="4"/>
  <c r="M147" i="4"/>
  <c r="K147" i="4"/>
  <c r="AR147" i="4"/>
  <c r="L147" i="4"/>
  <c r="O147" i="4"/>
  <c r="R147" i="4"/>
  <c r="Q147" i="4"/>
  <c r="D147" i="4"/>
  <c r="AC147" i="4"/>
  <c r="AD147" i="4" s="1"/>
  <c r="C147" i="4"/>
  <c r="F147" i="4"/>
  <c r="E147" i="4"/>
  <c r="P147" i="4"/>
  <c r="B148" i="4"/>
  <c r="N147" i="4"/>
  <c r="AF145" i="7"/>
  <c r="U145" i="7"/>
  <c r="AS145" i="7"/>
  <c r="T146" i="7"/>
  <c r="W145" i="7"/>
  <c r="AP145" i="7"/>
  <c r="AG145" i="7"/>
  <c r="D147" i="9"/>
  <c r="C147" i="9"/>
  <c r="AC147" i="9"/>
  <c r="AO147" i="9"/>
  <c r="B148" i="9"/>
  <c r="L147" i="9"/>
  <c r="M147" i="9"/>
  <c r="N147" i="9"/>
  <c r="AD147" i="9"/>
  <c r="Q147" i="9"/>
  <c r="AR147" i="9"/>
  <c r="R147" i="9"/>
  <c r="O147" i="9"/>
  <c r="P147" i="9"/>
  <c r="E147" i="9"/>
  <c r="F147" i="9"/>
  <c r="K147" i="9"/>
  <c r="AJ145" i="6"/>
  <c r="AL145" i="6"/>
  <c r="BH145" i="6"/>
  <c r="AI145" i="6"/>
  <c r="AX145" i="6"/>
  <c r="BK145" i="6"/>
  <c r="AA145" i="6"/>
  <c r="AW145" i="6"/>
  <c r="BL145" i="6"/>
  <c r="AM145" i="6"/>
  <c r="BI145" i="6"/>
  <c r="Q147" i="3"/>
  <c r="M147" i="3"/>
  <c r="K147" i="3"/>
  <c r="F147" i="3"/>
  <c r="R147" i="3"/>
  <c r="B148" i="3"/>
  <c r="N147" i="3"/>
  <c r="AC147" i="3"/>
  <c r="AD147" i="3" s="1"/>
  <c r="AO147" i="3"/>
  <c r="D147" i="3"/>
  <c r="AR147" i="3"/>
  <c r="L147" i="3"/>
  <c r="E147" i="3"/>
  <c r="O147" i="3"/>
  <c r="C147" i="3"/>
  <c r="P147" i="3"/>
  <c r="H147" i="3"/>
  <c r="AR146" i="6"/>
  <c r="M146" i="6"/>
  <c r="O146" i="6"/>
  <c r="P146" i="6"/>
  <c r="R146" i="6"/>
  <c r="C146" i="6"/>
  <c r="D146" i="6"/>
  <c r="E146" i="6"/>
  <c r="AC146" i="6"/>
  <c r="N146" i="6"/>
  <c r="L146" i="6"/>
  <c r="Q146" i="6"/>
  <c r="AD146" i="6"/>
  <c r="F146" i="6"/>
  <c r="B147" i="6"/>
  <c r="K146" i="6"/>
  <c r="A146" i="6"/>
  <c r="AO146" i="6"/>
  <c r="AF147" i="6"/>
  <c r="U147" i="6"/>
  <c r="T148" i="6"/>
  <c r="AS147" i="6"/>
  <c r="W147" i="6"/>
  <c r="AP147" i="6"/>
  <c r="AG147" i="6"/>
  <c r="AP146" i="2"/>
  <c r="W146" i="2"/>
  <c r="T147" i="2"/>
  <c r="AS146" i="2"/>
  <c r="Y146" i="2"/>
  <c r="U146" i="2"/>
  <c r="AF146" i="2"/>
  <c r="AG146" i="2" s="1"/>
  <c r="X148" i="6" l="1"/>
  <c r="BA148" i="6"/>
  <c r="H148" i="9"/>
  <c r="X146" i="7"/>
  <c r="BA146" i="7"/>
  <c r="H147" i="5"/>
  <c r="H146" i="8"/>
  <c r="X145" i="8"/>
  <c r="BA145" i="8"/>
  <c r="X147" i="2"/>
  <c r="BA147" i="2"/>
  <c r="AM145" i="2"/>
  <c r="BH145" i="2"/>
  <c r="H147" i="6"/>
  <c r="AA145" i="2"/>
  <c r="X146" i="5"/>
  <c r="BA146" i="5"/>
  <c r="BI145" i="2"/>
  <c r="AI145" i="2"/>
  <c r="H147" i="7"/>
  <c r="X146" i="9"/>
  <c r="A147" i="3"/>
  <c r="X147" i="3"/>
  <c r="BI145" i="7"/>
  <c r="BH145" i="7"/>
  <c r="AL145" i="7"/>
  <c r="BL89" i="5"/>
  <c r="AX145" i="7"/>
  <c r="AV90" i="5"/>
  <c r="AW90" i="5" s="1"/>
  <c r="AX90" i="5" s="1"/>
  <c r="BG90" i="5"/>
  <c r="BK89" i="5"/>
  <c r="AX145" i="2"/>
  <c r="BL145" i="2"/>
  <c r="AJ145" i="2"/>
  <c r="BK145" i="2"/>
  <c r="AW145" i="2"/>
  <c r="BH146" i="4"/>
  <c r="AW146" i="4"/>
  <c r="AA146" i="4"/>
  <c r="BL145" i="7"/>
  <c r="AM145" i="7"/>
  <c r="BK146" i="4"/>
  <c r="AA145" i="7"/>
  <c r="BK145" i="7"/>
  <c r="AI145" i="7"/>
  <c r="BL146" i="4"/>
  <c r="BI146" i="4"/>
  <c r="AW145" i="7"/>
  <c r="AJ146" i="4"/>
  <c r="AM146" i="4"/>
  <c r="AV147" i="3"/>
  <c r="AF147" i="3"/>
  <c r="AG147" i="3" s="1"/>
  <c r="T148" i="3"/>
  <c r="Y147" i="3"/>
  <c r="U147" i="3"/>
  <c r="BD147" i="3"/>
  <c r="AS147" i="3"/>
  <c r="AP147" i="3"/>
  <c r="BG147" i="3"/>
  <c r="W147" i="3"/>
  <c r="H148" i="4"/>
  <c r="AJ145" i="5"/>
  <c r="BI145" i="5"/>
  <c r="AX145" i="5"/>
  <c r="AA145" i="5"/>
  <c r="AL145" i="5"/>
  <c r="AW145" i="5"/>
  <c r="BL145" i="5"/>
  <c r="AI145" i="5"/>
  <c r="BH145" i="5"/>
  <c r="AM145" i="5"/>
  <c r="BD146" i="9"/>
  <c r="AV146" i="9"/>
  <c r="BG146" i="9"/>
  <c r="Y146" i="9"/>
  <c r="BD146" i="7"/>
  <c r="BG146" i="7"/>
  <c r="AV146" i="7"/>
  <c r="Y146" i="7"/>
  <c r="BC146" i="2"/>
  <c r="BF146" i="2"/>
  <c r="AU146" i="2"/>
  <c r="N146" i="2"/>
  <c r="L146" i="2"/>
  <c r="AO146" i="2"/>
  <c r="K146" i="2"/>
  <c r="F146" i="2"/>
  <c r="O146" i="2"/>
  <c r="C146" i="2"/>
  <c r="B147" i="2"/>
  <c r="AC146" i="2"/>
  <c r="AD146" i="2" s="1"/>
  <c r="P146" i="2"/>
  <c r="H146" i="2"/>
  <c r="AR146" i="2"/>
  <c r="D146" i="2"/>
  <c r="M146" i="2"/>
  <c r="R146" i="2"/>
  <c r="E146" i="2"/>
  <c r="Q146" i="2"/>
  <c r="A146" i="2"/>
  <c r="BL146" i="2" s="1"/>
  <c r="BC148" i="9"/>
  <c r="BF148" i="9"/>
  <c r="AU148" i="9"/>
  <c r="BD145" i="8"/>
  <c r="BC148" i="4"/>
  <c r="BF148" i="4"/>
  <c r="AU148" i="4"/>
  <c r="BD147" i="2"/>
  <c r="BG147" i="2"/>
  <c r="AV147" i="2"/>
  <c r="BC147" i="7"/>
  <c r="AU147" i="7"/>
  <c r="BF147" i="7"/>
  <c r="A147" i="4"/>
  <c r="AJ147" i="4" s="1"/>
  <c r="BD147" i="4"/>
  <c r="BG147" i="4"/>
  <c r="AV147" i="4"/>
  <c r="BD148" i="6"/>
  <c r="AV148" i="6"/>
  <c r="BG148" i="6"/>
  <c r="Y148" i="6"/>
  <c r="A146" i="5"/>
  <c r="BL146" i="5" s="1"/>
  <c r="BD146" i="5"/>
  <c r="AV146" i="5"/>
  <c r="BG146" i="5"/>
  <c r="Y146" i="5"/>
  <c r="BC148" i="3"/>
  <c r="BF148" i="3"/>
  <c r="AU148" i="3"/>
  <c r="BC147" i="6"/>
  <c r="AU147" i="6"/>
  <c r="BF147" i="6"/>
  <c r="BC147" i="5"/>
  <c r="BF147" i="5"/>
  <c r="AU147" i="5"/>
  <c r="BC146" i="8"/>
  <c r="L146" i="8"/>
  <c r="F146" i="8"/>
  <c r="AO146" i="8"/>
  <c r="K146" i="8"/>
  <c r="M146" i="8"/>
  <c r="AR146" i="8"/>
  <c r="B147" i="8"/>
  <c r="N146" i="8"/>
  <c r="R146" i="8"/>
  <c r="P146" i="8"/>
  <c r="AD146" i="8"/>
  <c r="O146" i="8"/>
  <c r="AU146" i="8"/>
  <c r="E146" i="8"/>
  <c r="BF146" i="8"/>
  <c r="Q146" i="8"/>
  <c r="D146" i="8"/>
  <c r="C146" i="8"/>
  <c r="AC146" i="8"/>
  <c r="BG145" i="8"/>
  <c r="AV145" i="8"/>
  <c r="Y145" i="8"/>
  <c r="W146" i="9"/>
  <c r="AS146" i="9"/>
  <c r="AP146" i="9"/>
  <c r="T147" i="9"/>
  <c r="BA147" i="9" s="1"/>
  <c r="AG146" i="9"/>
  <c r="AF146" i="9"/>
  <c r="U146" i="9"/>
  <c r="A146" i="9"/>
  <c r="AM144" i="8"/>
  <c r="AX144" i="8"/>
  <c r="AW144" i="8"/>
  <c r="AA144" i="8"/>
  <c r="BH144" i="8"/>
  <c r="AJ144" i="8"/>
  <c r="AL144" i="8"/>
  <c r="AI144" i="8"/>
  <c r="BK144" i="8"/>
  <c r="BI144" i="8"/>
  <c r="BL144" i="8"/>
  <c r="BK145" i="9"/>
  <c r="AA145" i="9"/>
  <c r="BL145" i="9"/>
  <c r="AJ145" i="9"/>
  <c r="BI145" i="9"/>
  <c r="AW145" i="9"/>
  <c r="AI145" i="9"/>
  <c r="AX145" i="9"/>
  <c r="BH145" i="9"/>
  <c r="AL145" i="9"/>
  <c r="AM145" i="9"/>
  <c r="T146" i="8"/>
  <c r="AF145" i="8"/>
  <c r="AP145" i="8"/>
  <c r="A145" i="8"/>
  <c r="U145" i="8"/>
  <c r="W145" i="8"/>
  <c r="AS145" i="8"/>
  <c r="AG145" i="8"/>
  <c r="W147" i="4"/>
  <c r="T148" i="4"/>
  <c r="BA148" i="4" s="1"/>
  <c r="AP147" i="4"/>
  <c r="AS147" i="4"/>
  <c r="AF147" i="4"/>
  <c r="AG147" i="4" s="1"/>
  <c r="Y147" i="4"/>
  <c r="X147" i="4"/>
  <c r="U147" i="4"/>
  <c r="C147" i="5"/>
  <c r="K147" i="5"/>
  <c r="Q147" i="5"/>
  <c r="D147" i="5"/>
  <c r="N147" i="5"/>
  <c r="O147" i="5"/>
  <c r="B148" i="5"/>
  <c r="AO147" i="5"/>
  <c r="AC147" i="5"/>
  <c r="E147" i="5"/>
  <c r="R147" i="5"/>
  <c r="AR147" i="5"/>
  <c r="M147" i="5"/>
  <c r="F147" i="5"/>
  <c r="AD147" i="5"/>
  <c r="P147" i="5"/>
  <c r="L147" i="5"/>
  <c r="T147" i="5"/>
  <c r="W146" i="5"/>
  <c r="AG146" i="5"/>
  <c r="AF146" i="5"/>
  <c r="AS146" i="5"/>
  <c r="U146" i="5"/>
  <c r="AP146" i="5"/>
  <c r="P148" i="3"/>
  <c r="AO148" i="3"/>
  <c r="E148" i="3"/>
  <c r="AR148" i="3"/>
  <c r="D148" i="3"/>
  <c r="A148" i="3"/>
  <c r="H148" i="3"/>
  <c r="N148" i="3"/>
  <c r="O148" i="3"/>
  <c r="Q148" i="3"/>
  <c r="M148" i="3"/>
  <c r="C148" i="3"/>
  <c r="AC148" i="3"/>
  <c r="AD148" i="3" s="1"/>
  <c r="K148" i="3"/>
  <c r="L148" i="3"/>
  <c r="R148" i="3"/>
  <c r="B149" i="3"/>
  <c r="F148" i="3"/>
  <c r="AP146" i="7"/>
  <c r="W146" i="7"/>
  <c r="AF146" i="7"/>
  <c r="AG146" i="7"/>
  <c r="T147" i="7"/>
  <c r="AS146" i="7"/>
  <c r="U146" i="7"/>
  <c r="AR147" i="7"/>
  <c r="R147" i="7"/>
  <c r="M147" i="7"/>
  <c r="N147" i="7"/>
  <c r="F147" i="7"/>
  <c r="K147" i="7"/>
  <c r="AO147" i="7"/>
  <c r="B148" i="7"/>
  <c r="D147" i="7"/>
  <c r="L147" i="7"/>
  <c r="P147" i="7"/>
  <c r="E147" i="7"/>
  <c r="Q147" i="7"/>
  <c r="AD147" i="7"/>
  <c r="C147" i="7"/>
  <c r="O147" i="7"/>
  <c r="AC147" i="7"/>
  <c r="AD148" i="9"/>
  <c r="AR148" i="9"/>
  <c r="N148" i="9"/>
  <c r="O148" i="9"/>
  <c r="D148" i="9"/>
  <c r="C148" i="9"/>
  <c r="M148" i="9"/>
  <c r="P148" i="9"/>
  <c r="AC148" i="9"/>
  <c r="K148" i="9"/>
  <c r="AO148" i="9"/>
  <c r="R148" i="9"/>
  <c r="L148" i="9"/>
  <c r="B149" i="9"/>
  <c r="F148" i="9"/>
  <c r="Q148" i="9"/>
  <c r="E148" i="9"/>
  <c r="W147" i="2"/>
  <c r="AS147" i="2"/>
  <c r="AF147" i="2"/>
  <c r="AG147" i="2" s="1"/>
  <c r="U147" i="2"/>
  <c r="T148" i="2"/>
  <c r="AP147" i="2"/>
  <c r="Y147" i="2"/>
  <c r="AM146" i="6"/>
  <c r="BK146" i="6"/>
  <c r="BL146" i="6"/>
  <c r="AL146" i="6"/>
  <c r="BH146" i="6"/>
  <c r="AX146" i="6"/>
  <c r="BI146" i="6"/>
  <c r="AA146" i="6"/>
  <c r="AW146" i="6"/>
  <c r="AI146" i="6"/>
  <c r="AJ146" i="6"/>
  <c r="AM147" i="3"/>
  <c r="BL147" i="3"/>
  <c r="AW147" i="3"/>
  <c r="BH147" i="3"/>
  <c r="AX147" i="3"/>
  <c r="AI147" i="3"/>
  <c r="AL147" i="3"/>
  <c r="BI147" i="3"/>
  <c r="AJ147" i="3"/>
  <c r="AA147" i="3"/>
  <c r="BK147" i="3"/>
  <c r="AS148" i="6"/>
  <c r="AP148" i="6"/>
  <c r="U148" i="6"/>
  <c r="AG148" i="6"/>
  <c r="W148" i="6"/>
  <c r="T149" i="6"/>
  <c r="AF148" i="6"/>
  <c r="B149" i="4"/>
  <c r="AC148" i="4"/>
  <c r="AD148" i="4" s="1"/>
  <c r="L148" i="4"/>
  <c r="N148" i="4"/>
  <c r="AO148" i="4"/>
  <c r="P148" i="4"/>
  <c r="Q148" i="4"/>
  <c r="AR148" i="4"/>
  <c r="M148" i="4"/>
  <c r="C148" i="4"/>
  <c r="D148" i="4"/>
  <c r="K148" i="4"/>
  <c r="E148" i="4"/>
  <c r="F148" i="4"/>
  <c r="O148" i="4"/>
  <c r="R148" i="4"/>
  <c r="AO147" i="6"/>
  <c r="E147" i="6"/>
  <c r="D147" i="6"/>
  <c r="M147" i="6"/>
  <c r="AD147" i="6"/>
  <c r="O147" i="6"/>
  <c r="N147" i="6"/>
  <c r="AC147" i="6"/>
  <c r="R147" i="6"/>
  <c r="F147" i="6"/>
  <c r="C147" i="6"/>
  <c r="K147" i="6"/>
  <c r="A147" i="6"/>
  <c r="Q147" i="6"/>
  <c r="AR147" i="6"/>
  <c r="L147" i="6"/>
  <c r="P147" i="6"/>
  <c r="B148" i="6"/>
  <c r="A146" i="7"/>
  <c r="AL147" i="4"/>
  <c r="X147" i="5" l="1"/>
  <c r="BA147" i="5"/>
  <c r="H148" i="7"/>
  <c r="X146" i="8"/>
  <c r="BA146" i="8"/>
  <c r="X148" i="3"/>
  <c r="BA148" i="3"/>
  <c r="X148" i="2"/>
  <c r="BA148" i="2"/>
  <c r="H149" i="9"/>
  <c r="H147" i="8"/>
  <c r="H148" i="6"/>
  <c r="X147" i="7"/>
  <c r="BA147" i="7"/>
  <c r="H148" i="5"/>
  <c r="X149" i="6"/>
  <c r="BA149" i="6"/>
  <c r="X147" i="9"/>
  <c r="AW146" i="5"/>
  <c r="BK146" i="5"/>
  <c r="AI146" i="5"/>
  <c r="BH146" i="5"/>
  <c r="AX146" i="5"/>
  <c r="BH90" i="5"/>
  <c r="BI90" i="5" s="1"/>
  <c r="BL90" i="5" s="1"/>
  <c r="BL147" i="4"/>
  <c r="AM146" i="2"/>
  <c r="AI146" i="2"/>
  <c r="BK146" i="2"/>
  <c r="AL146" i="2"/>
  <c r="AJ146" i="2"/>
  <c r="AA146" i="2"/>
  <c r="AW146" i="2"/>
  <c r="AX146" i="2"/>
  <c r="BH146" i="2"/>
  <c r="A147" i="2"/>
  <c r="BK147" i="2" s="1"/>
  <c r="BD148" i="3"/>
  <c r="AS148" i="3"/>
  <c r="Y148" i="3"/>
  <c r="BG148" i="3"/>
  <c r="AP148" i="3"/>
  <c r="U148" i="3"/>
  <c r="AV148" i="3"/>
  <c r="T149" i="3"/>
  <c r="BA149" i="3" s="1"/>
  <c r="W148" i="3"/>
  <c r="AF148" i="3"/>
  <c r="AG148" i="3" s="1"/>
  <c r="AA147" i="4"/>
  <c r="BI147" i="4"/>
  <c r="AW147" i="4"/>
  <c r="BK147" i="4"/>
  <c r="AX147" i="4"/>
  <c r="BH147" i="4"/>
  <c r="AI147" i="4"/>
  <c r="AM147" i="4"/>
  <c r="H149" i="4"/>
  <c r="AL146" i="5"/>
  <c r="BI146" i="5"/>
  <c r="AJ146" i="5"/>
  <c r="AM146" i="5"/>
  <c r="AA146" i="5"/>
  <c r="BI146" i="2"/>
  <c r="BC149" i="3"/>
  <c r="BF149" i="3"/>
  <c r="AU149" i="3"/>
  <c r="BC148" i="5"/>
  <c r="BF148" i="5"/>
  <c r="AU148" i="5"/>
  <c r="BC147" i="2"/>
  <c r="BF147" i="2"/>
  <c r="AU147" i="2"/>
  <c r="AR147" i="2"/>
  <c r="AO147" i="2"/>
  <c r="L147" i="2"/>
  <c r="M147" i="2"/>
  <c r="E147" i="2"/>
  <c r="D147" i="2"/>
  <c r="AC147" i="2"/>
  <c r="AD147" i="2" s="1"/>
  <c r="C147" i="2"/>
  <c r="F147" i="2"/>
  <c r="P147" i="2"/>
  <c r="B148" i="2"/>
  <c r="Q147" i="2"/>
  <c r="H147" i="2"/>
  <c r="K147" i="2"/>
  <c r="R147" i="2"/>
  <c r="O147" i="2"/>
  <c r="N147" i="2"/>
  <c r="BC149" i="4"/>
  <c r="BF149" i="4"/>
  <c r="AU149" i="4"/>
  <c r="A147" i="7"/>
  <c r="AL147" i="7" s="1"/>
  <c r="BD147" i="7"/>
  <c r="AV147" i="7"/>
  <c r="BG147" i="7"/>
  <c r="Y147" i="7"/>
  <c r="BD148" i="4"/>
  <c r="BG148" i="4"/>
  <c r="AV148" i="4"/>
  <c r="BD149" i="6"/>
  <c r="AV149" i="6"/>
  <c r="BG149" i="6"/>
  <c r="Y149" i="6"/>
  <c r="BD147" i="5"/>
  <c r="BG147" i="5"/>
  <c r="AV147" i="5"/>
  <c r="Y147" i="5"/>
  <c r="BC148" i="6"/>
  <c r="BF148" i="6"/>
  <c r="AU148" i="6"/>
  <c r="BC149" i="9"/>
  <c r="AU149" i="9"/>
  <c r="BF149" i="9"/>
  <c r="BD147" i="9"/>
  <c r="BG147" i="9"/>
  <c r="AV147" i="9"/>
  <c r="Y147" i="9"/>
  <c r="BC147" i="8"/>
  <c r="AD147" i="8"/>
  <c r="C147" i="8"/>
  <c r="M147" i="8"/>
  <c r="P147" i="8"/>
  <c r="F147" i="8"/>
  <c r="L147" i="8"/>
  <c r="Q147" i="8"/>
  <c r="B148" i="8"/>
  <c r="AR147" i="8"/>
  <c r="R147" i="8"/>
  <c r="K147" i="8"/>
  <c r="BF147" i="8"/>
  <c r="O147" i="8"/>
  <c r="D147" i="8"/>
  <c r="AU147" i="8"/>
  <c r="N147" i="8"/>
  <c r="E147" i="8"/>
  <c r="AC147" i="8"/>
  <c r="AO147" i="8"/>
  <c r="BD148" i="2"/>
  <c r="BG148" i="2"/>
  <c r="AV148" i="2"/>
  <c r="BC148" i="7"/>
  <c r="AU148" i="7"/>
  <c r="BF148" i="7"/>
  <c r="BD146" i="8"/>
  <c r="BG146" i="8"/>
  <c r="AV146" i="8"/>
  <c r="Y146" i="8"/>
  <c r="BI147" i="2"/>
  <c r="BH147" i="2"/>
  <c r="BL147" i="2"/>
  <c r="AX145" i="8"/>
  <c r="AM145" i="8"/>
  <c r="AI145" i="8"/>
  <c r="AJ145" i="8"/>
  <c r="BK145" i="8"/>
  <c r="BI145" i="8"/>
  <c r="AL145" i="8"/>
  <c r="BL145" i="8"/>
  <c r="AA145" i="8"/>
  <c r="AW145" i="8"/>
  <c r="BH145" i="8"/>
  <c r="AP147" i="9"/>
  <c r="AF147" i="9"/>
  <c r="W147" i="9"/>
  <c r="AS147" i="9"/>
  <c r="U147" i="9"/>
  <c r="T148" i="9"/>
  <c r="BA148" i="9" s="1"/>
  <c r="AG147" i="9"/>
  <c r="A147" i="9"/>
  <c r="AW146" i="9"/>
  <c r="BL146" i="9"/>
  <c r="AI146" i="9"/>
  <c r="AL146" i="9"/>
  <c r="BI146" i="9"/>
  <c r="AA146" i="9"/>
  <c r="AJ146" i="9"/>
  <c r="BK146" i="9"/>
  <c r="BH146" i="9"/>
  <c r="AM146" i="9"/>
  <c r="AX146" i="9"/>
  <c r="AS146" i="8"/>
  <c r="U146" i="8"/>
  <c r="W146" i="8"/>
  <c r="AG146" i="8"/>
  <c r="AP146" i="8"/>
  <c r="A146" i="8"/>
  <c r="T147" i="8"/>
  <c r="AF146" i="8"/>
  <c r="T149" i="4"/>
  <c r="BA149" i="4" s="1"/>
  <c r="U148" i="4"/>
  <c r="W148" i="4"/>
  <c r="AF148" i="4"/>
  <c r="AG148" i="4" s="1"/>
  <c r="X148" i="4"/>
  <c r="AS148" i="4"/>
  <c r="Y148" i="4"/>
  <c r="AP148" i="4"/>
  <c r="A148" i="4"/>
  <c r="AW148" i="4" s="1"/>
  <c r="AP147" i="5"/>
  <c r="AG147" i="5"/>
  <c r="AF147" i="5"/>
  <c r="T148" i="5"/>
  <c r="AS147" i="5"/>
  <c r="W147" i="5"/>
  <c r="U147" i="5"/>
  <c r="E148" i="5"/>
  <c r="P148" i="5"/>
  <c r="B149" i="5"/>
  <c r="L148" i="5"/>
  <c r="N148" i="5"/>
  <c r="AC148" i="5"/>
  <c r="F148" i="5"/>
  <c r="O148" i="5"/>
  <c r="K148" i="5"/>
  <c r="Q148" i="5"/>
  <c r="D148" i="5"/>
  <c r="AO148" i="5"/>
  <c r="AD148" i="5"/>
  <c r="C148" i="5"/>
  <c r="AR148" i="5"/>
  <c r="M148" i="5"/>
  <c r="R148" i="5"/>
  <c r="A147" i="5"/>
  <c r="AM147" i="2"/>
  <c r="AL147" i="2"/>
  <c r="AA147" i="2"/>
  <c r="AX147" i="2"/>
  <c r="AJ147" i="2"/>
  <c r="AI147" i="2"/>
  <c r="AW147" i="2"/>
  <c r="BL148" i="3"/>
  <c r="AJ148" i="3"/>
  <c r="BH148" i="3"/>
  <c r="AI148" i="3"/>
  <c r="BK148" i="3"/>
  <c r="BI148" i="3"/>
  <c r="AM148" i="3"/>
  <c r="AA148" i="3"/>
  <c r="AL148" i="3"/>
  <c r="AW148" i="3"/>
  <c r="AX148" i="3"/>
  <c r="AR149" i="4"/>
  <c r="M149" i="4"/>
  <c r="L149" i="4"/>
  <c r="Q149" i="4"/>
  <c r="F149" i="4"/>
  <c r="AO149" i="4"/>
  <c r="N149" i="4"/>
  <c r="E149" i="4"/>
  <c r="K149" i="4"/>
  <c r="C149" i="4"/>
  <c r="B150" i="4"/>
  <c r="P149" i="4"/>
  <c r="R149" i="4"/>
  <c r="O149" i="4"/>
  <c r="D149" i="4"/>
  <c r="AC149" i="4"/>
  <c r="AD149" i="4" s="1"/>
  <c r="AM147" i="6"/>
  <c r="BH147" i="6"/>
  <c r="BK147" i="6"/>
  <c r="AX147" i="6"/>
  <c r="AL147" i="6"/>
  <c r="AA147" i="6"/>
  <c r="AJ147" i="6"/>
  <c r="BI147" i="6"/>
  <c r="AI147" i="6"/>
  <c r="AW147" i="6"/>
  <c r="BL147" i="6"/>
  <c r="U149" i="6"/>
  <c r="W149" i="6"/>
  <c r="AG149" i="6"/>
  <c r="T150" i="6"/>
  <c r="AS149" i="6"/>
  <c r="AP149" i="6"/>
  <c r="AF149" i="6"/>
  <c r="AO149" i="3"/>
  <c r="AC149" i="3"/>
  <c r="AD149" i="3" s="1"/>
  <c r="P149" i="3"/>
  <c r="K149" i="3"/>
  <c r="AR149" i="3"/>
  <c r="E149" i="3"/>
  <c r="R149" i="3"/>
  <c r="M149" i="3"/>
  <c r="L149" i="3"/>
  <c r="H149" i="3"/>
  <c r="Q149" i="3"/>
  <c r="N149" i="3"/>
  <c r="O149" i="3"/>
  <c r="F149" i="3"/>
  <c r="C149" i="3"/>
  <c r="D149" i="3"/>
  <c r="B150" i="3"/>
  <c r="F148" i="7"/>
  <c r="O148" i="7"/>
  <c r="C148" i="7"/>
  <c r="B149" i="7"/>
  <c r="N148" i="7"/>
  <c r="AC148" i="7"/>
  <c r="E148" i="7"/>
  <c r="AO148" i="7"/>
  <c r="L148" i="7"/>
  <c r="AR148" i="7"/>
  <c r="D148" i="7"/>
  <c r="P148" i="7"/>
  <c r="Q148" i="7"/>
  <c r="K148" i="7"/>
  <c r="R148" i="7"/>
  <c r="AD148" i="7"/>
  <c r="M148" i="7"/>
  <c r="AW146" i="7"/>
  <c r="BH146" i="7"/>
  <c r="AX146" i="7"/>
  <c r="AI146" i="7"/>
  <c r="AL146" i="7"/>
  <c r="BI146" i="7"/>
  <c r="AJ146" i="7"/>
  <c r="BK146" i="7"/>
  <c r="AM146" i="7"/>
  <c r="BL146" i="7"/>
  <c r="AA146" i="7"/>
  <c r="D148" i="6"/>
  <c r="R148" i="6"/>
  <c r="Q148" i="6"/>
  <c r="A148" i="6"/>
  <c r="AD148" i="6"/>
  <c r="E148" i="6"/>
  <c r="O148" i="6"/>
  <c r="N148" i="6"/>
  <c r="C148" i="6"/>
  <c r="AO148" i="6"/>
  <c r="AR148" i="6"/>
  <c r="L148" i="6"/>
  <c r="F148" i="6"/>
  <c r="P148" i="6"/>
  <c r="M148" i="6"/>
  <c r="B149" i="6"/>
  <c r="K148" i="6"/>
  <c r="AC148" i="6"/>
  <c r="B150" i="9"/>
  <c r="Q149" i="9"/>
  <c r="AO149" i="9"/>
  <c r="AD149" i="9"/>
  <c r="AR149" i="9"/>
  <c r="N149" i="9"/>
  <c r="D149" i="9"/>
  <c r="R149" i="9"/>
  <c r="M149" i="9"/>
  <c r="F149" i="9"/>
  <c r="AC149" i="9"/>
  <c r="O149" i="9"/>
  <c r="E149" i="9"/>
  <c r="C149" i="9"/>
  <c r="L149" i="9"/>
  <c r="P149" i="9"/>
  <c r="K149" i="9"/>
  <c r="AF148" i="2"/>
  <c r="AG148" i="2" s="1"/>
  <c r="W148" i="2"/>
  <c r="T149" i="2"/>
  <c r="AS148" i="2"/>
  <c r="AP148" i="2"/>
  <c r="U148" i="2"/>
  <c r="Y148" i="2"/>
  <c r="T148" i="7"/>
  <c r="AP147" i="7"/>
  <c r="AS147" i="7"/>
  <c r="W147" i="7"/>
  <c r="U147" i="7"/>
  <c r="AF147" i="7"/>
  <c r="AG147" i="7"/>
  <c r="X147" i="8" l="1"/>
  <c r="BA147" i="8"/>
  <c r="X148" i="5"/>
  <c r="BA148" i="5"/>
  <c r="X148" i="7"/>
  <c r="BA148" i="7"/>
  <c r="H149" i="6"/>
  <c r="H149" i="7"/>
  <c r="X150" i="6"/>
  <c r="BA150" i="6"/>
  <c r="H149" i="5"/>
  <c r="H148" i="8"/>
  <c r="H150" i="9"/>
  <c r="X149" i="2"/>
  <c r="BA149" i="2"/>
  <c r="AX147" i="7"/>
  <c r="BL147" i="7"/>
  <c r="A149" i="3"/>
  <c r="X149" i="3"/>
  <c r="X148" i="9"/>
  <c r="BK90" i="5"/>
  <c r="A148" i="2"/>
  <c r="AX148" i="2" s="1"/>
  <c r="BD149" i="3"/>
  <c r="Y149" i="3"/>
  <c r="AP149" i="3"/>
  <c r="BG149" i="3"/>
  <c r="W149" i="3"/>
  <c r="AV149" i="3"/>
  <c r="AS149" i="3"/>
  <c r="T150" i="3"/>
  <c r="BA150" i="3" s="1"/>
  <c r="AF149" i="3"/>
  <c r="AG149" i="3" s="1"/>
  <c r="U149" i="3"/>
  <c r="H150" i="4"/>
  <c r="A149" i="4"/>
  <c r="AJ149" i="4" s="1"/>
  <c r="I10" i="11"/>
  <c r="E8" i="15" s="1"/>
  <c r="F8" i="15" s="1"/>
  <c r="J8" i="15" s="1"/>
  <c r="N8" i="15" s="1"/>
  <c r="AM147" i="7"/>
  <c r="BK147" i="7"/>
  <c r="AA147" i="7"/>
  <c r="BH147" i="7"/>
  <c r="AJ147" i="7"/>
  <c r="BI147" i="7"/>
  <c r="AI147" i="7"/>
  <c r="AW147" i="7"/>
  <c r="BC148" i="2"/>
  <c r="BF148" i="2"/>
  <c r="AU148" i="2"/>
  <c r="R148" i="2"/>
  <c r="M148" i="2"/>
  <c r="L148" i="2"/>
  <c r="D148" i="2"/>
  <c r="AO148" i="2"/>
  <c r="AR148" i="2"/>
  <c r="F148" i="2"/>
  <c r="K148" i="2"/>
  <c r="C148" i="2"/>
  <c r="AC148" i="2"/>
  <c r="AD148" i="2" s="1"/>
  <c r="H148" i="2"/>
  <c r="Q148" i="2"/>
  <c r="B149" i="2"/>
  <c r="E148" i="2"/>
  <c r="P148" i="2"/>
  <c r="O148" i="2"/>
  <c r="N148" i="2"/>
  <c r="A148" i="5"/>
  <c r="AA148" i="5" s="1"/>
  <c r="BD148" i="5"/>
  <c r="BG148" i="5"/>
  <c r="AV148" i="5"/>
  <c r="Y148" i="5"/>
  <c r="BC148" i="8"/>
  <c r="Q148" i="8"/>
  <c r="AC148" i="8"/>
  <c r="E148" i="8"/>
  <c r="AO148" i="8"/>
  <c r="C148" i="8"/>
  <c r="B149" i="8"/>
  <c r="AR148" i="8"/>
  <c r="BF148" i="8"/>
  <c r="AU148" i="8"/>
  <c r="F148" i="8"/>
  <c r="L148" i="8"/>
  <c r="AD148" i="8"/>
  <c r="M148" i="8"/>
  <c r="N148" i="8"/>
  <c r="R148" i="8"/>
  <c r="K148" i="8"/>
  <c r="P148" i="8"/>
  <c r="O148" i="8"/>
  <c r="D148" i="8"/>
  <c r="BD148" i="9"/>
  <c r="BG148" i="9"/>
  <c r="AV148" i="9"/>
  <c r="Y148" i="9"/>
  <c r="BD149" i="2"/>
  <c r="BG149" i="2"/>
  <c r="AV149" i="2"/>
  <c r="BC149" i="7"/>
  <c r="BF149" i="7"/>
  <c r="AU149" i="7"/>
  <c r="BC150" i="4"/>
  <c r="BF150" i="4"/>
  <c r="AU150" i="4"/>
  <c r="BC150" i="3"/>
  <c r="BF150" i="3"/>
  <c r="AU150" i="3"/>
  <c r="BC150" i="9"/>
  <c r="BF150" i="9"/>
  <c r="AU150" i="9"/>
  <c r="BD150" i="6"/>
  <c r="BG150" i="6"/>
  <c r="AV150" i="6"/>
  <c r="Y150" i="6"/>
  <c r="AX148" i="4"/>
  <c r="BD147" i="8"/>
  <c r="BD149" i="4"/>
  <c r="BG149" i="4"/>
  <c r="AV149" i="4"/>
  <c r="BC149" i="5"/>
  <c r="AU149" i="5"/>
  <c r="BF149" i="5"/>
  <c r="A148" i="7"/>
  <c r="AA148" i="7" s="1"/>
  <c r="BD148" i="7"/>
  <c r="AV148" i="7"/>
  <c r="BG148" i="7"/>
  <c r="Y148" i="7"/>
  <c r="BC149" i="6"/>
  <c r="AU149" i="6"/>
  <c r="BF149" i="6"/>
  <c r="AM148" i="4"/>
  <c r="BK148" i="4"/>
  <c r="AL148" i="4"/>
  <c r="AJ148" i="4"/>
  <c r="AA148" i="4"/>
  <c r="BH148" i="4"/>
  <c r="BI148" i="4"/>
  <c r="BG147" i="8"/>
  <c r="AV147" i="8"/>
  <c r="Y147" i="8"/>
  <c r="AI148" i="4"/>
  <c r="BL148" i="4"/>
  <c r="AP147" i="8"/>
  <c r="W147" i="8"/>
  <c r="AS147" i="8"/>
  <c r="U147" i="8"/>
  <c r="AG147" i="8"/>
  <c r="T148" i="8"/>
  <c r="A147" i="8"/>
  <c r="AF147" i="8"/>
  <c r="AX146" i="8"/>
  <c r="AW146" i="8"/>
  <c r="AI146" i="8"/>
  <c r="BK146" i="8"/>
  <c r="AL146" i="8"/>
  <c r="BI146" i="8"/>
  <c r="AJ146" i="8"/>
  <c r="AA146" i="8"/>
  <c r="BH146" i="8"/>
  <c r="AM146" i="8"/>
  <c r="BL146" i="8"/>
  <c r="AI147" i="9"/>
  <c r="BK147" i="9"/>
  <c r="AL147" i="9"/>
  <c r="AX147" i="9"/>
  <c r="AJ147" i="9"/>
  <c r="BI147" i="9"/>
  <c r="AW147" i="9"/>
  <c r="AA147" i="9"/>
  <c r="BH147" i="9"/>
  <c r="AM147" i="9"/>
  <c r="BL147" i="9"/>
  <c r="AP148" i="9"/>
  <c r="AG148" i="9"/>
  <c r="AF148" i="9"/>
  <c r="U148" i="9"/>
  <c r="W148" i="9"/>
  <c r="T149" i="9"/>
  <c r="BA149" i="9" s="1"/>
  <c r="AS148" i="9"/>
  <c r="A148" i="9"/>
  <c r="T150" i="4"/>
  <c r="BA150" i="4" s="1"/>
  <c r="AS149" i="4"/>
  <c r="Y149" i="4"/>
  <c r="U149" i="4"/>
  <c r="W149" i="4"/>
  <c r="AF149" i="4"/>
  <c r="AG149" i="4" s="1"/>
  <c r="AP149" i="4"/>
  <c r="X149" i="4"/>
  <c r="AD149" i="5"/>
  <c r="M149" i="5"/>
  <c r="F149" i="5"/>
  <c r="C149" i="5"/>
  <c r="AR149" i="5"/>
  <c r="B150" i="5"/>
  <c r="D149" i="5"/>
  <c r="R149" i="5"/>
  <c r="L149" i="5"/>
  <c r="K149" i="5"/>
  <c r="O149" i="5"/>
  <c r="E149" i="5"/>
  <c r="P149" i="5"/>
  <c r="N149" i="5"/>
  <c r="AO149" i="5"/>
  <c r="AC149" i="5"/>
  <c r="Q149" i="5"/>
  <c r="AW147" i="5"/>
  <c r="AJ147" i="5"/>
  <c r="BI147" i="5"/>
  <c r="BH147" i="5"/>
  <c r="AA147" i="5"/>
  <c r="BL147" i="5"/>
  <c r="AX147" i="5"/>
  <c r="AM147" i="5"/>
  <c r="BK147" i="5"/>
  <c r="AL147" i="5"/>
  <c r="AI147" i="5"/>
  <c r="W148" i="5"/>
  <c r="AG148" i="5"/>
  <c r="AF148" i="5"/>
  <c r="U148" i="5"/>
  <c r="AS148" i="5"/>
  <c r="AP148" i="5"/>
  <c r="T149" i="5"/>
  <c r="T150" i="2"/>
  <c r="AF149" i="2"/>
  <c r="AG149" i="2" s="1"/>
  <c r="Y149" i="2"/>
  <c r="AP149" i="2"/>
  <c r="AS149" i="2"/>
  <c r="U149" i="2"/>
  <c r="W149" i="2"/>
  <c r="L149" i="6"/>
  <c r="Q149" i="6"/>
  <c r="R149" i="6"/>
  <c r="E149" i="6"/>
  <c r="F149" i="6"/>
  <c r="AR149" i="6"/>
  <c r="AD149" i="6"/>
  <c r="D149" i="6"/>
  <c r="N149" i="6"/>
  <c r="K149" i="6"/>
  <c r="O149" i="6"/>
  <c r="AO149" i="6"/>
  <c r="B150" i="6"/>
  <c r="M149" i="6"/>
  <c r="C149" i="6"/>
  <c r="A149" i="6"/>
  <c r="P149" i="6"/>
  <c r="AC149" i="6"/>
  <c r="AJ148" i="6"/>
  <c r="BK148" i="6"/>
  <c r="AL148" i="6"/>
  <c r="AX148" i="6"/>
  <c r="AW148" i="6"/>
  <c r="AA148" i="6"/>
  <c r="BH148" i="6"/>
  <c r="AI148" i="6"/>
  <c r="AM148" i="6"/>
  <c r="BL148" i="6"/>
  <c r="BI148" i="6"/>
  <c r="R149" i="7"/>
  <c r="AC149" i="7"/>
  <c r="C149" i="7"/>
  <c r="O149" i="7"/>
  <c r="AD149" i="7"/>
  <c r="N149" i="7"/>
  <c r="L149" i="7"/>
  <c r="K149" i="7"/>
  <c r="E149" i="7"/>
  <c r="F149" i="7"/>
  <c r="B150" i="7"/>
  <c r="Q149" i="7"/>
  <c r="AO149" i="7"/>
  <c r="M149" i="7"/>
  <c r="P149" i="7"/>
  <c r="AR149" i="7"/>
  <c r="D149" i="7"/>
  <c r="AC150" i="3"/>
  <c r="AD150" i="3" s="1"/>
  <c r="AR150" i="3"/>
  <c r="P150" i="3"/>
  <c r="O150" i="3"/>
  <c r="E150" i="3"/>
  <c r="C150" i="3"/>
  <c r="Q150" i="3"/>
  <c r="N150" i="3"/>
  <c r="R150" i="3"/>
  <c r="F150" i="3"/>
  <c r="AO150" i="3"/>
  <c r="L150" i="3"/>
  <c r="D150" i="3"/>
  <c r="M150" i="3"/>
  <c r="K150" i="3"/>
  <c r="H150" i="3"/>
  <c r="AG148" i="7"/>
  <c r="T149" i="7"/>
  <c r="W148" i="7"/>
  <c r="AS148" i="7"/>
  <c r="U148" i="7"/>
  <c r="AP148" i="7"/>
  <c r="AF148" i="7"/>
  <c r="R150" i="9"/>
  <c r="AC150" i="9"/>
  <c r="F150" i="9"/>
  <c r="K150" i="9"/>
  <c r="E150" i="9"/>
  <c r="O150" i="9"/>
  <c r="L150" i="9"/>
  <c r="P150" i="9"/>
  <c r="C150" i="9"/>
  <c r="Q150" i="9"/>
  <c r="AO150" i="9"/>
  <c r="N150" i="9"/>
  <c r="D150" i="9"/>
  <c r="M150" i="9"/>
  <c r="AD150" i="9"/>
  <c r="AR150" i="9"/>
  <c r="AP150" i="6"/>
  <c r="W150" i="6"/>
  <c r="U150" i="6"/>
  <c r="AG150" i="6"/>
  <c r="AS150" i="6"/>
  <c r="AF150" i="6"/>
  <c r="AX149" i="3"/>
  <c r="AI149" i="3"/>
  <c r="AL149" i="3"/>
  <c r="BL149" i="3"/>
  <c r="BH149" i="3"/>
  <c r="AW149" i="3"/>
  <c r="AM149" i="3"/>
  <c r="BI149" i="3"/>
  <c r="AA149" i="3"/>
  <c r="AJ149" i="3"/>
  <c r="BK149" i="3"/>
  <c r="C150" i="4"/>
  <c r="D150" i="4"/>
  <c r="P150" i="4"/>
  <c r="AO150" i="4"/>
  <c r="AC150" i="4"/>
  <c r="AD150" i="4" s="1"/>
  <c r="K150" i="4"/>
  <c r="AR150" i="4"/>
  <c r="E150" i="4"/>
  <c r="L150" i="4"/>
  <c r="R150" i="4"/>
  <c r="M150" i="4"/>
  <c r="Q150" i="4"/>
  <c r="N150" i="4"/>
  <c r="O150" i="4"/>
  <c r="F150" i="4"/>
  <c r="H150" i="6" l="1"/>
  <c r="H150" i="5"/>
  <c r="X150" i="2"/>
  <c r="BA150" i="2"/>
  <c r="X149" i="5"/>
  <c r="BA149" i="5"/>
  <c r="X148" i="8"/>
  <c r="BA148" i="8"/>
  <c r="H150" i="7"/>
  <c r="H149" i="8"/>
  <c r="X149" i="7"/>
  <c r="BA149" i="7"/>
  <c r="X149" i="9"/>
  <c r="A150" i="3"/>
  <c r="X150" i="3"/>
  <c r="AL148" i="5"/>
  <c r="AI148" i="2"/>
  <c r="AL148" i="2"/>
  <c r="BK148" i="2"/>
  <c r="AW148" i="2"/>
  <c r="BH148" i="2"/>
  <c r="BI148" i="2"/>
  <c r="BL148" i="2"/>
  <c r="AM148" i="2"/>
  <c r="AA148" i="2"/>
  <c r="AJ148" i="2"/>
  <c r="AM148" i="5"/>
  <c r="BH148" i="5"/>
  <c r="AJ148" i="5"/>
  <c r="BL148" i="5"/>
  <c r="AA149" i="4"/>
  <c r="AM149" i="4"/>
  <c r="AL149" i="4"/>
  <c r="AW148" i="7"/>
  <c r="BI149" i="4"/>
  <c r="AX149" i="4"/>
  <c r="BK148" i="7"/>
  <c r="BL148" i="7"/>
  <c r="A149" i="2"/>
  <c r="AW149" i="2" s="1"/>
  <c r="AF150" i="3"/>
  <c r="AG150" i="3" s="1"/>
  <c r="AV150" i="3"/>
  <c r="AS150" i="3"/>
  <c r="W150" i="3"/>
  <c r="U150" i="3"/>
  <c r="Y150" i="3"/>
  <c r="BG150" i="3"/>
  <c r="AP150" i="3"/>
  <c r="BD150" i="3"/>
  <c r="BH149" i="4"/>
  <c r="AW149" i="4"/>
  <c r="BL149" i="4"/>
  <c r="AI149" i="4"/>
  <c r="BK149" i="4"/>
  <c r="AJ148" i="7"/>
  <c r="BI148" i="7"/>
  <c r="AI148" i="7"/>
  <c r="BH148" i="7"/>
  <c r="AL148" i="7"/>
  <c r="AX148" i="7"/>
  <c r="AM148" i="7"/>
  <c r="BD150" i="2"/>
  <c r="AV150" i="2"/>
  <c r="BG150" i="2"/>
  <c r="A149" i="7"/>
  <c r="AM149" i="7" s="1"/>
  <c r="BD149" i="7"/>
  <c r="BG149" i="7"/>
  <c r="AV149" i="7"/>
  <c r="Y149" i="7"/>
  <c r="BK148" i="5"/>
  <c r="BI148" i="5"/>
  <c r="BC150" i="7"/>
  <c r="AU150" i="7"/>
  <c r="BF150" i="7"/>
  <c r="AW148" i="5"/>
  <c r="AI148" i="5"/>
  <c r="BC150" i="6"/>
  <c r="BF150" i="6"/>
  <c r="AU150" i="6"/>
  <c r="BD150" i="4"/>
  <c r="BG150" i="4"/>
  <c r="AV150" i="4"/>
  <c r="BC150" i="5"/>
  <c r="BF150" i="5"/>
  <c r="AU150" i="5"/>
  <c r="A149" i="5"/>
  <c r="AA149" i="5" s="1"/>
  <c r="BD149" i="5"/>
  <c r="BG149" i="5"/>
  <c r="AV149" i="5"/>
  <c r="Y149" i="5"/>
  <c r="AX148" i="5"/>
  <c r="BD149" i="9"/>
  <c r="AV149" i="9"/>
  <c r="BG149" i="9"/>
  <c r="Y149" i="9"/>
  <c r="BC149" i="8"/>
  <c r="AR149" i="8"/>
  <c r="B150" i="8"/>
  <c r="F149" i="8"/>
  <c r="R149" i="8"/>
  <c r="K149" i="8"/>
  <c r="P149" i="8"/>
  <c r="AC149" i="8"/>
  <c r="O149" i="8"/>
  <c r="Q149" i="8"/>
  <c r="BF149" i="8"/>
  <c r="L149" i="8"/>
  <c r="E149" i="8"/>
  <c r="AD149" i="8"/>
  <c r="AU149" i="8"/>
  <c r="M149" i="8"/>
  <c r="D149" i="8"/>
  <c r="N149" i="8"/>
  <c r="AO149" i="8"/>
  <c r="C149" i="8"/>
  <c r="BD148" i="8"/>
  <c r="A150" i="4"/>
  <c r="BK150" i="4" s="1"/>
  <c r="BC149" i="2"/>
  <c r="BF149" i="2"/>
  <c r="AU149" i="2"/>
  <c r="AO149" i="2"/>
  <c r="F149" i="2"/>
  <c r="Q149" i="2"/>
  <c r="P149" i="2"/>
  <c r="M149" i="2"/>
  <c r="E149" i="2"/>
  <c r="B150" i="2"/>
  <c r="D149" i="2"/>
  <c r="L149" i="2"/>
  <c r="C149" i="2"/>
  <c r="R149" i="2"/>
  <c r="AC149" i="2"/>
  <c r="AD149" i="2" s="1"/>
  <c r="N149" i="2"/>
  <c r="O149" i="2"/>
  <c r="H149" i="2"/>
  <c r="AR149" i="2"/>
  <c r="K149" i="2"/>
  <c r="BG148" i="8"/>
  <c r="AV148" i="8"/>
  <c r="Y148" i="8"/>
  <c r="AA147" i="8"/>
  <c r="AW147" i="8"/>
  <c r="AX147" i="8"/>
  <c r="BI147" i="8"/>
  <c r="AM147" i="8"/>
  <c r="AJ147" i="8"/>
  <c r="BH147" i="8"/>
  <c r="BK147" i="8"/>
  <c r="AL147" i="8"/>
  <c r="AI147" i="8"/>
  <c r="BL147" i="8"/>
  <c r="AF149" i="9"/>
  <c r="AG149" i="9"/>
  <c r="AP149" i="9"/>
  <c r="AS149" i="9"/>
  <c r="U149" i="9"/>
  <c r="W149" i="9"/>
  <c r="T150" i="9"/>
  <c r="BA150" i="9" s="1"/>
  <c r="A149" i="9"/>
  <c r="W148" i="8"/>
  <c r="AF148" i="8"/>
  <c r="A148" i="8"/>
  <c r="U148" i="8"/>
  <c r="AS148" i="8"/>
  <c r="T149" i="8"/>
  <c r="AP148" i="8"/>
  <c r="AG148" i="8"/>
  <c r="BH148" i="9"/>
  <c r="BI148" i="9"/>
  <c r="AA148" i="9"/>
  <c r="AL148" i="9"/>
  <c r="AX148" i="9"/>
  <c r="BK148" i="9"/>
  <c r="BL148" i="9"/>
  <c r="AM148" i="9"/>
  <c r="AI148" i="9"/>
  <c r="AW148" i="9"/>
  <c r="AJ148" i="9"/>
  <c r="W150" i="4"/>
  <c r="AF150" i="4"/>
  <c r="AG150" i="4" s="1"/>
  <c r="U150" i="4"/>
  <c r="AP150" i="4"/>
  <c r="AS150" i="4"/>
  <c r="Y150" i="4"/>
  <c r="X150" i="4"/>
  <c r="AC150" i="5"/>
  <c r="C150" i="5"/>
  <c r="E150" i="5"/>
  <c r="D150" i="5"/>
  <c r="N150" i="5"/>
  <c r="AR150" i="5"/>
  <c r="M150" i="5"/>
  <c r="I14" i="11"/>
  <c r="E12" i="15" s="1"/>
  <c r="F12" i="15" s="1"/>
  <c r="L150" i="5"/>
  <c r="K150" i="5"/>
  <c r="F150" i="5"/>
  <c r="Q150" i="5"/>
  <c r="O150" i="5"/>
  <c r="P150" i="5"/>
  <c r="R150" i="5"/>
  <c r="AD150" i="5"/>
  <c r="AO150" i="5"/>
  <c r="AG149" i="5"/>
  <c r="AP149" i="5"/>
  <c r="W149" i="5"/>
  <c r="T150" i="5"/>
  <c r="U149" i="5"/>
  <c r="AF149" i="5"/>
  <c r="AS149" i="5"/>
  <c r="I12" i="11"/>
  <c r="E10" i="15" s="1"/>
  <c r="F10" i="15" s="1"/>
  <c r="P150" i="7"/>
  <c r="E150" i="7"/>
  <c r="F150" i="7"/>
  <c r="R150" i="7"/>
  <c r="Q150" i="7"/>
  <c r="D150" i="7"/>
  <c r="AR150" i="7"/>
  <c r="L150" i="7"/>
  <c r="AD150" i="7"/>
  <c r="M150" i="7"/>
  <c r="K150" i="7"/>
  <c r="N150" i="7"/>
  <c r="O150" i="7"/>
  <c r="AC150" i="7"/>
  <c r="C150" i="7"/>
  <c r="AO150" i="7"/>
  <c r="AX149" i="6"/>
  <c r="AJ149" i="6"/>
  <c r="BK149" i="6"/>
  <c r="BL149" i="6"/>
  <c r="AL149" i="6"/>
  <c r="BH149" i="6"/>
  <c r="AM149" i="6"/>
  <c r="BI149" i="6"/>
  <c r="AW149" i="6"/>
  <c r="AI149" i="6"/>
  <c r="AA149" i="6"/>
  <c r="W149" i="7"/>
  <c r="AF149" i="7"/>
  <c r="U149" i="7"/>
  <c r="AP149" i="7"/>
  <c r="T150" i="7"/>
  <c r="AS149" i="7"/>
  <c r="AG149" i="7"/>
  <c r="BK150" i="3"/>
  <c r="AX150" i="3"/>
  <c r="AX3" i="3" s="1"/>
  <c r="AL150" i="3"/>
  <c r="BH150" i="3"/>
  <c r="BL150" i="3"/>
  <c r="BL3" i="3" s="1"/>
  <c r="H14" i="15" s="1"/>
  <c r="I14" i="15" s="1"/>
  <c r="M14" i="15" s="1"/>
  <c r="AM150" i="3"/>
  <c r="AA150" i="3"/>
  <c r="BI150" i="3"/>
  <c r="BI3" i="3" s="1"/>
  <c r="AJ150" i="3"/>
  <c r="AW150" i="3"/>
  <c r="AI150" i="3"/>
  <c r="AS150" i="2"/>
  <c r="AF150" i="2"/>
  <c r="AG150" i="2" s="1"/>
  <c r="W150" i="2"/>
  <c r="AP150" i="2"/>
  <c r="U150" i="2"/>
  <c r="Y150" i="2"/>
  <c r="R150" i="6"/>
  <c r="I13" i="11"/>
  <c r="E11" i="15" s="1"/>
  <c r="F11" i="15" s="1"/>
  <c r="AC150" i="6"/>
  <c r="Q150" i="6"/>
  <c r="F150" i="6"/>
  <c r="E150" i="6"/>
  <c r="AD150" i="6"/>
  <c r="K150" i="6"/>
  <c r="M150" i="6"/>
  <c r="C150" i="6"/>
  <c r="D150" i="6"/>
  <c r="L150" i="6"/>
  <c r="O150" i="6"/>
  <c r="AR150" i="6"/>
  <c r="A150" i="6"/>
  <c r="N150" i="6"/>
  <c r="P150" i="6"/>
  <c r="AO150" i="6"/>
  <c r="H150" i="8" l="1"/>
  <c r="X150" i="7"/>
  <c r="BA150" i="7"/>
  <c r="X150" i="5"/>
  <c r="BA150" i="5"/>
  <c r="X149" i="8"/>
  <c r="BA149" i="8"/>
  <c r="X150" i="9"/>
  <c r="AW150" i="4"/>
  <c r="AA150" i="4"/>
  <c r="A150" i="2"/>
  <c r="BL149" i="2"/>
  <c r="AI149" i="5"/>
  <c r="AL149" i="5"/>
  <c r="BI149" i="2"/>
  <c r="AI149" i="2"/>
  <c r="AM149" i="2"/>
  <c r="BH149" i="5"/>
  <c r="BK149" i="2"/>
  <c r="BH149" i="2"/>
  <c r="AX149" i="2"/>
  <c r="AX149" i="5"/>
  <c r="AL149" i="2"/>
  <c r="AJ149" i="2"/>
  <c r="AM149" i="5"/>
  <c r="AA149" i="2"/>
  <c r="AJ149" i="5"/>
  <c r="AW149" i="5"/>
  <c r="BH150" i="4"/>
  <c r="BL150" i="4"/>
  <c r="BL3" i="4" s="1"/>
  <c r="H13" i="15" s="1"/>
  <c r="I13" i="15" s="1"/>
  <c r="M13" i="15" s="1"/>
  <c r="AI150" i="4"/>
  <c r="AJ150" i="4"/>
  <c r="AM150" i="4"/>
  <c r="AX150" i="4"/>
  <c r="AX3" i="4" s="1"/>
  <c r="AL150" i="4"/>
  <c r="BI150" i="4"/>
  <c r="BI3" i="4" s="1"/>
  <c r="BH149" i="7"/>
  <c r="AA149" i="7"/>
  <c r="AX149" i="7"/>
  <c r="AL149" i="7"/>
  <c r="AW149" i="7"/>
  <c r="BI149" i="7"/>
  <c r="AJ149" i="7"/>
  <c r="I11" i="11"/>
  <c r="E9" i="15" s="1"/>
  <c r="F9" i="15" s="1"/>
  <c r="BL149" i="5"/>
  <c r="BI149" i="5"/>
  <c r="BK149" i="5"/>
  <c r="AI149" i="7"/>
  <c r="BC150" i="2"/>
  <c r="BF150" i="2"/>
  <c r="AU150" i="2"/>
  <c r="F150" i="2"/>
  <c r="K150" i="2"/>
  <c r="C150" i="2"/>
  <c r="AO150" i="2"/>
  <c r="AC150" i="2"/>
  <c r="AD150" i="2" s="1"/>
  <c r="P150" i="2"/>
  <c r="N150" i="2"/>
  <c r="H150" i="2"/>
  <c r="D150" i="2"/>
  <c r="O150" i="2"/>
  <c r="E150" i="2"/>
  <c r="M150" i="2"/>
  <c r="L150" i="2"/>
  <c r="R150" i="2"/>
  <c r="Q150" i="2"/>
  <c r="AR150" i="2"/>
  <c r="BD150" i="5"/>
  <c r="BG150" i="5"/>
  <c r="AV150" i="5"/>
  <c r="Y150" i="5"/>
  <c r="BL149" i="7"/>
  <c r="BD149" i="8"/>
  <c r="BD150" i="9"/>
  <c r="BG150" i="9"/>
  <c r="Y150" i="9"/>
  <c r="AV150" i="9"/>
  <c r="BD150" i="7"/>
  <c r="AV150" i="7"/>
  <c r="BG150" i="7"/>
  <c r="Y150" i="7"/>
  <c r="BK149" i="7"/>
  <c r="BC150" i="8"/>
  <c r="L150" i="8"/>
  <c r="BF150" i="8"/>
  <c r="AU150" i="8"/>
  <c r="C150" i="8"/>
  <c r="N150" i="8"/>
  <c r="D150" i="8"/>
  <c r="E150" i="8"/>
  <c r="AD150" i="8"/>
  <c r="M150" i="8"/>
  <c r="AC150" i="8"/>
  <c r="O150" i="8"/>
  <c r="F150" i="8"/>
  <c r="P150" i="8"/>
  <c r="Q150" i="8"/>
  <c r="R150" i="8"/>
  <c r="AO150" i="8"/>
  <c r="AR150" i="8"/>
  <c r="K150" i="8"/>
  <c r="BG149" i="8"/>
  <c r="AV149" i="8"/>
  <c r="Y149" i="8"/>
  <c r="BL150" i="2"/>
  <c r="BK150" i="2"/>
  <c r="BI150" i="2"/>
  <c r="BH150" i="2"/>
  <c r="AL149" i="9"/>
  <c r="AI149" i="9"/>
  <c r="BK149" i="9"/>
  <c r="BI149" i="9"/>
  <c r="AA149" i="9"/>
  <c r="BH149" i="9"/>
  <c r="BL149" i="9"/>
  <c r="AJ149" i="9"/>
  <c r="AW149" i="9"/>
  <c r="AM149" i="9"/>
  <c r="AX149" i="9"/>
  <c r="AJ148" i="8"/>
  <c r="BH148" i="8"/>
  <c r="AL148" i="8"/>
  <c r="AW148" i="8"/>
  <c r="BL148" i="8"/>
  <c r="BI148" i="8"/>
  <c r="AA148" i="8"/>
  <c r="AX148" i="8"/>
  <c r="AI148" i="8"/>
  <c r="BK148" i="8"/>
  <c r="AM148" i="8"/>
  <c r="AP149" i="8"/>
  <c r="AG149" i="8"/>
  <c r="AF149" i="8"/>
  <c r="A149" i="8"/>
  <c r="AS149" i="8"/>
  <c r="U149" i="8"/>
  <c r="W149" i="8"/>
  <c r="T150" i="8"/>
  <c r="U150" i="9"/>
  <c r="AG150" i="9"/>
  <c r="AP150" i="9"/>
  <c r="W150" i="9"/>
  <c r="AF150" i="9"/>
  <c r="AS150" i="9"/>
  <c r="A150" i="9"/>
  <c r="AP150" i="5"/>
  <c r="AF150" i="5"/>
  <c r="AS150" i="5"/>
  <c r="U150" i="5"/>
  <c r="W150" i="5"/>
  <c r="AG150" i="5"/>
  <c r="A150" i="5"/>
  <c r="AI150" i="6"/>
  <c r="AW150" i="6"/>
  <c r="AM150" i="6"/>
  <c r="AX150" i="6"/>
  <c r="AX3" i="6" s="1"/>
  <c r="AL150" i="6"/>
  <c r="AA150" i="6"/>
  <c r="AJ150" i="6"/>
  <c r="BK150" i="6"/>
  <c r="BH150" i="6"/>
  <c r="BI150" i="6"/>
  <c r="BI3" i="6" s="1"/>
  <c r="BL150" i="6"/>
  <c r="BL3" i="6" s="1"/>
  <c r="H11" i="15" s="1"/>
  <c r="J11" i="15" s="1"/>
  <c r="U150" i="7"/>
  <c r="AP150" i="7"/>
  <c r="AF150" i="7"/>
  <c r="AS150" i="7"/>
  <c r="W150" i="7"/>
  <c r="AG150" i="7"/>
  <c r="A150" i="7"/>
  <c r="AA150" i="2"/>
  <c r="AI150" i="2"/>
  <c r="AM150" i="2"/>
  <c r="AL150" i="2"/>
  <c r="AX150" i="2"/>
  <c r="AJ150" i="2"/>
  <c r="AW150" i="2"/>
  <c r="X150" i="8" l="1"/>
  <c r="BA150" i="8"/>
  <c r="BI3" i="2"/>
  <c r="BD150" i="8"/>
  <c r="BG150" i="8"/>
  <c r="AV150" i="8"/>
  <c r="Y150" i="8"/>
  <c r="BL149" i="8"/>
  <c r="BI149" i="8"/>
  <c r="AA149" i="8"/>
  <c r="AM149" i="8"/>
  <c r="AI149" i="8"/>
  <c r="AJ149" i="8"/>
  <c r="BH149" i="8"/>
  <c r="AX149" i="8"/>
  <c r="AW149" i="8"/>
  <c r="AL149" i="8"/>
  <c r="BK149" i="8"/>
  <c r="AS150" i="8"/>
  <c r="AG150" i="8"/>
  <c r="AP150" i="8"/>
  <c r="AF150" i="8"/>
  <c r="A150" i="8"/>
  <c r="W150" i="8"/>
  <c r="U150" i="8"/>
  <c r="BK150" i="9"/>
  <c r="AX150" i="9"/>
  <c r="AX3" i="9" s="1"/>
  <c r="AW150" i="9"/>
  <c r="AI150" i="9"/>
  <c r="AM150" i="9"/>
  <c r="BL150" i="9"/>
  <c r="BL3" i="9" s="1"/>
  <c r="H8" i="15" s="1"/>
  <c r="I8" i="15" s="1"/>
  <c r="M8" i="15" s="1"/>
  <c r="BI150" i="9"/>
  <c r="BI3" i="9" s="1"/>
  <c r="AL150" i="9"/>
  <c r="AA150" i="9"/>
  <c r="BH150" i="9"/>
  <c r="AJ150" i="9"/>
  <c r="AA150" i="5"/>
  <c r="AI150" i="5"/>
  <c r="BK150" i="5"/>
  <c r="AL150" i="5"/>
  <c r="BL150" i="5"/>
  <c r="BL3" i="5" s="1"/>
  <c r="H12" i="15" s="1"/>
  <c r="AX150" i="5"/>
  <c r="AX3" i="5" s="1"/>
  <c r="BI150" i="5"/>
  <c r="BI3" i="5" s="1"/>
  <c r="AM150" i="5"/>
  <c r="AW150" i="5"/>
  <c r="BH150" i="5"/>
  <c r="AJ150" i="5"/>
  <c r="N11" i="15"/>
  <c r="I11" i="15"/>
  <c r="BK150" i="7"/>
  <c r="AX150" i="7"/>
  <c r="AX3" i="7" s="1"/>
  <c r="AI150" i="7"/>
  <c r="AL150" i="7"/>
  <c r="BL150" i="7"/>
  <c r="BL3" i="7" s="1"/>
  <c r="H10" i="15" s="1"/>
  <c r="AJ150" i="7"/>
  <c r="BH150" i="7"/>
  <c r="BI150" i="7"/>
  <c r="BI3" i="7" s="1"/>
  <c r="AW150" i="7"/>
  <c r="AM150" i="7"/>
  <c r="AA150" i="7"/>
  <c r="BL150" i="8" l="1"/>
  <c r="BL3" i="8" s="1"/>
  <c r="H9" i="15" s="1"/>
  <c r="AL150" i="8"/>
  <c r="AW150" i="8"/>
  <c r="BI150" i="8"/>
  <c r="BI3" i="8" s="1"/>
  <c r="AJ150" i="8"/>
  <c r="BH150" i="8"/>
  <c r="AX150" i="8"/>
  <c r="AX3" i="8" s="1"/>
  <c r="AI150" i="8"/>
  <c r="AA150" i="8"/>
  <c r="BK150" i="8"/>
  <c r="AM150" i="8"/>
  <c r="I12" i="15"/>
  <c r="M12" i="15" s="1"/>
  <c r="J12" i="15"/>
  <c r="N12" i="15" s="1"/>
  <c r="M11" i="15"/>
  <c r="J10" i="15"/>
  <c r="I10" i="15"/>
  <c r="I9" i="15" l="1"/>
  <c r="M9" i="15" s="1"/>
  <c r="J9" i="15"/>
  <c r="N9" i="15" s="1"/>
  <c r="N10" i="15"/>
  <c r="M10" i="15"/>
  <c r="M17" i="15" l="1"/>
  <c r="N17" i="15"/>
  <c r="N19" i="15" s="1"/>
  <c r="AS20" i="2" l="1"/>
  <c r="AV20" i="2" s="1"/>
  <c r="AW20" i="2" s="1"/>
  <c r="AS23" i="2" l="1"/>
  <c r="AV23" i="2" s="1"/>
  <c r="AS21" i="2"/>
  <c r="AV21" i="2" s="1"/>
  <c r="AS22" i="2"/>
  <c r="AV22" i="2" s="1"/>
  <c r="AW22" i="2" s="1"/>
  <c r="BK22" i="2" s="1"/>
  <c r="AX20" i="2"/>
  <c r="BK20" i="2"/>
  <c r="AW21" i="2" l="1"/>
  <c r="BK21" i="2" s="1"/>
  <c r="AX22" i="2"/>
  <c r="BL22" i="2" s="1"/>
  <c r="AW23" i="2"/>
  <c r="BL20" i="2"/>
  <c r="AX21" i="2" l="1"/>
  <c r="BL21" i="2" s="1"/>
  <c r="AS24" i="2"/>
  <c r="AV24" i="2" s="1"/>
  <c r="AW24" i="2" s="1"/>
  <c r="AX24" i="2" s="1"/>
  <c r="BL24" i="2" s="1"/>
  <c r="AX23" i="2"/>
  <c r="BK23" i="2"/>
  <c r="AS25" i="2"/>
  <c r="AV25" i="2" s="1"/>
  <c r="BK24" i="2" l="1"/>
  <c r="AW25" i="2"/>
  <c r="AX25" i="2" s="1"/>
  <c r="BL25" i="2" s="1"/>
  <c r="BL23" i="2"/>
  <c r="AS26" i="2"/>
  <c r="AV26" i="2" s="1"/>
  <c r="BK25" i="2" l="1"/>
  <c r="AW26" i="2"/>
  <c r="AS27" i="2"/>
  <c r="AV27" i="2" s="1"/>
  <c r="AW27" i="2" l="1"/>
  <c r="AX26" i="2"/>
  <c r="BK26" i="2"/>
  <c r="AS28" i="2"/>
  <c r="AV28" i="2" s="1"/>
  <c r="BL26" i="2" l="1"/>
  <c r="AW28" i="2"/>
  <c r="BK27" i="2"/>
  <c r="AX27" i="2"/>
  <c r="BL27" i="2" s="1"/>
  <c r="AS29" i="2"/>
  <c r="AV29" i="2" s="1"/>
  <c r="AW29" i="2" l="1"/>
  <c r="AX29" i="2" s="1"/>
  <c r="BL29" i="2" s="1"/>
  <c r="BK28" i="2"/>
  <c r="AX28" i="2"/>
  <c r="BL28" i="2" s="1"/>
  <c r="AS30" i="2"/>
  <c r="AV30" i="2" s="1"/>
  <c r="BK29" i="2" l="1"/>
  <c r="AW30" i="2"/>
  <c r="AX30" i="2" s="1"/>
  <c r="BL30" i="2" s="1"/>
  <c r="AS31" i="2"/>
  <c r="AV31" i="2" s="1"/>
  <c r="BK30" i="2" l="1"/>
  <c r="AW31" i="2"/>
  <c r="AS32" i="2"/>
  <c r="AV32" i="2" s="1"/>
  <c r="AW32" i="2" l="1"/>
  <c r="AX32" i="2" s="1"/>
  <c r="BL32" i="2" s="1"/>
  <c r="AX31" i="2"/>
  <c r="BK31" i="2"/>
  <c r="AS33" i="2"/>
  <c r="AV33" i="2" s="1"/>
  <c r="BK32" i="2" l="1"/>
  <c r="AW33" i="2"/>
  <c r="BL31" i="2"/>
  <c r="AS34" i="2"/>
  <c r="AV34" i="2" s="1"/>
  <c r="AW34" i="2" l="1"/>
  <c r="AX34" i="2" s="1"/>
  <c r="BL34" i="2" s="1"/>
  <c r="BK33" i="2"/>
  <c r="AX33" i="2"/>
  <c r="BL33" i="2" s="1"/>
  <c r="AS35" i="2"/>
  <c r="AV35" i="2" s="1"/>
  <c r="BK34" i="2" l="1"/>
  <c r="AW35" i="2"/>
  <c r="BK35" i="2" s="1"/>
  <c r="AS36" i="2"/>
  <c r="AV36" i="2" s="1"/>
  <c r="AX35" i="2" l="1"/>
  <c r="BL35" i="2" s="1"/>
  <c r="AW36" i="2"/>
  <c r="AX36" i="2" s="1"/>
  <c r="BL36" i="2" s="1"/>
  <c r="AS37" i="2"/>
  <c r="AV37" i="2" s="1"/>
  <c r="BK36" i="2" l="1"/>
  <c r="AW37" i="2"/>
  <c r="AX37" i="2" s="1"/>
  <c r="BL37" i="2" s="1"/>
  <c r="AS38" i="2"/>
  <c r="AV38" i="2" s="1"/>
  <c r="BK37" i="2" l="1"/>
  <c r="AW38" i="2"/>
  <c r="AS39" i="2"/>
  <c r="AV39" i="2" s="1"/>
  <c r="AW39" i="2" l="1"/>
  <c r="AX39" i="2" s="1"/>
  <c r="BL39" i="2" s="1"/>
  <c r="AX38" i="2"/>
  <c r="BL38" i="2" s="1"/>
  <c r="BK38" i="2"/>
  <c r="AS40" i="2"/>
  <c r="AV40" i="2" s="1"/>
  <c r="AW40" i="2" l="1"/>
  <c r="AX40" i="2" s="1"/>
  <c r="BL40" i="2" s="1"/>
  <c r="BK39" i="2"/>
  <c r="AS41" i="2"/>
  <c r="AV41" i="2" s="1"/>
  <c r="BK40" i="2" l="1"/>
  <c r="AW41" i="2"/>
  <c r="AX41" i="2" s="1"/>
  <c r="BL41" i="2" s="1"/>
  <c r="AS42" i="2"/>
  <c r="AV42" i="2" s="1"/>
  <c r="BK41" i="2" l="1"/>
  <c r="AW42" i="2"/>
  <c r="AX42" i="2" s="1"/>
  <c r="BL42" i="2" s="1"/>
  <c r="AS43" i="2"/>
  <c r="AV43" i="2" s="1"/>
  <c r="BK42" i="2" l="1"/>
  <c r="AW43" i="2"/>
  <c r="AS44" i="2"/>
  <c r="AV44" i="2" s="1"/>
  <c r="AW44" i="2" l="1"/>
  <c r="AX43" i="2"/>
  <c r="BL43" i="2" s="1"/>
  <c r="BK43" i="2"/>
  <c r="AS45" i="2"/>
  <c r="AV45" i="2" s="1"/>
  <c r="AW45" i="2" l="1"/>
  <c r="AX44" i="2"/>
  <c r="BL44" i="2" s="1"/>
  <c r="BK44" i="2"/>
  <c r="AS46" i="2"/>
  <c r="AV46" i="2" s="1"/>
  <c r="AW46" i="2" l="1"/>
  <c r="BK45" i="2"/>
  <c r="AX45" i="2"/>
  <c r="BL45" i="2" s="1"/>
  <c r="AS47" i="2"/>
  <c r="AV47" i="2" s="1"/>
  <c r="AW47" i="2" l="1"/>
  <c r="BK47" i="2" s="1"/>
  <c r="BK46" i="2"/>
  <c r="AX46" i="2"/>
  <c r="BL46" i="2" s="1"/>
  <c r="AS48" i="2"/>
  <c r="AV48" i="2" s="1"/>
  <c r="AW48" i="2" l="1"/>
  <c r="AX48" i="2" s="1"/>
  <c r="BL48" i="2" s="1"/>
  <c r="AX47" i="2"/>
  <c r="BL47" i="2" s="1"/>
  <c r="AS49" i="2"/>
  <c r="AV49" i="2" s="1"/>
  <c r="BK48" i="2" l="1"/>
  <c r="AW49" i="2"/>
  <c r="AX49" i="2" s="1"/>
  <c r="BL49" i="2" s="1"/>
  <c r="AS50" i="2"/>
  <c r="AV50" i="2" s="1"/>
  <c r="AW50" i="2" l="1"/>
  <c r="AX50" i="2" s="1"/>
  <c r="BL50" i="2" s="1"/>
  <c r="BK49" i="2"/>
  <c r="AS51" i="2"/>
  <c r="AV51" i="2" s="1"/>
  <c r="BK50" i="2" l="1"/>
  <c r="AW51" i="2"/>
  <c r="AS52" i="2"/>
  <c r="AV52" i="2" s="1"/>
  <c r="AW52" i="2" l="1"/>
  <c r="AX52" i="2" s="1"/>
  <c r="BL52" i="2" s="1"/>
  <c r="AX51" i="2"/>
  <c r="BL51" i="2" s="1"/>
  <c r="BK51" i="2"/>
  <c r="AS53" i="2"/>
  <c r="AV53" i="2" s="1"/>
  <c r="BK52" i="2" l="1"/>
  <c r="AW53" i="2"/>
  <c r="AS54" i="2"/>
  <c r="AV54" i="2" s="1"/>
  <c r="AW54" i="2" l="1"/>
  <c r="AX53" i="2"/>
  <c r="BL53" i="2" s="1"/>
  <c r="BK53" i="2"/>
  <c r="AS55" i="2"/>
  <c r="AV55" i="2" s="1"/>
  <c r="AW55" i="2" l="1"/>
  <c r="AX54" i="2"/>
  <c r="BL54" i="2" s="1"/>
  <c r="BK54" i="2"/>
  <c r="AS56" i="2"/>
  <c r="AV56" i="2" s="1"/>
  <c r="AW56" i="2" l="1"/>
  <c r="AX56" i="2" s="1"/>
  <c r="BL56" i="2" s="1"/>
  <c r="AX55" i="2"/>
  <c r="BL55" i="2" s="1"/>
  <c r="BK55" i="2"/>
  <c r="AS57" i="2"/>
  <c r="AV57" i="2" s="1"/>
  <c r="BK56" i="2"/>
  <c r="AW57" i="2" l="1"/>
  <c r="AS58" i="2"/>
  <c r="AV58" i="2" s="1"/>
  <c r="AW58" i="2" l="1"/>
  <c r="BK58" i="2" s="1"/>
  <c r="BK57" i="2"/>
  <c r="AX57" i="2"/>
  <c r="BL57" i="2" s="1"/>
  <c r="AS59" i="2"/>
  <c r="AV59" i="2" s="1"/>
  <c r="AX58" i="2" l="1"/>
  <c r="BL58" i="2" s="1"/>
  <c r="AW59" i="2"/>
  <c r="AX59" i="2" s="1"/>
  <c r="BL59" i="2" s="1"/>
  <c r="AS60" i="2"/>
  <c r="AV60" i="2" s="1"/>
  <c r="BK59" i="2" l="1"/>
  <c r="AW60" i="2"/>
  <c r="AX60" i="2" s="1"/>
  <c r="BL60" i="2" s="1"/>
  <c r="AS61" i="2"/>
  <c r="AV61" i="2" s="1"/>
  <c r="BK60" i="2" l="1"/>
  <c r="AW61" i="2"/>
  <c r="AX61" i="2" s="1"/>
  <c r="BK61" i="2" l="1"/>
  <c r="BL61" i="2"/>
  <c r="BL3" i="2" s="1"/>
  <c r="H15" i="15" s="1"/>
  <c r="I15" i="15" s="1"/>
  <c r="M15" i="15" s="1"/>
  <c r="M18" i="15" s="1"/>
  <c r="M19" i="15" s="1"/>
  <c r="AX3" i="2"/>
</calcChain>
</file>

<file path=xl/sharedStrings.xml><?xml version="1.0" encoding="utf-8"?>
<sst xmlns="http://schemas.openxmlformats.org/spreadsheetml/2006/main" count="891" uniqueCount="292">
  <si>
    <t>ABC Company</t>
  </si>
  <si>
    <t>Valuation Date:</t>
  </si>
  <si>
    <t>Interest Rate:</t>
  </si>
  <si>
    <t>Discount Rate</t>
  </si>
  <si>
    <t>Males older then Females by:</t>
  </si>
  <si>
    <t>Age Difference</t>
  </si>
  <si>
    <t>Claim Costs / Contributions:</t>
  </si>
  <si>
    <t>Age 65 Claim Costs</t>
  </si>
  <si>
    <t>Contribution</t>
  </si>
  <si>
    <t>Retiree</t>
  </si>
  <si>
    <t>Pre65</t>
  </si>
  <si>
    <t>Post65</t>
  </si>
  <si>
    <t>Spouse</t>
  </si>
  <si>
    <t>Year</t>
  </si>
  <si>
    <t>Coverage</t>
  </si>
  <si>
    <t>Age Range</t>
  </si>
  <si>
    <t>Retirement Rates:</t>
  </si>
  <si>
    <t>Death Rates - Male:</t>
  </si>
  <si>
    <t>Death Rates - Female:</t>
  </si>
  <si>
    <t>Age</t>
  </si>
  <si>
    <t>Qr</t>
  </si>
  <si>
    <t>Qw</t>
  </si>
  <si>
    <t>Qd Male</t>
  </si>
  <si>
    <t>Qd Female</t>
  </si>
  <si>
    <t>Aging Rates</t>
  </si>
  <si>
    <t>Aging Factor</t>
  </si>
  <si>
    <t>Postretirement Plan</t>
  </si>
  <si>
    <t>Eligibility</t>
  </si>
  <si>
    <t>Service</t>
  </si>
  <si>
    <t>n/a</t>
  </si>
  <si>
    <t>Prescription Drug Plan</t>
  </si>
  <si>
    <t>Generic Copayment</t>
  </si>
  <si>
    <t>Formulary Copayment</t>
  </si>
  <si>
    <t>Non-formulary Copayment</t>
  </si>
  <si>
    <t>Dependent Eligibility</t>
  </si>
  <si>
    <t>Spouses of retired employees are covered for life.</t>
  </si>
  <si>
    <t>Contributions</t>
  </si>
  <si>
    <t>Date of Valuation</t>
  </si>
  <si>
    <t>Spouse Age</t>
  </si>
  <si>
    <t>Service to Date</t>
  </si>
  <si>
    <t>Date of Hire</t>
  </si>
  <si>
    <t>Date of First Eligibility</t>
  </si>
  <si>
    <t>Attribution Period</t>
  </si>
  <si>
    <t>Count</t>
  </si>
  <si>
    <t>Total APBO</t>
  </si>
  <si>
    <t>Actives</t>
  </si>
  <si>
    <t>Retirees</t>
  </si>
  <si>
    <t>Total</t>
  </si>
  <si>
    <t>Valuation Date</t>
  </si>
  <si>
    <t>Name</t>
  </si>
  <si>
    <t>DOB</t>
  </si>
  <si>
    <t>DOH</t>
  </si>
  <si>
    <t>DOR</t>
  </si>
  <si>
    <t>Gender</t>
  </si>
  <si>
    <t>Status</t>
  </si>
  <si>
    <t>First Eligible</t>
  </si>
  <si>
    <t>COUNT</t>
  </si>
  <si>
    <t>Active # 1</t>
  </si>
  <si>
    <t>N/A</t>
  </si>
  <si>
    <t>M</t>
  </si>
  <si>
    <t>A</t>
  </si>
  <si>
    <t>Active # 2</t>
  </si>
  <si>
    <t>Active # 3</t>
  </si>
  <si>
    <t>Active # 4</t>
  </si>
  <si>
    <t>Active # 5</t>
  </si>
  <si>
    <t>`</t>
  </si>
  <si>
    <t>Marital Status</t>
  </si>
  <si>
    <t>Spouse DOB</t>
  </si>
  <si>
    <t>Service at Retirement</t>
  </si>
  <si>
    <t>Retiree # 1</t>
  </si>
  <si>
    <t>F</t>
  </si>
  <si>
    <t>R</t>
  </si>
  <si>
    <t>Retiree # 2</t>
  </si>
  <si>
    <t>Retiree # 3</t>
  </si>
  <si>
    <t>Retiree Decrements</t>
  </si>
  <si>
    <t>Spouse Decrements</t>
  </si>
  <si>
    <t>Aging</t>
  </si>
  <si>
    <t>Trend</t>
  </si>
  <si>
    <t>CLAIM COSTS</t>
  </si>
  <si>
    <t>PV Claims</t>
  </si>
  <si>
    <t>CONTRIBUTION</t>
  </si>
  <si>
    <t>PV Contributions</t>
  </si>
  <si>
    <t>Annual Trend</t>
  </si>
  <si>
    <t>Trend Factor</t>
  </si>
  <si>
    <t xml:space="preserve">Discount  </t>
  </si>
  <si>
    <t>Claim cost before adjustments</t>
  </si>
  <si>
    <t>Claim cost after TREND and AGING</t>
  </si>
  <si>
    <t>Claim cost after Decrements/Participation</t>
  </si>
  <si>
    <t>Contribution before adjustments</t>
  </si>
  <si>
    <t>Contribution after TREND</t>
  </si>
  <si>
    <t>Contributions after Decrements/Participation</t>
  </si>
  <si>
    <t>Years of Service</t>
  </si>
  <si>
    <t>Probability Retire</t>
  </si>
  <si>
    <t>Probability Withdrawal</t>
  </si>
  <si>
    <t>Probability Death</t>
  </si>
  <si>
    <t>Eligible     (0=No, 1 = Yes)</t>
  </si>
  <si>
    <t>Retire</t>
  </si>
  <si>
    <t>Withdraw</t>
  </si>
  <si>
    <t xml:space="preserve"> Death</t>
  </si>
  <si>
    <t>Retired BOY</t>
  </si>
  <si>
    <t>Retired EOY</t>
  </si>
  <si>
    <t>Retired Mid-Year</t>
  </si>
  <si>
    <t>Discount Factor</t>
  </si>
  <si>
    <t>Present Value Medical Claims</t>
  </si>
  <si>
    <t>Present Value Contributions</t>
  </si>
  <si>
    <t>Years of Service at Retirement</t>
  </si>
  <si>
    <t>active_2age</t>
  </si>
  <si>
    <t>active_2service</t>
  </si>
  <si>
    <t>active_2sex</t>
  </si>
  <si>
    <t>active_3age</t>
  </si>
  <si>
    <t>active_3service</t>
  </si>
  <si>
    <t>active_3sex</t>
  </si>
  <si>
    <t>active_4age</t>
  </si>
  <si>
    <t>active_4service</t>
  </si>
  <si>
    <t>active_4sex</t>
  </si>
  <si>
    <t>active_5age</t>
  </si>
  <si>
    <t>active_5service</t>
  </si>
  <si>
    <t>active_5sex</t>
  </si>
  <si>
    <t>active_age</t>
  </si>
  <si>
    <t>active_service</t>
  </si>
  <si>
    <t>active_sex</t>
  </si>
  <si>
    <t>AGINGS</t>
  </si>
  <si>
    <t>agingtable</t>
  </si>
  <si>
    <t>catlayercoin</t>
  </si>
  <si>
    <t>cc_pre_ret_age65</t>
  </si>
  <si>
    <t>cc_pre_sp_age65</t>
  </si>
  <si>
    <t>cc_pre_wid_age65</t>
  </si>
  <si>
    <t>cc_pst_ret_age65</t>
  </si>
  <si>
    <t>cc_pst_sp_age65</t>
  </si>
  <si>
    <t>cc_pst_wid_age65</t>
  </si>
  <si>
    <t>client_name</t>
  </si>
  <si>
    <t>contrib_pre_ret</t>
  </si>
  <si>
    <t>contrib_pre_sp</t>
  </si>
  <si>
    <t>contrib_pre_wid</t>
  </si>
  <si>
    <t>contrib_pst_ret</t>
  </si>
  <si>
    <t>contrib_pst_sp</t>
  </si>
  <si>
    <t>contrib_pst_wid</t>
  </si>
  <si>
    <t>copaymofor</t>
  </si>
  <si>
    <t>copaymogen</t>
  </si>
  <si>
    <t>copaymonon</t>
  </si>
  <si>
    <t>copayretfor</t>
  </si>
  <si>
    <t>copayretgen</t>
  </si>
  <si>
    <t>copayretnon</t>
  </si>
  <si>
    <t>DEATH_FEMALE</t>
  </si>
  <si>
    <t>DEATH_MALE</t>
  </si>
  <si>
    <t>discount</t>
  </si>
  <si>
    <t>intcovlimit</t>
  </si>
  <si>
    <t>intcovlimitcoin</t>
  </si>
  <si>
    <t>life_amount</t>
  </si>
  <si>
    <t>mar_female</t>
  </si>
  <si>
    <t>mar_male</t>
  </si>
  <si>
    <t>partic_life</t>
  </si>
  <si>
    <t>partic_med</t>
  </si>
  <si>
    <t>payment_time</t>
  </si>
  <si>
    <t>plancontrib</t>
  </si>
  <si>
    <t>retiree_age</t>
  </si>
  <si>
    <t>retiree_married_or_single</t>
  </si>
  <si>
    <t>retiree_service_at_retirement</t>
  </si>
  <si>
    <t>retiree_sex</t>
  </si>
  <si>
    <t>retiree_spouse_age</t>
  </si>
  <si>
    <t>retiree2_age</t>
  </si>
  <si>
    <t>retiree2_married_or_single</t>
  </si>
  <si>
    <t>retiree2_service_at_retirement</t>
  </si>
  <si>
    <t>retiree2_sex</t>
  </si>
  <si>
    <t>retiree2_spouse_age</t>
  </si>
  <si>
    <t>retiree3_age</t>
  </si>
  <si>
    <t>retiree3_married_or_single</t>
  </si>
  <si>
    <t>retiree3_service_at_retirement</t>
  </si>
  <si>
    <t>retiree3_sex</t>
  </si>
  <si>
    <t>retiree3_spouse_age</t>
  </si>
  <si>
    <t>RETIREMENT</t>
  </si>
  <si>
    <t>title1</t>
  </si>
  <si>
    <t>TRENDS</t>
  </si>
  <si>
    <t>val_date</t>
  </si>
  <si>
    <t>WITHDRAWAL</t>
  </si>
  <si>
    <t>Medical Plan</t>
  </si>
  <si>
    <t>Standard coordination of benefits with Medicare</t>
  </si>
  <si>
    <t>S</t>
  </si>
  <si>
    <t>='Tab7-Active Data'!$G$8</t>
  </si>
  <si>
    <t>='Tab7-Active Data'!$H$8</t>
  </si>
  <si>
    <t>='Tab7-Active Data'!$E$8</t>
  </si>
  <si>
    <t>='Tab7-Active Data'!$G$9</t>
  </si>
  <si>
    <t>='Tab7-Active Data'!$H$9</t>
  </si>
  <si>
    <t>='Tab7-Active Data'!$E$9</t>
  </si>
  <si>
    <t>='Tab7-Active Data'!$G$10</t>
  </si>
  <si>
    <t>='Tab7-Active Data'!$H$10</t>
  </si>
  <si>
    <t>='Tab7-Active Data'!$E$10</t>
  </si>
  <si>
    <t>='Tab7-Active Data'!$G$11</t>
  </si>
  <si>
    <t>='Tab7-Active Data'!$H$11</t>
  </si>
  <si>
    <t>='Tab7-Active Data'!$E$11</t>
  </si>
  <si>
    <t>='Tab7-Active Data'!$G$7</t>
  </si>
  <si>
    <t>='Tab7-Active Data'!$H$7</t>
  </si>
  <si>
    <t>='Tab7-Active Data'!$E$7</t>
  </si>
  <si>
    <t>='Tab1-Assumptions'!$C$60:$E$67</t>
  </si>
  <si>
    <t>='Tab1-Assumptions'!$O$73:$Q$163</t>
  </si>
  <si>
    <t>='Tab2-Substantive Plan'!$G$44</t>
  </si>
  <si>
    <t>='Tab1-Assumptions'!$D$26</t>
  </si>
  <si>
    <t>='Tab1-Assumptions'!$D$28</t>
  </si>
  <si>
    <t>='Tab1-Assumptions'!$D$30</t>
  </si>
  <si>
    <t>='Tab1-Assumptions'!$D$27</t>
  </si>
  <si>
    <t>='Tab1-Assumptions'!$D$29</t>
  </si>
  <si>
    <t>='Tab1-Assumptions'!$D$31</t>
  </si>
  <si>
    <t>='Tab1-Assumptions'!$A$1</t>
  </si>
  <si>
    <t>='Tab1-Assumptions'!$H$26</t>
  </si>
  <si>
    <t>='Tab1-Assumptions'!$H$28</t>
  </si>
  <si>
    <t>='Tab1-Assumptions'!$H$30</t>
  </si>
  <si>
    <t>='Tab1-Assumptions'!$H$27</t>
  </si>
  <si>
    <t>='Tab1-Assumptions'!$H$29</t>
  </si>
  <si>
    <t>='Tab1-Assumptions'!$H$31</t>
  </si>
  <si>
    <t>='Tab2-Substantive Plan'!$G$21</t>
  </si>
  <si>
    <t>='Tab2-Substantive Plan'!$G$20</t>
  </si>
  <si>
    <t>='Tab2-Substantive Plan'!$G$22</t>
  </si>
  <si>
    <t>='Tab2-Substantive Plan'!$F$21</t>
  </si>
  <si>
    <t>='Tab2-Substantive Plan'!$F$20</t>
  </si>
  <si>
    <t>='Tab2-Substantive Plan'!$F$22</t>
  </si>
  <si>
    <t>='Tab1-Assumptions'!$K$73:$L$163</t>
  </si>
  <si>
    <t>='Tab1-Assumptions'!$H$73:$I$163</t>
  </si>
  <si>
    <t>='Tab1-Assumptions'!$B$8</t>
  </si>
  <si>
    <t>='Tab2-Substantive Plan'!$G$40</t>
  </si>
  <si>
    <t>='Tab2-Substantive Plan'!$G$41</t>
  </si>
  <si>
    <t>='Tab2-Substantive Plan'!$G$33</t>
  </si>
  <si>
    <t>='Tab1-Assumptions'!$B$19</t>
  </si>
  <si>
    <t>='Tab1-Assumptions'!$A$19</t>
  </si>
  <si>
    <t>='Tab1-Assumptions'!$B$15</t>
  </si>
  <si>
    <t>='Tab1-Assumptions'!$A$15</t>
  </si>
  <si>
    <t>='Tab1-Assumptions'!$B$11</t>
  </si>
  <si>
    <t>='Tab2-Substantive Plan'!$G$29</t>
  </si>
  <si>
    <t>='Tab8-Retiree Data'!$I$7</t>
  </si>
  <si>
    <t>='Tab8-Retiree Data'!$G$7</t>
  </si>
  <si>
    <t>='Tab8-Retiree Data'!$K$7</t>
  </si>
  <si>
    <t>='Tab8-Retiree Data'!$E$7</t>
  </si>
  <si>
    <t>='Tab8-Retiree Data'!$J$7</t>
  </si>
  <si>
    <t>='Tab8-Retiree Data'!$I$8</t>
  </si>
  <si>
    <t>='Tab8-Retiree Data'!$G$8</t>
  </si>
  <si>
    <t>='Tab8-Retiree Data'!$K$8</t>
  </si>
  <si>
    <t>='Tab8-Retiree Data'!$E$8</t>
  </si>
  <si>
    <t>='Tab8-Retiree Data'!$J$8</t>
  </si>
  <si>
    <t>='Tab8-Retiree Data'!$I$9</t>
  </si>
  <si>
    <t>='Tab8-Retiree Data'!$G$9</t>
  </si>
  <si>
    <t>='Tab8-Retiree Data'!$K$9</t>
  </si>
  <si>
    <t>='Tab8-Retiree Data'!$E$9</t>
  </si>
  <si>
    <t>='Tab8-Retiree Data'!$J$9</t>
  </si>
  <si>
    <t>='Tab1-Assumptions'!$B$73:$C$163</t>
  </si>
  <si>
    <t>='Tab1-Assumptions'!$A$2</t>
  </si>
  <si>
    <t>='Tab1-Assumptions'!$C$40:$E$55</t>
  </si>
  <si>
    <t>='Tab1-Assumptions'!$B$5</t>
  </si>
  <si>
    <t>='Tab1-Assumptions'!$E$73:$F$163</t>
  </si>
  <si>
    <t>Named Reference</t>
  </si>
  <si>
    <t>Value in workbook</t>
  </si>
  <si>
    <t>Self Insured Health Care Plan Design</t>
  </si>
  <si>
    <t>Enrollee Type</t>
  </si>
  <si>
    <t>Calendar Year</t>
  </si>
  <si>
    <t>EPBO</t>
  </si>
  <si>
    <t>APBO</t>
  </si>
  <si>
    <t>Results</t>
  </si>
  <si>
    <t>Cash Flow Medical</t>
  </si>
  <si>
    <t>Present Value Medical</t>
  </si>
  <si>
    <t>PV Medical</t>
  </si>
  <si>
    <t>Total Service Cost</t>
  </si>
  <si>
    <t>Service Cost</t>
  </si>
  <si>
    <t>MedCost Aging Rates:</t>
  </si>
  <si>
    <t>Active EE Withdraw Rates:</t>
  </si>
  <si>
    <t>Exist EOY</t>
  </si>
  <si>
    <t>Exist BOY</t>
  </si>
  <si>
    <t>Retired Mid-Year Spouse</t>
  </si>
  <si>
    <t>Per Capita Claim Cost Aging</t>
  </si>
  <si>
    <t>MedRx Cost Aging Rates:</t>
  </si>
  <si>
    <t>MedRx Annual Trends:</t>
  </si>
  <si>
    <t>Plan1</t>
  </si>
  <si>
    <t>EE partic</t>
  </si>
  <si>
    <t>Plan</t>
  </si>
  <si>
    <t>Spouse Participate</t>
  </si>
  <si>
    <t>Plan2</t>
  </si>
  <si>
    <t>Plan3</t>
  </si>
  <si>
    <t>EE Participate</t>
  </si>
  <si>
    <t>Contrib Pre65 EE</t>
  </si>
  <si>
    <t>Contrib Post65 EE</t>
  </si>
  <si>
    <t>Spouse partic</t>
  </si>
  <si>
    <t>Contrib Pre65 SP</t>
  </si>
  <si>
    <t>Contrib Post65 SP</t>
  </si>
  <si>
    <t>ASC 715-60 as of January 1, 2024</t>
  </si>
  <si>
    <t>N/A for these plans</t>
  </si>
  <si>
    <t>PPO plan:  $500 deductible, 80% coinsurance, $3,000 out-of-pocket maximum</t>
  </si>
  <si>
    <t>Retail</t>
  </si>
  <si>
    <t>ASC 715-60 as of January 1, 2014</t>
  </si>
  <si>
    <t>ASC 715-60  as of January 1, 2024</t>
  </si>
  <si>
    <t>DOB = Date of Birth</t>
  </si>
  <si>
    <t>DOH = Date of Hire</t>
  </si>
  <si>
    <t>DOR = Date of Retirement</t>
  </si>
  <si>
    <t>EE = employee</t>
  </si>
  <si>
    <t>SP = spouse</t>
  </si>
  <si>
    <t>Participant Contributions by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</si>
</sst>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0.000%"/>
    <numFmt numFmtId="167" formatCode="0.000"/>
    <numFmt numFmtId="168" formatCode="_(* #,##0_);_(* \(#,##0\);_(* &quot;-&quot;??_);_(@_)"/>
    <numFmt numFmtId="169" formatCode="0.0"/>
    <numFmt numFmtId="170" formatCode="&quot;$&quot;#,##0.00"/>
    <numFmt numFmtId="171" formatCode="0.0000"/>
    <numFmt numFmtId="172" formatCode="&quot;$&quot;#,##0.0000"/>
    <numFmt numFmtId="173" formatCode="0.000000000000"/>
    <numFmt numFmtId="174" formatCode="0.0000000"/>
    <numFmt numFmtId="175" formatCode="0.0000000000000000%"/>
    <numFmt numFmtId="176" formatCode="mm/dd/yy;@"/>
  </numFmts>
  <fonts count="16">
    <font>
      <sz val="12"/>
      <name val="Arial Unicode MS"/>
    </font>
    <font>
      <sz val="12"/>
      <name val="Arial Unicode MS"/>
    </font>
    <font>
      <b/>
      <sz val="10"/>
      <name val="Arial"/>
      <family val="2"/>
    </font>
    <font>
      <sz val="10"/>
      <name val="Arial"/>
      <family val="2"/>
    </font>
    <font>
      <sz val="8"/>
      <name val="Arial Unicode MS"/>
      <family val="2"/>
      <charset val="134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0"/>
      <color indexed="12"/>
      <name val="Times New Roman"/>
      <family val="1"/>
    </font>
    <font>
      <sz val="10"/>
      <color indexed="48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/>
    <xf numFmtId="14" fontId="2" fillId="0" borderId="0" xfId="0" applyNumberFormat="1" applyFont="1"/>
    <xf numFmtId="0" fontId="0" fillId="0" borderId="0" xfId="0" applyNumberFormat="1"/>
    <xf numFmtId="0" fontId="5" fillId="0" borderId="0" xfId="0" quotePrefix="1" applyFont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quotePrefix="1" applyFont="1" applyAlignment="1">
      <alignment horizontal="left"/>
    </xf>
    <xf numFmtId="0" fontId="5" fillId="0" borderId="0" xfId="0" applyFont="1"/>
    <xf numFmtId="164" fontId="9" fillId="0" borderId="0" xfId="3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9" fontId="9" fillId="0" borderId="0" xfId="0" applyNumberFormat="1" applyFont="1"/>
    <xf numFmtId="0" fontId="11" fillId="0" borderId="0" xfId="0" applyFont="1"/>
    <xf numFmtId="37" fontId="9" fillId="0" borderId="0" xfId="2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165" fontId="9" fillId="0" borderId="0" xfId="0" applyNumberFormat="1" applyFont="1" applyAlignment="1">
      <alignment horizontal="center" wrapText="1"/>
    </xf>
    <xf numFmtId="165" fontId="9" fillId="0" borderId="0" xfId="2" applyNumberFormat="1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9" fillId="0" borderId="0" xfId="3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10" fontId="9" fillId="0" borderId="0" xfId="3" applyNumberFormat="1" applyFont="1" applyBorder="1" applyAlignment="1">
      <alignment horizontal="center"/>
    </xf>
    <xf numFmtId="9" fontId="9" fillId="0" borderId="0" xfId="3" applyNumberFormat="1" applyFont="1" applyAlignment="1">
      <alignment horizontal="center"/>
    </xf>
    <xf numFmtId="166" fontId="9" fillId="0" borderId="0" xfId="3" applyNumberFormat="1" applyFont="1" applyAlignment="1">
      <alignment horizontal="center"/>
    </xf>
    <xf numFmtId="167" fontId="11" fillId="0" borderId="0" xfId="3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9" fontId="11" fillId="0" borderId="0" xfId="3" applyFont="1"/>
    <xf numFmtId="175" fontId="11" fillId="0" borderId="0" xfId="0" applyNumberFormat="1" applyFont="1"/>
    <xf numFmtId="170" fontId="11" fillId="0" borderId="0" xfId="0" applyNumberFormat="1" applyFont="1"/>
    <xf numFmtId="170" fontId="11" fillId="0" borderId="0" xfId="0" applyNumberFormat="1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165" fontId="11" fillId="0" borderId="0" xfId="0" applyNumberFormat="1" applyFont="1" applyAlignment="1">
      <alignment horizontal="center"/>
    </xf>
    <xf numFmtId="10" fontId="11" fillId="0" borderId="0" xfId="3" applyNumberFormat="1" applyFont="1" applyAlignment="1">
      <alignment horizontal="center"/>
    </xf>
    <xf numFmtId="9" fontId="11" fillId="0" borderId="0" xfId="3" applyFont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164" fontId="9" fillId="0" borderId="0" xfId="3" applyNumberFormat="1" applyFont="1" applyAlignment="1">
      <alignment horizontal="left"/>
    </xf>
    <xf numFmtId="0" fontId="5" fillId="0" borderId="0" xfId="0" quotePrefix="1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12" fillId="0" borderId="0" xfId="0" applyFont="1" applyBorder="1"/>
    <xf numFmtId="0" fontId="10" fillId="0" borderId="0" xfId="0" quotePrefix="1" applyFont="1" applyBorder="1" applyAlignment="1">
      <alignment horizontal="center" wrapText="1"/>
    </xf>
    <xf numFmtId="165" fontId="11" fillId="0" borderId="0" xfId="0" applyNumberFormat="1" applyFont="1" applyBorder="1" applyAlignment="1">
      <alignment horizontal="center"/>
    </xf>
    <xf numFmtId="0" fontId="11" fillId="0" borderId="0" xfId="0" quotePrefix="1" applyFont="1" applyBorder="1" applyAlignment="1">
      <alignment horizontal="left"/>
    </xf>
    <xf numFmtId="165" fontId="8" fillId="0" borderId="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9" fontId="8" fillId="0" borderId="0" xfId="3" applyFont="1" applyBorder="1" applyAlignment="1">
      <alignment horizontal="center"/>
    </xf>
    <xf numFmtId="9" fontId="11" fillId="0" borderId="0" xfId="3" applyFont="1" applyBorder="1" applyAlignment="1">
      <alignment horizontal="center"/>
    </xf>
    <xf numFmtId="14" fontId="11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14" fontId="5" fillId="0" borderId="0" xfId="0" applyNumberFormat="1" applyFont="1"/>
    <xf numFmtId="165" fontId="11" fillId="0" borderId="0" xfId="0" applyNumberFormat="1" applyFont="1" applyFill="1"/>
    <xf numFmtId="14" fontId="8" fillId="0" borderId="0" xfId="0" applyNumberFormat="1" applyFont="1"/>
    <xf numFmtId="0" fontId="11" fillId="0" borderId="0" xfId="0" applyFont="1" applyFill="1"/>
    <xf numFmtId="14" fontId="11" fillId="0" borderId="0" xfId="0" applyNumberFormat="1" applyFont="1" applyAlignment="1">
      <alignment horizontal="center"/>
    </xf>
    <xf numFmtId="0" fontId="11" fillId="0" borderId="1" xfId="0" applyFont="1" applyBorder="1"/>
    <xf numFmtId="1" fontId="11" fillId="0" borderId="0" xfId="0" applyNumberFormat="1" applyFont="1" applyAlignment="1">
      <alignment horizontal="center"/>
    </xf>
    <xf numFmtId="165" fontId="11" fillId="0" borderId="0" xfId="0" applyNumberFormat="1" applyFont="1"/>
    <xf numFmtId="165" fontId="11" fillId="0" borderId="0" xfId="0" applyNumberFormat="1" applyFont="1" applyAlignment="1">
      <alignment horizontal="right"/>
    </xf>
    <xf numFmtId="14" fontId="11" fillId="0" borderId="0" xfId="0" applyNumberFormat="1" applyFont="1"/>
    <xf numFmtId="169" fontId="11" fillId="0" borderId="0" xfId="0" applyNumberFormat="1" applyFont="1" applyAlignment="1">
      <alignment horizontal="center"/>
    </xf>
    <xf numFmtId="0" fontId="11" fillId="0" borderId="0" xfId="0" quotePrefix="1" applyFont="1" applyAlignment="1">
      <alignment horizontal="left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1" fillId="0" borderId="0" xfId="0" applyFont="1" applyFill="1" applyBorder="1"/>
    <xf numFmtId="0" fontId="5" fillId="0" borderId="0" xfId="0" applyFont="1" applyAlignment="1">
      <alignment horizontal="center" textRotation="90" wrapText="1"/>
    </xf>
    <xf numFmtId="0" fontId="14" fillId="0" borderId="0" xfId="0" applyFont="1" applyAlignment="1">
      <alignment horizontal="center" textRotation="90" wrapText="1"/>
    </xf>
    <xf numFmtId="14" fontId="9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8" fontId="8" fillId="0" borderId="0" xfId="1" applyNumberFormat="1" applyFont="1" applyFill="1"/>
    <xf numFmtId="0" fontId="8" fillId="0" borderId="0" xfId="0" applyNumberFormat="1" applyFont="1"/>
    <xf numFmtId="0" fontId="8" fillId="0" borderId="0" xfId="0" applyFont="1"/>
    <xf numFmtId="15" fontId="11" fillId="0" borderId="0" xfId="0" applyNumberFormat="1" applyFont="1"/>
    <xf numFmtId="0" fontId="5" fillId="0" borderId="0" xfId="0" applyFont="1" applyFill="1" applyAlignment="1">
      <alignment horizontal="left"/>
    </xf>
    <xf numFmtId="0" fontId="5" fillId="0" borderId="1" xfId="0" applyFont="1" applyFill="1" applyBorder="1"/>
    <xf numFmtId="0" fontId="5" fillId="0" borderId="1" xfId="0" applyFont="1" applyBorder="1"/>
    <xf numFmtId="0" fontId="15" fillId="0" borderId="1" xfId="0" applyFont="1" applyFill="1" applyBorder="1" applyAlignment="1">
      <alignment horizontal="left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/>
    <xf numFmtId="0" fontId="13" fillId="0" borderId="0" xfId="0" applyFont="1" applyFill="1" applyBorder="1"/>
    <xf numFmtId="0" fontId="12" fillId="0" borderId="1" xfId="0" applyFont="1" applyBorder="1"/>
    <xf numFmtId="0" fontId="5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15" fillId="5" borderId="0" xfId="0" applyFont="1" applyFill="1" applyAlignment="1">
      <alignment horizontal="center" wrapText="1"/>
    </xf>
    <xf numFmtId="0" fontId="15" fillId="2" borderId="0" xfId="0" applyFont="1" applyFill="1" applyBorder="1" applyAlignment="1">
      <alignment horizontal="center" wrapText="1"/>
    </xf>
    <xf numFmtId="0" fontId="15" fillId="6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5" fillId="0" borderId="0" xfId="0" applyFont="1" applyFill="1" applyBorder="1"/>
    <xf numFmtId="0" fontId="5" fillId="6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3" borderId="0" xfId="0" quotePrefix="1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1" fontId="8" fillId="0" borderId="0" xfId="0" applyNumberFormat="1" applyFont="1" applyFill="1" applyAlignment="1">
      <alignment horizontal="center"/>
    </xf>
    <xf numFmtId="171" fontId="11" fillId="0" borderId="0" xfId="0" applyNumberFormat="1" applyFont="1" applyFill="1"/>
    <xf numFmtId="37" fontId="11" fillId="0" borderId="0" xfId="0" applyNumberFormat="1" applyFont="1" applyFill="1" applyAlignment="1">
      <alignment horizontal="center"/>
    </xf>
    <xf numFmtId="167" fontId="11" fillId="0" borderId="0" xfId="3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11" fillId="3" borderId="2" xfId="0" applyFont="1" applyFill="1" applyBorder="1"/>
    <xf numFmtId="165" fontId="11" fillId="3" borderId="3" xfId="0" applyNumberFormat="1" applyFont="1" applyFill="1" applyBorder="1"/>
    <xf numFmtId="0" fontId="11" fillId="0" borderId="0" xfId="0" applyFont="1" applyAlignment="1">
      <alignment horizontal="right"/>
    </xf>
    <xf numFmtId="0" fontId="11" fillId="4" borderId="0" xfId="0" applyFont="1" applyFill="1"/>
    <xf numFmtId="165" fontId="11" fillId="0" borderId="0" xfId="0" applyNumberFormat="1" applyFont="1" applyFill="1" applyAlignment="1">
      <alignment horizontal="center"/>
    </xf>
    <xf numFmtId="0" fontId="11" fillId="0" borderId="4" xfId="0" applyFont="1" applyBorder="1"/>
    <xf numFmtId="0" fontId="11" fillId="0" borderId="0" xfId="0" applyFont="1" applyBorder="1" applyAlignment="1">
      <alignment wrapText="1"/>
    </xf>
    <xf numFmtId="171" fontId="11" fillId="0" borderId="0" xfId="0" applyNumberFormat="1" applyFont="1" applyFill="1" applyAlignment="1">
      <alignment horizontal="left" indent="3"/>
    </xf>
    <xf numFmtId="171" fontId="11" fillId="0" borderId="0" xfId="0" applyNumberFormat="1" applyFont="1"/>
    <xf numFmtId="171" fontId="11" fillId="0" borderId="0" xfId="0" applyNumberFormat="1" applyFont="1" applyAlignment="1">
      <alignment horizontal="center"/>
    </xf>
    <xf numFmtId="171" fontId="11" fillId="0" borderId="0" xfId="0" applyNumberFormat="1" applyFont="1" applyFill="1" applyBorder="1"/>
    <xf numFmtId="164" fontId="11" fillId="0" borderId="0" xfId="3" applyNumberFormat="1" applyFont="1" applyBorder="1" applyAlignment="1">
      <alignment horizontal="center"/>
    </xf>
    <xf numFmtId="167" fontId="11" fillId="0" borderId="0" xfId="3" applyNumberFormat="1" applyFont="1" applyFill="1" applyBorder="1"/>
    <xf numFmtId="164" fontId="11" fillId="0" borderId="0" xfId="3" applyNumberFormat="1" applyFont="1" applyAlignment="1">
      <alignment horizontal="center"/>
    </xf>
    <xf numFmtId="172" fontId="11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73" fontId="11" fillId="0" borderId="0" xfId="0" applyNumberFormat="1" applyFont="1" applyBorder="1" applyAlignment="1">
      <alignment horizontal="center"/>
    </xf>
    <xf numFmtId="174" fontId="11" fillId="0" borderId="0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left"/>
    </xf>
    <xf numFmtId="165" fontId="11" fillId="3" borderId="3" xfId="0" applyNumberFormat="1" applyFont="1" applyFill="1" applyBorder="1" applyAlignment="1">
      <alignment horizontal="right"/>
    </xf>
    <xf numFmtId="0" fontId="11" fillId="3" borderId="2" xfId="0" quotePrefix="1" applyFont="1" applyFill="1" applyBorder="1" applyAlignment="1">
      <alignment horizontal="right"/>
    </xf>
    <xf numFmtId="0" fontId="11" fillId="0" borderId="5" xfId="0" applyFont="1" applyBorder="1"/>
    <xf numFmtId="14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68" fontId="11" fillId="0" borderId="5" xfId="1" applyNumberFormat="1" applyFont="1" applyFill="1" applyBorder="1"/>
    <xf numFmtId="49" fontId="11" fillId="0" borderId="5" xfId="0" applyNumberFormat="1" applyFont="1" applyBorder="1" applyProtection="1">
      <protection locked="0"/>
    </xf>
    <xf numFmtId="0" fontId="11" fillId="0" borderId="6" xfId="0" applyFont="1" applyBorder="1"/>
    <xf numFmtId="14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168" fontId="11" fillId="0" borderId="6" xfId="1" applyNumberFormat="1" applyFont="1" applyFill="1" applyBorder="1"/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right" wrapText="1"/>
    </xf>
    <xf numFmtId="0" fontId="11" fillId="0" borderId="5" xfId="0" applyNumberFormat="1" applyFont="1" applyBorder="1"/>
    <xf numFmtId="0" fontId="5" fillId="0" borderId="7" xfId="0" quotePrefix="1" applyFont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 shrinkToFit="1"/>
    </xf>
    <xf numFmtId="0" fontId="11" fillId="0" borderId="7" xfId="0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14" fontId="11" fillId="0" borderId="7" xfId="0" applyNumberFormat="1" applyFont="1" applyFill="1" applyBorder="1" applyAlignment="1">
      <alignment horizontal="center"/>
    </xf>
    <xf numFmtId="165" fontId="11" fillId="0" borderId="7" xfId="0" applyNumberFormat="1" applyFont="1" applyBorder="1"/>
    <xf numFmtId="168" fontId="11" fillId="0" borderId="7" xfId="1" applyNumberFormat="1" applyFont="1" applyFill="1" applyBorder="1"/>
    <xf numFmtId="49" fontId="11" fillId="0" borderId="7" xfId="0" applyNumberFormat="1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right"/>
    </xf>
    <xf numFmtId="168" fontId="11" fillId="0" borderId="7" xfId="1" applyNumberFormat="1" applyFont="1" applyBorder="1" applyAlignment="1">
      <alignment horizontal="center"/>
    </xf>
    <xf numFmtId="0" fontId="11" fillId="0" borderId="7" xfId="0" applyFont="1" applyBorder="1" applyAlignment="1">
      <alignment horizontal="right"/>
    </xf>
    <xf numFmtId="165" fontId="11" fillId="3" borderId="7" xfId="0" applyNumberFormat="1" applyFont="1" applyFill="1" applyBorder="1"/>
    <xf numFmtId="0" fontId="5" fillId="7" borderId="0" xfId="0" applyFont="1" applyFill="1"/>
    <xf numFmtId="0" fontId="15" fillId="7" borderId="0" xfId="0" applyFont="1" applyFill="1" applyBorder="1" applyAlignment="1">
      <alignment horizontal="center" wrapText="1"/>
    </xf>
    <xf numFmtId="0" fontId="11" fillId="8" borderId="0" xfId="0" applyFont="1" applyFill="1" applyAlignment="1">
      <alignment horizontal="center"/>
    </xf>
    <xf numFmtId="176" fontId="8" fillId="0" borderId="0" xfId="0" applyNumberFormat="1" applyFont="1" applyAlignment="1">
      <alignment horizontal="left"/>
    </xf>
    <xf numFmtId="0" fontId="5" fillId="7" borderId="0" xfId="0" applyFont="1" applyFill="1" applyAlignment="1">
      <alignment horizontal="center" wrapText="1"/>
    </xf>
    <xf numFmtId="0" fontId="11" fillId="0" borderId="7" xfId="0" applyFont="1" applyBorder="1"/>
    <xf numFmtId="9" fontId="11" fillId="0" borderId="7" xfId="3" applyFont="1" applyBorder="1"/>
    <xf numFmtId="9" fontId="11" fillId="0" borderId="0" xfId="3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48</xdr:row>
      <xdr:rowOff>60960</xdr:rowOff>
    </xdr:from>
    <xdr:to>
      <xdr:col>8</xdr:col>
      <xdr:colOff>0</xdr:colOff>
      <xdr:row>48</xdr:row>
      <xdr:rowOff>60960</xdr:rowOff>
    </xdr:to>
    <xdr:sp macro="" textlink="">
      <xdr:nvSpPr>
        <xdr:cNvPr id="3131" name="Line 17">
          <a:extLst>
            <a:ext uri="{FF2B5EF4-FFF2-40B4-BE49-F238E27FC236}">
              <a16:creationId xmlns:a16="http://schemas.microsoft.com/office/drawing/2014/main" id="{F712DB42-69A2-CFA1-B667-8635F599A077}"/>
            </a:ext>
          </a:extLst>
        </xdr:cNvPr>
        <xdr:cNvSpPr>
          <a:spLocks noChangeShapeType="1"/>
        </xdr:cNvSpPr>
      </xdr:nvSpPr>
      <xdr:spPr bwMode="auto">
        <a:xfrm flipH="1">
          <a:off x="5402580" y="8389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56</xdr:row>
      <xdr:rowOff>106680</xdr:rowOff>
    </xdr:from>
    <xdr:to>
      <xdr:col>9</xdr:col>
      <xdr:colOff>0</xdr:colOff>
      <xdr:row>56</xdr:row>
      <xdr:rowOff>106680</xdr:rowOff>
    </xdr:to>
    <xdr:sp macro="" textlink="">
      <xdr:nvSpPr>
        <xdr:cNvPr id="3132" name="Line 18">
          <a:extLst>
            <a:ext uri="{FF2B5EF4-FFF2-40B4-BE49-F238E27FC236}">
              <a16:creationId xmlns:a16="http://schemas.microsoft.com/office/drawing/2014/main" id="{088E47B4-127F-DAF7-EE88-CB8961A556A3}"/>
            </a:ext>
          </a:extLst>
        </xdr:cNvPr>
        <xdr:cNvSpPr>
          <a:spLocks noChangeShapeType="1"/>
        </xdr:cNvSpPr>
      </xdr:nvSpPr>
      <xdr:spPr bwMode="auto">
        <a:xfrm flipH="1">
          <a:off x="6149340" y="714984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64</xdr:row>
      <xdr:rowOff>99060</xdr:rowOff>
    </xdr:from>
    <xdr:to>
      <xdr:col>9</xdr:col>
      <xdr:colOff>0</xdr:colOff>
      <xdr:row>64</xdr:row>
      <xdr:rowOff>99060</xdr:rowOff>
    </xdr:to>
    <xdr:sp macro="" textlink="">
      <xdr:nvSpPr>
        <xdr:cNvPr id="3133" name="Line 19">
          <a:extLst>
            <a:ext uri="{FF2B5EF4-FFF2-40B4-BE49-F238E27FC236}">
              <a16:creationId xmlns:a16="http://schemas.microsoft.com/office/drawing/2014/main" id="{01C3B84C-FD0A-B457-E5BB-FF3D0EBC26E2}"/>
            </a:ext>
          </a:extLst>
        </xdr:cNvPr>
        <xdr:cNvSpPr>
          <a:spLocks noChangeShapeType="1"/>
        </xdr:cNvSpPr>
      </xdr:nvSpPr>
      <xdr:spPr bwMode="auto">
        <a:xfrm flipH="1">
          <a:off x="6149340" y="134553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60</xdr:row>
      <xdr:rowOff>9204960</xdr:rowOff>
    </xdr:from>
    <xdr:to>
      <xdr:col>9</xdr:col>
      <xdr:colOff>0</xdr:colOff>
      <xdr:row>60</xdr:row>
      <xdr:rowOff>9204960</xdr:rowOff>
    </xdr:to>
    <xdr:sp macro="" textlink="">
      <xdr:nvSpPr>
        <xdr:cNvPr id="3134" name="Line 20">
          <a:extLst>
            <a:ext uri="{FF2B5EF4-FFF2-40B4-BE49-F238E27FC236}">
              <a16:creationId xmlns:a16="http://schemas.microsoft.com/office/drawing/2014/main" id="{5459A6A1-1C84-FFA4-18FA-B1FF9217B2E8}"/>
            </a:ext>
          </a:extLst>
        </xdr:cNvPr>
        <xdr:cNvSpPr>
          <a:spLocks noChangeShapeType="1"/>
        </xdr:cNvSpPr>
      </xdr:nvSpPr>
      <xdr:spPr bwMode="auto">
        <a:xfrm flipH="1">
          <a:off x="6149340" y="12755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61"/>
  <sheetViews>
    <sheetView showGridLines="0" topLeftCell="A10" workbookViewId="0">
      <selection activeCell="F32" sqref="F32"/>
    </sheetView>
  </sheetViews>
  <sheetFormatPr defaultColWidth="8.90625" defaultRowHeight="13.2"/>
  <cols>
    <col min="1" max="1" width="3.6328125" style="36" customWidth="1"/>
    <col min="2" max="2" width="12.54296875" style="36" customWidth="1"/>
    <col min="3" max="3" width="8.81640625" style="36" bestFit="1" customWidth="1"/>
    <col min="4" max="5" width="8.90625" style="36"/>
    <col min="6" max="7" width="10.81640625" style="36" customWidth="1"/>
    <col min="8" max="16384" width="8.90625" style="36"/>
  </cols>
  <sheetData>
    <row r="1" spans="1:5" s="2" customFormat="1" ht="17.399999999999999">
      <c r="A1" s="6" t="s">
        <v>0</v>
      </c>
    </row>
    <row r="2" spans="1:5" s="2" customFormat="1" ht="18">
      <c r="A2" s="8" t="s">
        <v>280</v>
      </c>
    </row>
    <row r="3" spans="1:5">
      <c r="B3" s="40"/>
    </row>
    <row r="4" spans="1:5">
      <c r="B4" s="40"/>
    </row>
    <row r="5" spans="1:5">
      <c r="B5" s="40"/>
    </row>
    <row r="6" spans="1:5">
      <c r="A6" s="40" t="s">
        <v>26</v>
      </c>
    </row>
    <row r="7" spans="1:5">
      <c r="B7" s="41" t="s">
        <v>27</v>
      </c>
    </row>
    <row r="8" spans="1:5">
      <c r="C8" s="21" t="s">
        <v>19</v>
      </c>
      <c r="D8" s="21" t="s">
        <v>28</v>
      </c>
      <c r="E8" s="21"/>
    </row>
    <row r="9" spans="1:5">
      <c r="C9" s="37">
        <v>55</v>
      </c>
      <c r="D9" s="37">
        <v>10</v>
      </c>
      <c r="E9" s="37"/>
    </row>
    <row r="10" spans="1:5">
      <c r="C10" s="37"/>
      <c r="D10" s="37"/>
      <c r="E10" s="37"/>
    </row>
    <row r="11" spans="1:5">
      <c r="C11" s="37"/>
      <c r="D11" s="37"/>
      <c r="E11" s="37"/>
    </row>
    <row r="13" spans="1:5">
      <c r="B13" s="42" t="s">
        <v>249</v>
      </c>
    </row>
    <row r="14" spans="1:5">
      <c r="B14" s="42"/>
    </row>
    <row r="15" spans="1:5">
      <c r="B15" s="42"/>
      <c r="C15" s="43" t="s">
        <v>175</v>
      </c>
    </row>
    <row r="16" spans="1:5">
      <c r="B16" s="42"/>
      <c r="C16" s="36" t="s">
        <v>282</v>
      </c>
    </row>
    <row r="17" spans="2:10">
      <c r="B17" s="42"/>
      <c r="C17" s="36" t="s">
        <v>176</v>
      </c>
    </row>
    <row r="19" spans="2:10">
      <c r="C19" s="43" t="s">
        <v>30</v>
      </c>
    </row>
    <row r="20" spans="2:10">
      <c r="C20" s="43"/>
      <c r="F20" s="44" t="s">
        <v>283</v>
      </c>
    </row>
    <row r="21" spans="2:10">
      <c r="C21" s="36" t="s">
        <v>31</v>
      </c>
      <c r="F21" s="45">
        <v>20</v>
      </c>
      <c r="I21" s="45"/>
      <c r="J21" s="45"/>
    </row>
    <row r="22" spans="2:10">
      <c r="C22" s="46" t="s">
        <v>32</v>
      </c>
      <c r="F22" s="45">
        <v>30</v>
      </c>
      <c r="I22" s="45"/>
      <c r="J22" s="45"/>
    </row>
    <row r="23" spans="2:10">
      <c r="C23" s="46" t="s">
        <v>33</v>
      </c>
      <c r="F23" s="45">
        <v>75</v>
      </c>
      <c r="I23" s="45"/>
      <c r="J23" s="45"/>
    </row>
    <row r="24" spans="2:10">
      <c r="C24" s="43"/>
    </row>
    <row r="25" spans="2:10">
      <c r="C25" s="43" t="s">
        <v>34</v>
      </c>
    </row>
    <row r="26" spans="2:10">
      <c r="C26" s="36" t="s">
        <v>35</v>
      </c>
    </row>
    <row r="28" spans="2:10">
      <c r="B28" s="42" t="s">
        <v>291</v>
      </c>
    </row>
    <row r="29" spans="2:10" ht="26.4">
      <c r="B29" s="165"/>
      <c r="C29" s="145" t="s">
        <v>275</v>
      </c>
      <c r="D29" s="145" t="s">
        <v>276</v>
      </c>
      <c r="E29" s="145" t="s">
        <v>278</v>
      </c>
      <c r="F29" s="145" t="s">
        <v>279</v>
      </c>
    </row>
    <row r="30" spans="2:10">
      <c r="B30" s="165" t="s">
        <v>268</v>
      </c>
      <c r="C30" s="165">
        <v>0</v>
      </c>
      <c r="D30" s="165">
        <v>0</v>
      </c>
      <c r="E30" s="165">
        <v>0</v>
      </c>
      <c r="F30" s="165">
        <v>0</v>
      </c>
      <c r="G30" s="47"/>
    </row>
    <row r="31" spans="2:10">
      <c r="B31" s="165" t="s">
        <v>272</v>
      </c>
      <c r="C31" s="166">
        <v>0.2</v>
      </c>
      <c r="D31" s="166">
        <v>0.2</v>
      </c>
      <c r="E31" s="166">
        <v>0.2</v>
      </c>
      <c r="F31" s="166">
        <v>0.2</v>
      </c>
      <c r="G31" s="47"/>
    </row>
    <row r="32" spans="2:10">
      <c r="B32" s="165" t="s">
        <v>273</v>
      </c>
      <c r="C32" s="165">
        <v>3500</v>
      </c>
      <c r="D32" s="165">
        <v>1000</v>
      </c>
      <c r="E32" s="165">
        <v>4500</v>
      </c>
      <c r="F32" s="165">
        <v>1500</v>
      </c>
    </row>
    <row r="33" spans="1:9">
      <c r="A33" s="41"/>
      <c r="B33" s="36" t="s">
        <v>289</v>
      </c>
    </row>
    <row r="34" spans="1:9">
      <c r="A34" s="41"/>
      <c r="B34" s="36" t="s">
        <v>290</v>
      </c>
    </row>
    <row r="35" spans="1:9">
      <c r="C35" s="43"/>
      <c r="D35" s="51"/>
      <c r="G35" s="48"/>
    </row>
    <row r="36" spans="1:9">
      <c r="B36" s="37"/>
      <c r="C36" s="21"/>
    </row>
    <row r="37" spans="1:9">
      <c r="C37" s="43"/>
    </row>
    <row r="39" spans="1:9">
      <c r="B39" s="40"/>
    </row>
    <row r="40" spans="1:9">
      <c r="G40" s="21"/>
    </row>
    <row r="41" spans="1:9">
      <c r="C41" s="43"/>
      <c r="F41" s="47"/>
      <c r="G41" s="47"/>
    </row>
    <row r="42" spans="1:9">
      <c r="C42" s="49"/>
      <c r="F42" s="47"/>
      <c r="G42" s="47"/>
    </row>
    <row r="43" spans="1:9">
      <c r="C43" s="49"/>
      <c r="F43" s="47"/>
      <c r="G43" s="50"/>
    </row>
    <row r="44" spans="1:9">
      <c r="C44" s="49"/>
      <c r="F44" s="47"/>
      <c r="G44" s="47"/>
      <c r="H44" s="14"/>
      <c r="I44" s="14"/>
    </row>
    <row r="45" spans="1:9">
      <c r="C45" s="49"/>
      <c r="F45" s="47"/>
      <c r="G45" s="50"/>
      <c r="H45" s="14"/>
      <c r="I45" s="14"/>
    </row>
    <row r="46" spans="1:9">
      <c r="C46" s="49"/>
      <c r="F46" s="47"/>
      <c r="G46" s="50"/>
    </row>
    <row r="47" spans="1:9">
      <c r="C47" s="43"/>
    </row>
    <row r="48" spans="1:9">
      <c r="C48" s="43"/>
      <c r="G48" s="47"/>
    </row>
    <row r="50" spans="2:7">
      <c r="B50" s="42"/>
    </row>
    <row r="52" spans="2:7">
      <c r="C52" s="43"/>
      <c r="F52" s="47"/>
      <c r="G52" s="47"/>
    </row>
    <row r="53" spans="2:7">
      <c r="C53" s="49"/>
      <c r="F53" s="47"/>
      <c r="G53" s="47"/>
    </row>
    <row r="54" spans="2:7">
      <c r="C54" s="49"/>
      <c r="F54" s="47"/>
      <c r="G54" s="50"/>
    </row>
    <row r="56" spans="2:7">
      <c r="B56" s="42"/>
    </row>
    <row r="58" spans="2:7">
      <c r="C58" s="43"/>
      <c r="F58" s="47"/>
      <c r="G58" s="50"/>
    </row>
    <row r="59" spans="2:7">
      <c r="C59" s="49"/>
      <c r="F59" s="47"/>
      <c r="G59" s="50"/>
    </row>
    <row r="60" spans="2:7">
      <c r="C60" s="49"/>
      <c r="F60" s="47"/>
      <c r="G60" s="50"/>
    </row>
    <row r="61" spans="2:7">
      <c r="C61" s="43"/>
      <c r="G61" s="50"/>
    </row>
  </sheetData>
  <phoneticPr fontId="4" type="noConversion"/>
  <dataValidations disablePrompts="1" count="1">
    <dataValidation allowBlank="1" showInputMessage="1" showErrorMessage="1" promptTitle="SOA FSA Module:" prompt="The wrap design inputs are set up as a % of Non-Covered Medicare.  For the Employer to cover all Non-Covered Medicare costs, inputs should be set at 100%._x000a_" sqref="G59" xr:uid="{00000000-0002-0000-0000-000000000000}"/>
  </dataValidations>
  <pageMargins left="0.5" right="0.5" top="0.5" bottom="0.75" header="0.5" footer="0.5"/>
  <pageSetup fitToHeight="100" orientation="landscape" r:id="rId1"/>
  <headerFooter alignWithMargins="0">
    <oddFooter>&amp;L&amp;F&amp;C&amp;A&amp;R&amp;D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152"/>
  <sheetViews>
    <sheetView showGridLines="0" topLeftCell="A22" workbookViewId="0">
      <selection activeCell="F29" sqref="F29:F44"/>
    </sheetView>
  </sheetViews>
  <sheetFormatPr defaultColWidth="8.90625" defaultRowHeight="13.2"/>
  <cols>
    <col min="1" max="1" width="14.36328125" style="14" customWidth="1"/>
    <col min="2" max="2" width="9.26953125" style="14" customWidth="1"/>
    <col min="3" max="17" width="8.81640625" style="14" customWidth="1"/>
    <col min="18" max="16384" width="8.90625" style="14"/>
  </cols>
  <sheetData>
    <row r="1" spans="1:10" s="7" customFormat="1" ht="18">
      <c r="A1" s="6" t="s">
        <v>0</v>
      </c>
    </row>
    <row r="2" spans="1:10" s="7" customFormat="1" ht="18">
      <c r="A2" s="8" t="s">
        <v>285</v>
      </c>
    </row>
    <row r="3" spans="1:10">
      <c r="A3" s="5"/>
    </row>
    <row r="5" spans="1:10">
      <c r="A5" s="9" t="s">
        <v>1</v>
      </c>
      <c r="B5" s="163">
        <v>45292</v>
      </c>
    </row>
    <row r="7" spans="1:10">
      <c r="A7" s="9" t="s">
        <v>2</v>
      </c>
    </row>
    <row r="8" spans="1:10">
      <c r="A8" s="14" t="s">
        <v>3</v>
      </c>
      <c r="B8" s="39">
        <v>0.05</v>
      </c>
    </row>
    <row r="10" spans="1:10" ht="26.4">
      <c r="A10" s="165"/>
      <c r="B10" s="145" t="s">
        <v>269</v>
      </c>
      <c r="C10" s="145" t="s">
        <v>277</v>
      </c>
    </row>
    <row r="11" spans="1:10">
      <c r="A11" s="165" t="s">
        <v>268</v>
      </c>
      <c r="B11" s="166">
        <v>1</v>
      </c>
      <c r="C11" s="166">
        <v>1</v>
      </c>
      <c r="I11" s="26"/>
      <c r="J11" s="11"/>
    </row>
    <row r="12" spans="1:10">
      <c r="A12" s="165" t="s">
        <v>272</v>
      </c>
      <c r="B12" s="166">
        <v>1</v>
      </c>
      <c r="C12" s="166">
        <v>0.8</v>
      </c>
      <c r="I12" s="26"/>
      <c r="J12" s="11"/>
    </row>
    <row r="13" spans="1:10">
      <c r="A13" s="165" t="s">
        <v>273</v>
      </c>
      <c r="B13" s="166">
        <v>0.5</v>
      </c>
      <c r="C13" s="166">
        <v>0.2</v>
      </c>
      <c r="I13" s="26"/>
      <c r="J13" s="11"/>
    </row>
    <row r="14" spans="1:10">
      <c r="A14" s="36" t="s">
        <v>289</v>
      </c>
      <c r="B14" s="36"/>
      <c r="C14" s="36"/>
      <c r="D14" s="167"/>
      <c r="E14" s="167"/>
      <c r="F14" s="36"/>
      <c r="G14" s="36"/>
      <c r="I14" s="26"/>
      <c r="J14" s="11"/>
    </row>
    <row r="15" spans="1:10">
      <c r="A15" s="36" t="s">
        <v>290</v>
      </c>
      <c r="B15" s="36"/>
      <c r="C15" s="36"/>
      <c r="D15" s="167"/>
      <c r="E15" s="167"/>
      <c r="F15" s="36"/>
      <c r="G15" s="36"/>
      <c r="I15" s="26"/>
      <c r="J15" s="11"/>
    </row>
    <row r="16" spans="1:10">
      <c r="A16" s="9"/>
      <c r="B16" s="13"/>
      <c r="D16" s="13"/>
      <c r="E16" s="27"/>
      <c r="H16" s="26"/>
      <c r="I16" s="26"/>
      <c r="J16" s="11"/>
    </row>
    <row r="17" spans="1:11">
      <c r="A17" s="9" t="s">
        <v>4</v>
      </c>
      <c r="B17" s="13"/>
      <c r="H17" s="26"/>
      <c r="I17" s="26"/>
      <c r="J17" s="10"/>
      <c r="K17" s="28"/>
    </row>
    <row r="18" spans="1:11">
      <c r="A18" s="14" t="s">
        <v>5</v>
      </c>
      <c r="B18" s="15">
        <v>3</v>
      </c>
      <c r="C18" s="13"/>
      <c r="F18" s="29"/>
      <c r="G18" s="27"/>
      <c r="H18" s="30"/>
      <c r="I18" s="26"/>
      <c r="J18" s="10"/>
      <c r="K18" s="28"/>
    </row>
    <row r="19" spans="1:11">
      <c r="E19" s="27"/>
      <c r="G19" s="29"/>
      <c r="H19" s="26"/>
      <c r="I19" s="26"/>
      <c r="J19" s="11"/>
    </row>
    <row r="20" spans="1:11">
      <c r="A20" s="5" t="s">
        <v>6</v>
      </c>
      <c r="H20" s="26"/>
      <c r="I20" s="26"/>
      <c r="J20" s="11"/>
    </row>
    <row r="21" spans="1:11" s="31" customFormat="1" ht="26.4">
      <c r="D21" s="32" t="s">
        <v>7</v>
      </c>
      <c r="E21" s="16"/>
      <c r="F21" s="32"/>
      <c r="G21" s="17"/>
      <c r="H21" s="26"/>
    </row>
    <row r="22" spans="1:11">
      <c r="B22" s="14" t="s">
        <v>9</v>
      </c>
      <c r="C22" s="14" t="s">
        <v>10</v>
      </c>
      <c r="D22" s="18">
        <v>15000</v>
      </c>
      <c r="E22" s="18"/>
      <c r="F22" s="34"/>
      <c r="G22" s="35"/>
      <c r="H22" s="18"/>
    </row>
    <row r="23" spans="1:11">
      <c r="C23" s="14" t="s">
        <v>11</v>
      </c>
      <c r="D23" s="18">
        <v>2100</v>
      </c>
      <c r="E23" s="18"/>
    </row>
    <row r="24" spans="1:11">
      <c r="B24" s="14" t="s">
        <v>12</v>
      </c>
      <c r="C24" s="14" t="s">
        <v>10</v>
      </c>
      <c r="D24" s="18">
        <v>15000</v>
      </c>
      <c r="E24" s="18"/>
    </row>
    <row r="25" spans="1:11">
      <c r="C25" s="14" t="s">
        <v>11</v>
      </c>
      <c r="D25" s="18">
        <f>cc_pst_ret_age65</f>
        <v>2100</v>
      </c>
      <c r="E25" s="18"/>
    </row>
    <row r="26" spans="1:11">
      <c r="D26" s="18"/>
      <c r="E26" s="18"/>
      <c r="F26" s="26"/>
      <c r="H26" s="35"/>
    </row>
    <row r="27" spans="1:11">
      <c r="A27" s="9" t="s">
        <v>267</v>
      </c>
      <c r="E27" s="14" t="s">
        <v>281</v>
      </c>
      <c r="H27" s="26"/>
      <c r="I27" s="26"/>
      <c r="J27" s="11"/>
    </row>
    <row r="28" spans="1:11">
      <c r="A28" s="36"/>
      <c r="C28" s="19" t="s">
        <v>13</v>
      </c>
      <c r="D28" s="19" t="s">
        <v>14</v>
      </c>
      <c r="E28" s="19" t="s">
        <v>36</v>
      </c>
      <c r="G28" s="26"/>
      <c r="H28" s="26"/>
      <c r="I28" s="11"/>
    </row>
    <row r="29" spans="1:11">
      <c r="A29" s="36"/>
      <c r="C29" s="37">
        <v>2024</v>
      </c>
      <c r="D29" s="20">
        <v>7.4999999999999997E-2</v>
      </c>
      <c r="E29" s="20">
        <v>0</v>
      </c>
      <c r="F29" s="20"/>
      <c r="G29" s="20"/>
      <c r="H29" s="26"/>
      <c r="I29" s="11"/>
    </row>
    <row r="30" spans="1:11">
      <c r="A30" s="36"/>
      <c r="C30" s="37">
        <f>C29+1</f>
        <v>2025</v>
      </c>
      <c r="D30" s="20">
        <f t="shared" ref="D30" si="0">D29-0.0025</f>
        <v>7.2499999999999995E-2</v>
      </c>
      <c r="E30" s="20">
        <f>E29</f>
        <v>0</v>
      </c>
      <c r="F30" s="20"/>
      <c r="G30" s="20"/>
      <c r="H30" s="26"/>
      <c r="I30" s="11"/>
    </row>
    <row r="31" spans="1:11">
      <c r="A31" s="36"/>
      <c r="C31" s="37">
        <f t="shared" ref="C31:C44" si="1">C30+1</f>
        <v>2026</v>
      </c>
      <c r="D31" s="20">
        <f t="shared" ref="D31" si="2">D30-0.0025</f>
        <v>6.9999999999999993E-2</v>
      </c>
      <c r="E31" s="20">
        <f t="shared" ref="E31:E44" si="3">E30</f>
        <v>0</v>
      </c>
      <c r="F31" s="20"/>
      <c r="G31" s="20"/>
      <c r="H31" s="26"/>
      <c r="I31" s="11"/>
    </row>
    <row r="32" spans="1:11">
      <c r="A32" s="36"/>
      <c r="C32" s="37">
        <f t="shared" si="1"/>
        <v>2027</v>
      </c>
      <c r="D32" s="20">
        <f t="shared" ref="D32" si="4">D31-0.0025</f>
        <v>6.7499999999999991E-2</v>
      </c>
      <c r="E32" s="20">
        <f t="shared" si="3"/>
        <v>0</v>
      </c>
      <c r="F32" s="20"/>
      <c r="G32" s="20"/>
    </row>
    <row r="33" spans="1:7">
      <c r="A33" s="36"/>
      <c r="C33" s="37">
        <f t="shared" si="1"/>
        <v>2028</v>
      </c>
      <c r="D33" s="20">
        <f t="shared" ref="D33" si="5">D32-0.0025</f>
        <v>6.4999999999999988E-2</v>
      </c>
      <c r="E33" s="20">
        <f t="shared" si="3"/>
        <v>0</v>
      </c>
      <c r="F33" s="20"/>
      <c r="G33" s="20"/>
    </row>
    <row r="34" spans="1:7">
      <c r="A34" s="36"/>
      <c r="C34" s="37">
        <f t="shared" si="1"/>
        <v>2029</v>
      </c>
      <c r="D34" s="20">
        <f t="shared" ref="D34" si="6">D33-0.0025</f>
        <v>6.2499999999999986E-2</v>
      </c>
      <c r="E34" s="20">
        <f t="shared" si="3"/>
        <v>0</v>
      </c>
      <c r="F34" s="20"/>
      <c r="G34" s="20"/>
    </row>
    <row r="35" spans="1:7">
      <c r="A35" s="36"/>
      <c r="C35" s="37">
        <f t="shared" si="1"/>
        <v>2030</v>
      </c>
      <c r="D35" s="20">
        <f t="shared" ref="D35" si="7">D34-0.0025</f>
        <v>5.9999999999999984E-2</v>
      </c>
      <c r="E35" s="20">
        <f t="shared" si="3"/>
        <v>0</v>
      </c>
      <c r="F35" s="20"/>
      <c r="G35" s="20"/>
    </row>
    <row r="36" spans="1:7">
      <c r="A36" s="36"/>
      <c r="C36" s="37">
        <f t="shared" si="1"/>
        <v>2031</v>
      </c>
      <c r="D36" s="20">
        <f t="shared" ref="D36" si="8">D35-0.0025</f>
        <v>5.7499999999999982E-2</v>
      </c>
      <c r="E36" s="20">
        <f t="shared" si="3"/>
        <v>0</v>
      </c>
      <c r="F36" s="20"/>
      <c r="G36" s="20"/>
    </row>
    <row r="37" spans="1:7">
      <c r="A37" s="36"/>
      <c r="C37" s="37">
        <f t="shared" si="1"/>
        <v>2032</v>
      </c>
      <c r="D37" s="20">
        <f t="shared" ref="D37" si="9">D36-0.0025</f>
        <v>5.4999999999999979E-2</v>
      </c>
      <c r="E37" s="20">
        <f t="shared" si="3"/>
        <v>0</v>
      </c>
      <c r="F37" s="20"/>
      <c r="G37" s="20"/>
    </row>
    <row r="38" spans="1:7">
      <c r="A38" s="36"/>
      <c r="C38" s="37">
        <f t="shared" si="1"/>
        <v>2033</v>
      </c>
      <c r="D38" s="20">
        <f t="shared" ref="D38" si="10">D37-0.0025</f>
        <v>5.2499999999999977E-2</v>
      </c>
      <c r="E38" s="20">
        <f t="shared" si="3"/>
        <v>0</v>
      </c>
      <c r="F38" s="20"/>
      <c r="G38" s="20"/>
    </row>
    <row r="39" spans="1:7">
      <c r="A39" s="36"/>
      <c r="C39" s="37">
        <f t="shared" si="1"/>
        <v>2034</v>
      </c>
      <c r="D39" s="20">
        <v>0.05</v>
      </c>
      <c r="E39" s="20">
        <f t="shared" si="3"/>
        <v>0</v>
      </c>
      <c r="F39" s="20"/>
      <c r="G39" s="20"/>
    </row>
    <row r="40" spans="1:7">
      <c r="A40" s="36"/>
      <c r="C40" s="37">
        <f t="shared" si="1"/>
        <v>2035</v>
      </c>
      <c r="D40" s="20">
        <v>0.05</v>
      </c>
      <c r="E40" s="20">
        <f t="shared" si="3"/>
        <v>0</v>
      </c>
      <c r="F40" s="20"/>
      <c r="G40" s="20"/>
    </row>
    <row r="41" spans="1:7">
      <c r="A41" s="36"/>
      <c r="C41" s="37">
        <f t="shared" si="1"/>
        <v>2036</v>
      </c>
      <c r="D41" s="20">
        <v>0.05</v>
      </c>
      <c r="E41" s="20">
        <f t="shared" si="3"/>
        <v>0</v>
      </c>
      <c r="F41" s="20"/>
      <c r="G41" s="20"/>
    </row>
    <row r="42" spans="1:7">
      <c r="A42" s="36"/>
      <c r="C42" s="37">
        <f t="shared" si="1"/>
        <v>2037</v>
      </c>
      <c r="D42" s="20">
        <v>0.05</v>
      </c>
      <c r="E42" s="20">
        <f t="shared" si="3"/>
        <v>0</v>
      </c>
      <c r="F42" s="20"/>
      <c r="G42" s="20"/>
    </row>
    <row r="43" spans="1:7">
      <c r="A43" s="36"/>
      <c r="C43" s="37">
        <f t="shared" si="1"/>
        <v>2038</v>
      </c>
      <c r="D43" s="20">
        <v>0.05</v>
      </c>
      <c r="E43" s="20">
        <f t="shared" si="3"/>
        <v>0</v>
      </c>
      <c r="F43" s="20"/>
      <c r="G43" s="20"/>
    </row>
    <row r="44" spans="1:7">
      <c r="A44" s="36"/>
      <c r="C44" s="37">
        <f t="shared" si="1"/>
        <v>2039</v>
      </c>
      <c r="D44" s="20">
        <v>0.05</v>
      </c>
      <c r="E44" s="20">
        <f t="shared" si="3"/>
        <v>0</v>
      </c>
      <c r="F44" s="20"/>
      <c r="G44" s="20"/>
    </row>
    <row r="45" spans="1:7">
      <c r="A45" s="36"/>
      <c r="E45" s="20"/>
    </row>
    <row r="46" spans="1:7">
      <c r="E46" s="20"/>
    </row>
    <row r="47" spans="1:7">
      <c r="A47" s="9" t="s">
        <v>266</v>
      </c>
    </row>
    <row r="48" spans="1:7">
      <c r="C48" s="21" t="s">
        <v>15</v>
      </c>
      <c r="D48" s="21" t="s">
        <v>14</v>
      </c>
    </row>
    <row r="49" spans="2:17">
      <c r="C49" s="37">
        <v>0</v>
      </c>
      <c r="D49" s="22">
        <v>0.03</v>
      </c>
    </row>
    <row r="50" spans="2:17">
      <c r="C50" s="37">
        <v>65</v>
      </c>
      <c r="D50" s="22">
        <v>2.5000000000000001E-2</v>
      </c>
    </row>
    <row r="51" spans="2:17">
      <c r="C51" s="37">
        <v>70</v>
      </c>
      <c r="D51" s="22">
        <v>0.02</v>
      </c>
    </row>
    <row r="52" spans="2:17">
      <c r="C52" s="37">
        <v>75</v>
      </c>
      <c r="D52" s="22">
        <v>1.4999999999999999E-2</v>
      </c>
    </row>
    <row r="53" spans="2:17">
      <c r="C53" s="37">
        <v>80</v>
      </c>
      <c r="D53" s="22">
        <v>0.01</v>
      </c>
    </row>
    <row r="54" spans="2:17">
      <c r="C54" s="37">
        <v>85</v>
      </c>
      <c r="D54" s="22">
        <v>5.0000000000000001E-3</v>
      </c>
    </row>
    <row r="55" spans="2:17">
      <c r="C55" s="37">
        <v>100</v>
      </c>
      <c r="D55" s="22">
        <v>5.0000000000000001E-3</v>
      </c>
    </row>
    <row r="56" spans="2:17">
      <c r="C56" s="37">
        <v>120</v>
      </c>
      <c r="D56" s="22">
        <v>0</v>
      </c>
    </row>
    <row r="58" spans="2:17">
      <c r="B58" s="26"/>
      <c r="C58" s="11"/>
    </row>
    <row r="59" spans="2:17">
      <c r="B59" s="9" t="s">
        <v>16</v>
      </c>
      <c r="E59" s="9" t="s">
        <v>261</v>
      </c>
      <c r="H59" s="9" t="s">
        <v>17</v>
      </c>
      <c r="K59" s="9" t="s">
        <v>18</v>
      </c>
      <c r="O59" s="9" t="s">
        <v>260</v>
      </c>
    </row>
    <row r="61" spans="2:17">
      <c r="B61" s="12" t="s">
        <v>19</v>
      </c>
      <c r="C61" s="12" t="s">
        <v>20</v>
      </c>
      <c r="E61" s="12" t="s">
        <v>19</v>
      </c>
      <c r="F61" s="12" t="s">
        <v>21</v>
      </c>
      <c r="G61" s="26"/>
      <c r="H61" s="12" t="s">
        <v>19</v>
      </c>
      <c r="I61" s="12" t="s">
        <v>22</v>
      </c>
      <c r="J61" s="26"/>
      <c r="K61" s="12" t="s">
        <v>19</v>
      </c>
      <c r="L61" s="12" t="s">
        <v>23</v>
      </c>
      <c r="O61" s="12" t="s">
        <v>19</v>
      </c>
      <c r="P61" s="12" t="s">
        <v>24</v>
      </c>
      <c r="Q61" s="12" t="s">
        <v>25</v>
      </c>
    </row>
    <row r="62" spans="2:17">
      <c r="B62" s="26">
        <v>20</v>
      </c>
      <c r="C62" s="23">
        <v>0</v>
      </c>
      <c r="E62" s="26">
        <v>20</v>
      </c>
      <c r="F62" s="24">
        <v>5.0099999999999999E-2</v>
      </c>
      <c r="G62" s="38"/>
      <c r="H62" s="26">
        <v>20</v>
      </c>
      <c r="I62" s="24">
        <v>4.0000000000000002E-4</v>
      </c>
      <c r="J62" s="26"/>
      <c r="K62" s="26">
        <v>20</v>
      </c>
      <c r="L62" s="24">
        <v>2.0000000000000001E-4</v>
      </c>
      <c r="O62" s="26">
        <f>K62</f>
        <v>20</v>
      </c>
      <c r="P62" s="25">
        <f>D$49</f>
        <v>0.03</v>
      </c>
      <c r="Q62" s="25">
        <f t="shared" ref="Q62:Q104" si="11">IF($O62="","",IF($O62=65,1,IF($O62&gt;65,Q61*(1+P61),IF($O62&lt;65,Q63/(1+P62),"Error"))))</f>
        <v>0.26443862376454275</v>
      </c>
    </row>
    <row r="63" spans="2:17">
      <c r="B63" s="26">
        <v>21</v>
      </c>
      <c r="C63" s="23">
        <v>0</v>
      </c>
      <c r="E63" s="26">
        <v>21</v>
      </c>
      <c r="F63" s="24">
        <v>4.8800000000000003E-2</v>
      </c>
      <c r="G63" s="38"/>
      <c r="H63" s="26">
        <v>21</v>
      </c>
      <c r="I63" s="24">
        <v>4.0000000000000002E-4</v>
      </c>
      <c r="J63" s="26"/>
      <c r="K63" s="26">
        <v>21</v>
      </c>
      <c r="L63" s="24">
        <v>2.0000000000000001E-4</v>
      </c>
      <c r="O63" s="26">
        <f t="shared" ref="O63:O126" si="12">K63</f>
        <v>21</v>
      </c>
      <c r="P63" s="25">
        <f t="shared" ref="P63:P106" si="13">D$49</f>
        <v>0.03</v>
      </c>
      <c r="Q63" s="25">
        <f t="shared" si="11"/>
        <v>0.27237178247747906</v>
      </c>
    </row>
    <row r="64" spans="2:17">
      <c r="B64" s="26">
        <v>22</v>
      </c>
      <c r="C64" s="23">
        <v>0</v>
      </c>
      <c r="E64" s="26">
        <v>22</v>
      </c>
      <c r="F64" s="24">
        <v>4.7399999999999998E-2</v>
      </c>
      <c r="G64" s="38"/>
      <c r="H64" s="26">
        <v>22</v>
      </c>
      <c r="I64" s="24">
        <v>4.0000000000000002E-4</v>
      </c>
      <c r="J64" s="26"/>
      <c r="K64" s="26">
        <v>22</v>
      </c>
      <c r="L64" s="24">
        <v>2.0000000000000001E-4</v>
      </c>
      <c r="O64" s="26">
        <f t="shared" si="12"/>
        <v>22</v>
      </c>
      <c r="P64" s="25">
        <f t="shared" si="13"/>
        <v>0.03</v>
      </c>
      <c r="Q64" s="25">
        <f t="shared" si="11"/>
        <v>0.28054293595180346</v>
      </c>
    </row>
    <row r="65" spans="2:17">
      <c r="B65" s="26">
        <v>23</v>
      </c>
      <c r="C65" s="23">
        <v>0</v>
      </c>
      <c r="E65" s="26">
        <v>23</v>
      </c>
      <c r="F65" s="24">
        <v>4.6100000000000002E-2</v>
      </c>
      <c r="G65" s="38"/>
      <c r="H65" s="26">
        <v>23</v>
      </c>
      <c r="I65" s="24">
        <v>4.0000000000000002E-4</v>
      </c>
      <c r="J65" s="26"/>
      <c r="K65" s="26">
        <v>23</v>
      </c>
      <c r="L65" s="24">
        <v>2.0000000000000001E-4</v>
      </c>
      <c r="O65" s="26">
        <f t="shared" si="12"/>
        <v>23</v>
      </c>
      <c r="P65" s="25">
        <f t="shared" si="13"/>
        <v>0.03</v>
      </c>
      <c r="Q65" s="25">
        <f t="shared" si="11"/>
        <v>0.28895922403035756</v>
      </c>
    </row>
    <row r="66" spans="2:17">
      <c r="B66" s="26">
        <v>24</v>
      </c>
      <c r="C66" s="23">
        <v>0</v>
      </c>
      <c r="E66" s="26">
        <v>24</v>
      </c>
      <c r="F66" s="24">
        <v>4.4699999999999997E-2</v>
      </c>
      <c r="G66" s="38"/>
      <c r="H66" s="26">
        <v>24</v>
      </c>
      <c r="I66" s="24">
        <v>4.0000000000000002E-4</v>
      </c>
      <c r="J66" s="26"/>
      <c r="K66" s="26">
        <v>24</v>
      </c>
      <c r="L66" s="24">
        <v>2.0000000000000001E-4</v>
      </c>
      <c r="O66" s="26">
        <f t="shared" si="12"/>
        <v>24</v>
      </c>
      <c r="P66" s="25">
        <f t="shared" si="13"/>
        <v>0.03</v>
      </c>
      <c r="Q66" s="25">
        <f t="shared" si="11"/>
        <v>0.29762800075126827</v>
      </c>
    </row>
    <row r="67" spans="2:17">
      <c r="B67" s="26">
        <v>25</v>
      </c>
      <c r="C67" s="23">
        <v>0</v>
      </c>
      <c r="E67" s="26">
        <v>25</v>
      </c>
      <c r="F67" s="24">
        <v>4.3400000000000001E-2</v>
      </c>
      <c r="G67" s="38"/>
      <c r="H67" s="26">
        <v>25</v>
      </c>
      <c r="I67" s="24">
        <v>5.0000000000000001E-4</v>
      </c>
      <c r="J67" s="26"/>
      <c r="K67" s="26">
        <v>25</v>
      </c>
      <c r="L67" s="24">
        <v>2.9999999999999997E-4</v>
      </c>
      <c r="O67" s="26">
        <f t="shared" si="12"/>
        <v>25</v>
      </c>
      <c r="P67" s="25">
        <f t="shared" si="13"/>
        <v>0.03</v>
      </c>
      <c r="Q67" s="25">
        <f t="shared" si="11"/>
        <v>0.30655684077380635</v>
      </c>
    </row>
    <row r="68" spans="2:17">
      <c r="B68" s="26">
        <v>26</v>
      </c>
      <c r="C68" s="23">
        <v>0</v>
      </c>
      <c r="E68" s="26">
        <v>26</v>
      </c>
      <c r="F68" s="24">
        <v>4.2000000000000003E-2</v>
      </c>
      <c r="G68" s="38"/>
      <c r="H68" s="26">
        <v>26</v>
      </c>
      <c r="I68" s="24">
        <v>5.0000000000000001E-4</v>
      </c>
      <c r="J68" s="26"/>
      <c r="K68" s="26">
        <v>26</v>
      </c>
      <c r="L68" s="24">
        <v>2.9999999999999997E-4</v>
      </c>
      <c r="O68" s="26">
        <f t="shared" si="12"/>
        <v>26</v>
      </c>
      <c r="P68" s="25">
        <f t="shared" si="13"/>
        <v>0.03</v>
      </c>
      <c r="Q68" s="25">
        <f t="shared" si="11"/>
        <v>0.31575354599702055</v>
      </c>
    </row>
    <row r="69" spans="2:17">
      <c r="B69" s="26">
        <v>27</v>
      </c>
      <c r="C69" s="23">
        <v>0</v>
      </c>
      <c r="E69" s="26">
        <v>27</v>
      </c>
      <c r="F69" s="24">
        <v>4.07E-2</v>
      </c>
      <c r="G69" s="38"/>
      <c r="H69" s="26">
        <v>27</v>
      </c>
      <c r="I69" s="24">
        <v>5.0000000000000001E-4</v>
      </c>
      <c r="J69" s="26"/>
      <c r="K69" s="26">
        <v>27</v>
      </c>
      <c r="L69" s="24">
        <v>2.9999999999999997E-4</v>
      </c>
      <c r="O69" s="26">
        <f t="shared" si="12"/>
        <v>27</v>
      </c>
      <c r="P69" s="25">
        <f t="shared" si="13"/>
        <v>0.03</v>
      </c>
      <c r="Q69" s="25">
        <f t="shared" si="11"/>
        <v>0.3252261523769312</v>
      </c>
    </row>
    <row r="70" spans="2:17">
      <c r="B70" s="26">
        <v>28</v>
      </c>
      <c r="C70" s="23">
        <v>0</v>
      </c>
      <c r="E70" s="26">
        <v>28</v>
      </c>
      <c r="F70" s="24">
        <v>3.9300000000000002E-2</v>
      </c>
      <c r="G70" s="38"/>
      <c r="H70" s="26">
        <v>28</v>
      </c>
      <c r="I70" s="24">
        <v>5.0000000000000001E-4</v>
      </c>
      <c r="J70" s="26"/>
      <c r="K70" s="26">
        <v>28</v>
      </c>
      <c r="L70" s="24">
        <v>2.9999999999999997E-4</v>
      </c>
      <c r="O70" s="26">
        <f t="shared" si="12"/>
        <v>28</v>
      </c>
      <c r="P70" s="25">
        <f t="shared" si="13"/>
        <v>0.03</v>
      </c>
      <c r="Q70" s="25">
        <f t="shared" si="11"/>
        <v>0.33498293694823916</v>
      </c>
    </row>
    <row r="71" spans="2:17">
      <c r="B71" s="26">
        <v>29</v>
      </c>
      <c r="C71" s="23">
        <v>0</v>
      </c>
      <c r="E71" s="26">
        <v>29</v>
      </c>
      <c r="F71" s="24">
        <v>3.7999999999999999E-2</v>
      </c>
      <c r="G71" s="38"/>
      <c r="H71" s="26">
        <v>29</v>
      </c>
      <c r="I71" s="24">
        <v>5.9999999999999995E-4</v>
      </c>
      <c r="J71" s="26"/>
      <c r="K71" s="26">
        <v>29</v>
      </c>
      <c r="L71" s="24">
        <v>2.9999999999999997E-4</v>
      </c>
      <c r="O71" s="26">
        <f t="shared" si="12"/>
        <v>29</v>
      </c>
      <c r="P71" s="25">
        <f t="shared" si="13"/>
        <v>0.03</v>
      </c>
      <c r="Q71" s="25">
        <f t="shared" si="11"/>
        <v>0.34503242505668635</v>
      </c>
    </row>
    <row r="72" spans="2:17">
      <c r="B72" s="26">
        <v>30</v>
      </c>
      <c r="C72" s="23">
        <v>0</v>
      </c>
      <c r="E72" s="26">
        <v>30</v>
      </c>
      <c r="F72" s="24">
        <v>3.6600000000000001E-2</v>
      </c>
      <c r="G72" s="38"/>
      <c r="H72" s="26">
        <v>30</v>
      </c>
      <c r="I72" s="24">
        <v>5.9999999999999995E-4</v>
      </c>
      <c r="J72" s="26"/>
      <c r="K72" s="26">
        <v>30</v>
      </c>
      <c r="L72" s="24">
        <v>2.9999999999999997E-4</v>
      </c>
      <c r="O72" s="26">
        <f t="shared" si="12"/>
        <v>30</v>
      </c>
      <c r="P72" s="25">
        <f t="shared" si="13"/>
        <v>0.03</v>
      </c>
      <c r="Q72" s="25">
        <f t="shared" si="11"/>
        <v>0.35538339780838696</v>
      </c>
    </row>
    <row r="73" spans="2:17">
      <c r="B73" s="26">
        <v>31</v>
      </c>
      <c r="C73" s="23">
        <v>0</v>
      </c>
      <c r="E73" s="26">
        <v>31</v>
      </c>
      <c r="F73" s="24">
        <v>3.5299999999999998E-2</v>
      </c>
      <c r="G73" s="38"/>
      <c r="H73" s="26">
        <v>31</v>
      </c>
      <c r="I73" s="24">
        <v>5.9999999999999995E-4</v>
      </c>
      <c r="J73" s="26"/>
      <c r="K73" s="26">
        <v>31</v>
      </c>
      <c r="L73" s="24">
        <v>4.0000000000000002E-4</v>
      </c>
      <c r="O73" s="26">
        <f t="shared" si="12"/>
        <v>31</v>
      </c>
      <c r="P73" s="25">
        <f t="shared" si="13"/>
        <v>0.03</v>
      </c>
      <c r="Q73" s="25">
        <f t="shared" si="11"/>
        <v>0.3660448997426386</v>
      </c>
    </row>
    <row r="74" spans="2:17">
      <c r="B74" s="26">
        <v>32</v>
      </c>
      <c r="C74" s="23">
        <v>0</v>
      </c>
      <c r="E74" s="26">
        <v>32</v>
      </c>
      <c r="F74" s="24">
        <v>3.39E-2</v>
      </c>
      <c r="G74" s="38"/>
      <c r="H74" s="26">
        <v>32</v>
      </c>
      <c r="I74" s="24">
        <v>6.9999999999999999E-4</v>
      </c>
      <c r="J74" s="26"/>
      <c r="K74" s="26">
        <v>32</v>
      </c>
      <c r="L74" s="24">
        <v>4.0000000000000002E-4</v>
      </c>
      <c r="O74" s="26">
        <f t="shared" si="12"/>
        <v>32</v>
      </c>
      <c r="P74" s="25">
        <f t="shared" si="13"/>
        <v>0.03</v>
      </c>
      <c r="Q74" s="25">
        <f t="shared" si="11"/>
        <v>0.37702624673491775</v>
      </c>
    </row>
    <row r="75" spans="2:17">
      <c r="B75" s="26">
        <v>33</v>
      </c>
      <c r="C75" s="23">
        <v>0</v>
      </c>
      <c r="E75" s="26">
        <v>33</v>
      </c>
      <c r="F75" s="24">
        <v>3.2599999999999997E-2</v>
      </c>
      <c r="G75" s="38"/>
      <c r="H75" s="26">
        <v>33</v>
      </c>
      <c r="I75" s="24">
        <v>6.9999999999999999E-4</v>
      </c>
      <c r="J75" s="26"/>
      <c r="K75" s="26">
        <v>33</v>
      </c>
      <c r="L75" s="24">
        <v>4.0000000000000002E-4</v>
      </c>
      <c r="O75" s="26">
        <f t="shared" si="12"/>
        <v>33</v>
      </c>
      <c r="P75" s="25">
        <f t="shared" si="13"/>
        <v>0.03</v>
      </c>
      <c r="Q75" s="25">
        <f t="shared" si="11"/>
        <v>0.3883370341369653</v>
      </c>
    </row>
    <row r="76" spans="2:17">
      <c r="B76" s="26">
        <v>34</v>
      </c>
      <c r="C76" s="23">
        <v>0</v>
      </c>
      <c r="E76" s="26">
        <v>34</v>
      </c>
      <c r="F76" s="24">
        <v>3.1199999999999999E-2</v>
      </c>
      <c r="G76" s="38"/>
      <c r="H76" s="26">
        <v>34</v>
      </c>
      <c r="I76" s="24">
        <v>8.0000000000000004E-4</v>
      </c>
      <c r="J76" s="26"/>
      <c r="K76" s="26">
        <v>34</v>
      </c>
      <c r="L76" s="24">
        <v>4.0000000000000002E-4</v>
      </c>
      <c r="O76" s="26">
        <f t="shared" si="12"/>
        <v>34</v>
      </c>
      <c r="P76" s="25">
        <f t="shared" si="13"/>
        <v>0.03</v>
      </c>
      <c r="Q76" s="25">
        <f t="shared" si="11"/>
        <v>0.39998714516107425</v>
      </c>
    </row>
    <row r="77" spans="2:17">
      <c r="B77" s="26">
        <v>35</v>
      </c>
      <c r="C77" s="23">
        <v>0</v>
      </c>
      <c r="E77" s="26">
        <v>35</v>
      </c>
      <c r="F77" s="24">
        <v>2.9899999999999999E-2</v>
      </c>
      <c r="G77" s="38"/>
      <c r="H77" s="26">
        <v>35</v>
      </c>
      <c r="I77" s="24">
        <v>8.9999999999999998E-4</v>
      </c>
      <c r="J77" s="26"/>
      <c r="K77" s="26">
        <v>35</v>
      </c>
      <c r="L77" s="24">
        <v>5.0000000000000001E-4</v>
      </c>
      <c r="O77" s="26">
        <f t="shared" si="12"/>
        <v>35</v>
      </c>
      <c r="P77" s="25">
        <f t="shared" si="13"/>
        <v>0.03</v>
      </c>
      <c r="Q77" s="25">
        <f t="shared" si="11"/>
        <v>0.41198675951590646</v>
      </c>
    </row>
    <row r="78" spans="2:17">
      <c r="B78" s="26">
        <v>36</v>
      </c>
      <c r="C78" s="23">
        <v>0</v>
      </c>
      <c r="E78" s="26">
        <v>36</v>
      </c>
      <c r="F78" s="24">
        <v>2.8500000000000001E-2</v>
      </c>
      <c r="G78" s="38"/>
      <c r="H78" s="26">
        <v>36</v>
      </c>
      <c r="I78" s="24">
        <v>8.9999999999999998E-4</v>
      </c>
      <c r="J78" s="26"/>
      <c r="K78" s="26">
        <v>36</v>
      </c>
      <c r="L78" s="24">
        <v>5.0000000000000001E-4</v>
      </c>
      <c r="O78" s="26">
        <f t="shared" si="12"/>
        <v>36</v>
      </c>
      <c r="P78" s="25">
        <f t="shared" si="13"/>
        <v>0.03</v>
      </c>
      <c r="Q78" s="25">
        <f t="shared" si="11"/>
        <v>0.42434636230138367</v>
      </c>
    </row>
    <row r="79" spans="2:17">
      <c r="B79" s="26">
        <v>37</v>
      </c>
      <c r="C79" s="23">
        <v>0</v>
      </c>
      <c r="E79" s="26">
        <v>37</v>
      </c>
      <c r="F79" s="24">
        <v>2.7199999999999998E-2</v>
      </c>
      <c r="G79" s="38"/>
      <c r="H79" s="26">
        <v>37</v>
      </c>
      <c r="I79" s="24">
        <v>1E-3</v>
      </c>
      <c r="J79" s="26"/>
      <c r="K79" s="26">
        <v>37</v>
      </c>
      <c r="L79" s="24">
        <v>5.0000000000000001E-4</v>
      </c>
      <c r="O79" s="26">
        <f t="shared" si="12"/>
        <v>37</v>
      </c>
      <c r="P79" s="25">
        <f t="shared" si="13"/>
        <v>0.03</v>
      </c>
      <c r="Q79" s="25">
        <f t="shared" si="11"/>
        <v>0.43707675317042521</v>
      </c>
    </row>
    <row r="80" spans="2:17">
      <c r="B80" s="26">
        <v>38</v>
      </c>
      <c r="C80" s="23">
        <v>0</v>
      </c>
      <c r="E80" s="26">
        <v>38</v>
      </c>
      <c r="F80" s="24">
        <v>2.58E-2</v>
      </c>
      <c r="G80" s="38"/>
      <c r="H80" s="26">
        <v>38</v>
      </c>
      <c r="I80" s="24">
        <v>1E-3</v>
      </c>
      <c r="J80" s="26"/>
      <c r="K80" s="26">
        <v>38</v>
      </c>
      <c r="L80" s="24">
        <v>5.9999999999999995E-4</v>
      </c>
      <c r="O80" s="26">
        <f t="shared" si="12"/>
        <v>38</v>
      </c>
      <c r="P80" s="25">
        <f t="shared" si="13"/>
        <v>0.03</v>
      </c>
      <c r="Q80" s="25">
        <f t="shared" si="11"/>
        <v>0.45018905576553797</v>
      </c>
    </row>
    <row r="81" spans="2:17">
      <c r="B81" s="26">
        <v>39</v>
      </c>
      <c r="C81" s="23">
        <v>0</v>
      </c>
      <c r="E81" s="26">
        <v>39</v>
      </c>
      <c r="F81" s="24">
        <v>2.4500000000000001E-2</v>
      </c>
      <c r="G81" s="38"/>
      <c r="H81" s="26">
        <v>39</v>
      </c>
      <c r="I81" s="24">
        <v>1.1000000000000001E-3</v>
      </c>
      <c r="J81" s="26"/>
      <c r="K81" s="26">
        <v>39</v>
      </c>
      <c r="L81" s="24">
        <v>5.9999999999999995E-4</v>
      </c>
      <c r="O81" s="26">
        <f t="shared" si="12"/>
        <v>39</v>
      </c>
      <c r="P81" s="25">
        <f t="shared" si="13"/>
        <v>0.03</v>
      </c>
      <c r="Q81" s="25">
        <f t="shared" si="11"/>
        <v>0.4636947274385041</v>
      </c>
    </row>
    <row r="82" spans="2:17">
      <c r="B82" s="26">
        <v>40</v>
      </c>
      <c r="C82" s="23">
        <v>0</v>
      </c>
      <c r="E82" s="26">
        <v>40</v>
      </c>
      <c r="F82" s="24">
        <v>2.3099999999999999E-2</v>
      </c>
      <c r="G82" s="38"/>
      <c r="H82" s="26">
        <v>40</v>
      </c>
      <c r="I82" s="24">
        <v>1.1999999999999999E-3</v>
      </c>
      <c r="J82" s="26"/>
      <c r="K82" s="26">
        <v>40</v>
      </c>
      <c r="L82" s="24">
        <v>6.9999999999999999E-4</v>
      </c>
      <c r="O82" s="26">
        <f t="shared" si="12"/>
        <v>40</v>
      </c>
      <c r="P82" s="25">
        <f t="shared" si="13"/>
        <v>0.03</v>
      </c>
      <c r="Q82" s="25">
        <f t="shared" si="11"/>
        <v>0.47760556926165926</v>
      </c>
    </row>
    <row r="83" spans="2:17">
      <c r="B83" s="26">
        <v>41</v>
      </c>
      <c r="C83" s="23">
        <v>0</v>
      </c>
      <c r="E83" s="26">
        <v>41</v>
      </c>
      <c r="F83" s="24">
        <v>2.18E-2</v>
      </c>
      <c r="G83" s="38"/>
      <c r="H83" s="26">
        <v>41</v>
      </c>
      <c r="I83" s="24">
        <v>1.4E-3</v>
      </c>
      <c r="J83" s="26"/>
      <c r="K83" s="26">
        <v>41</v>
      </c>
      <c r="L83" s="24">
        <v>6.9999999999999999E-4</v>
      </c>
      <c r="O83" s="26">
        <f t="shared" si="12"/>
        <v>41</v>
      </c>
      <c r="P83" s="25">
        <f t="shared" si="13"/>
        <v>0.03</v>
      </c>
      <c r="Q83" s="25">
        <f t="shared" si="11"/>
        <v>0.49193373633950904</v>
      </c>
    </row>
    <row r="84" spans="2:17">
      <c r="B84" s="26">
        <v>42</v>
      </c>
      <c r="C84" s="23">
        <v>0</v>
      </c>
      <c r="E84" s="26">
        <v>42</v>
      </c>
      <c r="F84" s="24">
        <v>2.0400000000000001E-2</v>
      </c>
      <c r="G84" s="38"/>
      <c r="H84" s="26">
        <v>42</v>
      </c>
      <c r="I84" s="24">
        <v>1.5E-3</v>
      </c>
      <c r="J84" s="26"/>
      <c r="K84" s="26">
        <v>42</v>
      </c>
      <c r="L84" s="24">
        <v>8.0000000000000004E-4</v>
      </c>
      <c r="O84" s="26">
        <f t="shared" si="12"/>
        <v>42</v>
      </c>
      <c r="P84" s="25">
        <f t="shared" si="13"/>
        <v>0.03</v>
      </c>
      <c r="Q84" s="25">
        <f t="shared" si="11"/>
        <v>0.50669174842969433</v>
      </c>
    </row>
    <row r="85" spans="2:17">
      <c r="B85" s="26">
        <v>43</v>
      </c>
      <c r="C85" s="23">
        <v>0</v>
      </c>
      <c r="E85" s="26">
        <v>43</v>
      </c>
      <c r="F85" s="24">
        <v>1.9E-2</v>
      </c>
      <c r="G85" s="38"/>
      <c r="H85" s="26">
        <v>43</v>
      </c>
      <c r="I85" s="24">
        <v>1.6999999999999999E-3</v>
      </c>
      <c r="J85" s="26"/>
      <c r="K85" s="26">
        <v>43</v>
      </c>
      <c r="L85" s="24">
        <v>8.0000000000000004E-4</v>
      </c>
      <c r="O85" s="26">
        <f t="shared" si="12"/>
        <v>43</v>
      </c>
      <c r="P85" s="25">
        <f t="shared" si="13"/>
        <v>0.03</v>
      </c>
      <c r="Q85" s="25">
        <f t="shared" si="11"/>
        <v>0.52189250088258521</v>
      </c>
    </row>
    <row r="86" spans="2:17">
      <c r="B86" s="26">
        <v>44</v>
      </c>
      <c r="C86" s="23">
        <v>0</v>
      </c>
      <c r="E86" s="26">
        <v>44</v>
      </c>
      <c r="F86" s="24">
        <v>1.7600000000000001E-2</v>
      </c>
      <c r="G86" s="38"/>
      <c r="H86" s="26">
        <v>44</v>
      </c>
      <c r="I86" s="24">
        <v>1.9E-3</v>
      </c>
      <c r="J86" s="26"/>
      <c r="K86" s="26">
        <v>44</v>
      </c>
      <c r="L86" s="24">
        <v>8.9999999999999998E-4</v>
      </c>
      <c r="O86" s="26">
        <f t="shared" si="12"/>
        <v>44</v>
      </c>
      <c r="P86" s="25">
        <f t="shared" si="13"/>
        <v>0.03</v>
      </c>
      <c r="Q86" s="25">
        <f t="shared" si="11"/>
        <v>0.53754927590906276</v>
      </c>
    </row>
    <row r="87" spans="2:17">
      <c r="B87" s="26">
        <v>45</v>
      </c>
      <c r="C87" s="23">
        <v>0</v>
      </c>
      <c r="E87" s="26">
        <v>45</v>
      </c>
      <c r="F87" s="24">
        <v>1.5100000000000001E-2</v>
      </c>
      <c r="G87" s="38"/>
      <c r="H87" s="26">
        <v>45</v>
      </c>
      <c r="I87" s="24">
        <v>2.2000000000000001E-3</v>
      </c>
      <c r="J87" s="26"/>
      <c r="K87" s="26">
        <v>45</v>
      </c>
      <c r="L87" s="24">
        <v>1E-3</v>
      </c>
      <c r="O87" s="26">
        <f t="shared" si="12"/>
        <v>45</v>
      </c>
      <c r="P87" s="25">
        <f t="shared" si="13"/>
        <v>0.03</v>
      </c>
      <c r="Q87" s="25">
        <f t="shared" si="11"/>
        <v>0.55367575418633463</v>
      </c>
    </row>
    <row r="88" spans="2:17">
      <c r="B88" s="26">
        <v>46</v>
      </c>
      <c r="C88" s="23">
        <v>0</v>
      </c>
      <c r="E88" s="26">
        <v>46</v>
      </c>
      <c r="F88" s="24">
        <v>1.17E-2</v>
      </c>
      <c r="G88" s="38"/>
      <c r="H88" s="26">
        <v>46</v>
      </c>
      <c r="I88" s="24">
        <v>2.5000000000000001E-3</v>
      </c>
      <c r="J88" s="26"/>
      <c r="K88" s="26">
        <v>46</v>
      </c>
      <c r="L88" s="24">
        <v>1.1000000000000001E-3</v>
      </c>
      <c r="O88" s="26">
        <f t="shared" si="12"/>
        <v>46</v>
      </c>
      <c r="P88" s="25">
        <f t="shared" si="13"/>
        <v>0.03</v>
      </c>
      <c r="Q88" s="25">
        <f t="shared" si="11"/>
        <v>0.57028602681192464</v>
      </c>
    </row>
    <row r="89" spans="2:17">
      <c r="B89" s="26">
        <v>47</v>
      </c>
      <c r="C89" s="23">
        <v>0</v>
      </c>
      <c r="E89" s="26">
        <v>47</v>
      </c>
      <c r="F89" s="24">
        <v>8.0999999999999996E-3</v>
      </c>
      <c r="G89" s="38"/>
      <c r="H89" s="26">
        <v>47</v>
      </c>
      <c r="I89" s="24">
        <v>2.8E-3</v>
      </c>
      <c r="J89" s="26"/>
      <c r="K89" s="26">
        <v>47</v>
      </c>
      <c r="L89" s="24">
        <v>1.1999999999999999E-3</v>
      </c>
      <c r="O89" s="26">
        <f t="shared" si="12"/>
        <v>47</v>
      </c>
      <c r="P89" s="25">
        <f t="shared" si="13"/>
        <v>0.03</v>
      </c>
      <c r="Q89" s="25">
        <f t="shared" si="11"/>
        <v>0.58739460761628237</v>
      </c>
    </row>
    <row r="90" spans="2:17">
      <c r="B90" s="26">
        <v>48</v>
      </c>
      <c r="C90" s="23">
        <v>0</v>
      </c>
      <c r="E90" s="26">
        <v>48</v>
      </c>
      <c r="F90" s="24">
        <v>6.4999999999999997E-3</v>
      </c>
      <c r="G90" s="38"/>
      <c r="H90" s="26">
        <v>48</v>
      </c>
      <c r="I90" s="24">
        <v>3.0999999999999999E-3</v>
      </c>
      <c r="J90" s="26"/>
      <c r="K90" s="26">
        <v>48</v>
      </c>
      <c r="L90" s="24">
        <v>1.4E-3</v>
      </c>
      <c r="O90" s="26">
        <f t="shared" si="12"/>
        <v>48</v>
      </c>
      <c r="P90" s="25">
        <f t="shared" si="13"/>
        <v>0.03</v>
      </c>
      <c r="Q90" s="25">
        <f t="shared" si="11"/>
        <v>0.60501644584477088</v>
      </c>
    </row>
    <row r="91" spans="2:17">
      <c r="B91" s="26">
        <v>49</v>
      </c>
      <c r="C91" s="23">
        <v>0</v>
      </c>
      <c r="E91" s="26">
        <v>49</v>
      </c>
      <c r="F91" s="24">
        <v>4.8999999999999998E-3</v>
      </c>
      <c r="G91" s="38"/>
      <c r="H91" s="26">
        <v>49</v>
      </c>
      <c r="I91" s="24">
        <v>3.5000000000000001E-3</v>
      </c>
      <c r="J91" s="26"/>
      <c r="K91" s="26">
        <v>49</v>
      </c>
      <c r="L91" s="24">
        <v>1.5E-3</v>
      </c>
      <c r="O91" s="26">
        <f t="shared" si="12"/>
        <v>49</v>
      </c>
      <c r="P91" s="25">
        <f t="shared" si="13"/>
        <v>0.03</v>
      </c>
      <c r="Q91" s="25">
        <f t="shared" si="11"/>
        <v>0.62316693922011401</v>
      </c>
    </row>
    <row r="92" spans="2:17">
      <c r="B92" s="26">
        <v>50</v>
      </c>
      <c r="C92" s="23">
        <v>0</v>
      </c>
      <c r="E92" s="26">
        <v>50</v>
      </c>
      <c r="F92" s="24">
        <v>3.2000000000000002E-3</v>
      </c>
      <c r="G92" s="24"/>
      <c r="H92" s="26">
        <v>50</v>
      </c>
      <c r="I92" s="24">
        <v>3.8999999999999998E-3</v>
      </c>
      <c r="J92" s="26"/>
      <c r="K92" s="26">
        <v>50</v>
      </c>
      <c r="L92" s="24">
        <v>1.6000000000000001E-3</v>
      </c>
      <c r="O92" s="26">
        <f t="shared" si="12"/>
        <v>50</v>
      </c>
      <c r="P92" s="25">
        <f t="shared" si="13"/>
        <v>0.03</v>
      </c>
      <c r="Q92" s="25">
        <f t="shared" si="11"/>
        <v>0.64186194739671742</v>
      </c>
    </row>
    <row r="93" spans="2:17">
      <c r="B93" s="26">
        <v>51</v>
      </c>
      <c r="C93" s="23">
        <v>0</v>
      </c>
      <c r="E93" s="26">
        <v>51</v>
      </c>
      <c r="F93" s="24">
        <v>1.5E-3</v>
      </c>
      <c r="G93" s="24"/>
      <c r="H93" s="26">
        <v>51</v>
      </c>
      <c r="I93" s="24">
        <v>4.3E-3</v>
      </c>
      <c r="J93" s="26"/>
      <c r="K93" s="26">
        <v>51</v>
      </c>
      <c r="L93" s="24">
        <v>1.8E-3</v>
      </c>
      <c r="O93" s="26">
        <f t="shared" si="12"/>
        <v>51</v>
      </c>
      <c r="P93" s="25">
        <f t="shared" si="13"/>
        <v>0.03</v>
      </c>
      <c r="Q93" s="25">
        <f t="shared" si="11"/>
        <v>0.66111780581861901</v>
      </c>
    </row>
    <row r="94" spans="2:17">
      <c r="B94" s="26">
        <v>52</v>
      </c>
      <c r="C94" s="23">
        <v>0</v>
      </c>
      <c r="E94" s="26">
        <v>52</v>
      </c>
      <c r="F94" s="24">
        <v>1E-3</v>
      </c>
      <c r="G94" s="24"/>
      <c r="H94" s="26">
        <v>52</v>
      </c>
      <c r="I94" s="24">
        <v>4.7999999999999996E-3</v>
      </c>
      <c r="J94" s="26"/>
      <c r="K94" s="26">
        <v>52</v>
      </c>
      <c r="L94" s="24">
        <v>1.9E-3</v>
      </c>
      <c r="O94" s="26">
        <f t="shared" si="12"/>
        <v>52</v>
      </c>
      <c r="P94" s="25">
        <f t="shared" si="13"/>
        <v>0.03</v>
      </c>
      <c r="Q94" s="25">
        <f t="shared" si="11"/>
        <v>0.68095133999317758</v>
      </c>
    </row>
    <row r="95" spans="2:17">
      <c r="B95" s="26">
        <v>53</v>
      </c>
      <c r="C95" s="23">
        <v>0</v>
      </c>
      <c r="E95" s="26">
        <v>53</v>
      </c>
      <c r="F95" s="24">
        <v>1E-3</v>
      </c>
      <c r="G95" s="24"/>
      <c r="H95" s="26">
        <v>53</v>
      </c>
      <c r="I95" s="24">
        <v>5.1999999999999998E-3</v>
      </c>
      <c r="J95" s="26"/>
      <c r="K95" s="26">
        <v>53</v>
      </c>
      <c r="L95" s="24">
        <v>2.0999999999999999E-3</v>
      </c>
      <c r="O95" s="26">
        <f t="shared" si="12"/>
        <v>53</v>
      </c>
      <c r="P95" s="25">
        <f t="shared" si="13"/>
        <v>0.03</v>
      </c>
      <c r="Q95" s="25">
        <f t="shared" si="11"/>
        <v>0.70137988019297293</v>
      </c>
    </row>
    <row r="96" spans="2:17">
      <c r="B96" s="26">
        <v>54</v>
      </c>
      <c r="C96" s="23">
        <v>0</v>
      </c>
      <c r="E96" s="26">
        <v>54</v>
      </c>
      <c r="F96" s="24">
        <v>1E-3</v>
      </c>
      <c r="G96" s="24"/>
      <c r="H96" s="26">
        <v>54</v>
      </c>
      <c r="I96" s="24">
        <v>5.7000000000000002E-3</v>
      </c>
      <c r="J96" s="26"/>
      <c r="K96" s="26">
        <v>54</v>
      </c>
      <c r="L96" s="24">
        <v>2.3E-3</v>
      </c>
      <c r="O96" s="26">
        <f t="shared" si="12"/>
        <v>54</v>
      </c>
      <c r="P96" s="25">
        <f t="shared" si="13"/>
        <v>0.03</v>
      </c>
      <c r="Q96" s="25">
        <f t="shared" si="11"/>
        <v>0.7224212765987621</v>
      </c>
    </row>
    <row r="97" spans="2:17">
      <c r="B97" s="26">
        <v>55</v>
      </c>
      <c r="C97" s="23">
        <v>0.1</v>
      </c>
      <c r="E97" s="26">
        <v>55</v>
      </c>
      <c r="F97" s="24">
        <v>0</v>
      </c>
      <c r="G97" s="38"/>
      <c r="H97" s="26">
        <v>55</v>
      </c>
      <c r="I97" s="24">
        <v>6.1000000000000004E-3</v>
      </c>
      <c r="J97" s="26"/>
      <c r="K97" s="26">
        <v>55</v>
      </c>
      <c r="L97" s="24">
        <v>2.5000000000000001E-3</v>
      </c>
      <c r="O97" s="26">
        <f t="shared" si="12"/>
        <v>55</v>
      </c>
      <c r="P97" s="25">
        <f t="shared" si="13"/>
        <v>0.03</v>
      </c>
      <c r="Q97" s="25">
        <f t="shared" si="11"/>
        <v>0.74409391489672494</v>
      </c>
    </row>
    <row r="98" spans="2:17">
      <c r="B98" s="26">
        <v>56</v>
      </c>
      <c r="C98" s="23">
        <v>0</v>
      </c>
      <c r="E98" s="26">
        <v>56</v>
      </c>
      <c r="F98" s="24">
        <v>0</v>
      </c>
      <c r="G98" s="38"/>
      <c r="H98" s="26">
        <v>56</v>
      </c>
      <c r="I98" s="24">
        <v>6.6E-3</v>
      </c>
      <c r="J98" s="26"/>
      <c r="K98" s="26">
        <v>56</v>
      </c>
      <c r="L98" s="24">
        <v>2.8E-3</v>
      </c>
      <c r="O98" s="26">
        <f t="shared" si="12"/>
        <v>56</v>
      </c>
      <c r="P98" s="25">
        <f t="shared" si="13"/>
        <v>0.03</v>
      </c>
      <c r="Q98" s="25">
        <f t="shared" si="11"/>
        <v>0.76641673234362673</v>
      </c>
    </row>
    <row r="99" spans="2:17">
      <c r="B99" s="26">
        <v>57</v>
      </c>
      <c r="C99" s="23">
        <v>0</v>
      </c>
      <c r="E99" s="26">
        <v>57</v>
      </c>
      <c r="F99" s="24">
        <v>0</v>
      </c>
      <c r="G99" s="38"/>
      <c r="H99" s="26">
        <v>57</v>
      </c>
      <c r="I99" s="24">
        <v>7.1000000000000004E-3</v>
      </c>
      <c r="J99" s="26"/>
      <c r="K99" s="26">
        <v>57</v>
      </c>
      <c r="L99" s="24">
        <v>3.0999999999999999E-3</v>
      </c>
      <c r="O99" s="26">
        <f t="shared" si="12"/>
        <v>57</v>
      </c>
      <c r="P99" s="25">
        <f t="shared" si="13"/>
        <v>0.03</v>
      </c>
      <c r="Q99" s="25">
        <f t="shared" si="11"/>
        <v>0.7894092343139355</v>
      </c>
    </row>
    <row r="100" spans="2:17">
      <c r="B100" s="26">
        <v>58</v>
      </c>
      <c r="C100" s="23">
        <v>0</v>
      </c>
      <c r="E100" s="26">
        <v>58</v>
      </c>
      <c r="F100" s="24">
        <v>0</v>
      </c>
      <c r="G100" s="38"/>
      <c r="H100" s="26">
        <v>58</v>
      </c>
      <c r="I100" s="24">
        <v>7.7000000000000002E-3</v>
      </c>
      <c r="J100" s="26"/>
      <c r="K100" s="26">
        <v>58</v>
      </c>
      <c r="L100" s="24">
        <v>3.3999999999999998E-3</v>
      </c>
      <c r="O100" s="26">
        <f t="shared" si="12"/>
        <v>58</v>
      </c>
      <c r="P100" s="25">
        <f t="shared" si="13"/>
        <v>0.03</v>
      </c>
      <c r="Q100" s="25">
        <f t="shared" si="11"/>
        <v>0.81309151134335356</v>
      </c>
    </row>
    <row r="101" spans="2:17">
      <c r="B101" s="26">
        <v>59</v>
      </c>
      <c r="C101" s="23">
        <v>0</v>
      </c>
      <c r="E101" s="26">
        <v>59</v>
      </c>
      <c r="F101" s="24">
        <v>0</v>
      </c>
      <c r="G101" s="38"/>
      <c r="H101" s="26">
        <v>59</v>
      </c>
      <c r="I101" s="24">
        <v>8.3999999999999995E-3</v>
      </c>
      <c r="J101" s="26"/>
      <c r="K101" s="26">
        <v>59</v>
      </c>
      <c r="L101" s="24">
        <v>3.8E-3</v>
      </c>
      <c r="O101" s="26">
        <f t="shared" si="12"/>
        <v>59</v>
      </c>
      <c r="P101" s="25">
        <f t="shared" si="13"/>
        <v>0.03</v>
      </c>
      <c r="Q101" s="25">
        <f t="shared" si="11"/>
        <v>0.83748425668365423</v>
      </c>
    </row>
    <row r="102" spans="2:17">
      <c r="B102" s="26">
        <v>60</v>
      </c>
      <c r="C102" s="23">
        <v>0</v>
      </c>
      <c r="E102" s="26">
        <v>60</v>
      </c>
      <c r="F102" s="24">
        <v>0</v>
      </c>
      <c r="G102" s="38"/>
      <c r="H102" s="26">
        <v>60</v>
      </c>
      <c r="I102" s="24">
        <v>9.1999999999999998E-3</v>
      </c>
      <c r="J102" s="26"/>
      <c r="K102" s="26">
        <v>60</v>
      </c>
      <c r="L102" s="24">
        <v>4.1999999999999997E-3</v>
      </c>
      <c r="O102" s="26">
        <f t="shared" si="12"/>
        <v>60</v>
      </c>
      <c r="P102" s="25">
        <f t="shared" si="13"/>
        <v>0.03</v>
      </c>
      <c r="Q102" s="25">
        <f t="shared" si="11"/>
        <v>0.86260878438416388</v>
      </c>
    </row>
    <row r="103" spans="2:17">
      <c r="B103" s="26">
        <v>61</v>
      </c>
      <c r="C103" s="23">
        <v>0</v>
      </c>
      <c r="E103" s="26">
        <v>61</v>
      </c>
      <c r="F103" s="24">
        <v>0</v>
      </c>
      <c r="G103" s="38"/>
      <c r="H103" s="26">
        <v>61</v>
      </c>
      <c r="I103" s="24">
        <v>1.01E-2</v>
      </c>
      <c r="J103" s="26"/>
      <c r="K103" s="26">
        <v>61</v>
      </c>
      <c r="L103" s="24">
        <v>4.7000000000000002E-3</v>
      </c>
      <c r="O103" s="26">
        <f t="shared" si="12"/>
        <v>61</v>
      </c>
      <c r="P103" s="25">
        <f t="shared" si="13"/>
        <v>0.03</v>
      </c>
      <c r="Q103" s="25">
        <f t="shared" si="11"/>
        <v>0.88848704791568878</v>
      </c>
    </row>
    <row r="104" spans="2:17">
      <c r="B104" s="26">
        <v>62</v>
      </c>
      <c r="C104" s="23">
        <v>0.3</v>
      </c>
      <c r="E104" s="26">
        <v>62</v>
      </c>
      <c r="F104" s="24">
        <v>0</v>
      </c>
      <c r="G104" s="38"/>
      <c r="H104" s="26">
        <v>62</v>
      </c>
      <c r="I104" s="24">
        <v>1.11E-2</v>
      </c>
      <c r="J104" s="26"/>
      <c r="K104" s="26">
        <v>62</v>
      </c>
      <c r="L104" s="24">
        <v>5.1999999999999998E-3</v>
      </c>
      <c r="O104" s="26">
        <f t="shared" si="12"/>
        <v>62</v>
      </c>
      <c r="P104" s="25">
        <f t="shared" si="13"/>
        <v>0.03</v>
      </c>
      <c r="Q104" s="25">
        <f t="shared" si="11"/>
        <v>0.9151416593531595</v>
      </c>
    </row>
    <row r="105" spans="2:17">
      <c r="B105" s="26">
        <v>63</v>
      </c>
      <c r="C105" s="23">
        <v>0.3</v>
      </c>
      <c r="E105" s="26">
        <v>63</v>
      </c>
      <c r="F105" s="24">
        <v>0</v>
      </c>
      <c r="G105" s="38"/>
      <c r="H105" s="26">
        <v>63</v>
      </c>
      <c r="I105" s="24">
        <v>1.24E-2</v>
      </c>
      <c r="J105" s="26"/>
      <c r="K105" s="26">
        <v>63</v>
      </c>
      <c r="L105" s="24">
        <v>5.7999999999999996E-3</v>
      </c>
      <c r="O105" s="26">
        <f t="shared" si="12"/>
        <v>63</v>
      </c>
      <c r="P105" s="25">
        <f t="shared" si="13"/>
        <v>0.03</v>
      </c>
      <c r="Q105" s="25">
        <f>IF($O105="","",IF($O105=65,1,IF($O105&gt;65,Q104*(1+P104),IF($O105&lt;65,Q106/(1+P105),"Error"))))</f>
        <v>0.94259590913375435</v>
      </c>
    </row>
    <row r="106" spans="2:17">
      <c r="B106" s="26">
        <v>64</v>
      </c>
      <c r="C106" s="23">
        <v>0.2</v>
      </c>
      <c r="E106" s="26">
        <v>64</v>
      </c>
      <c r="F106" s="24">
        <v>0</v>
      </c>
      <c r="G106" s="38"/>
      <c r="H106" s="26">
        <v>64</v>
      </c>
      <c r="I106" s="24">
        <v>1.3899999999999999E-2</v>
      </c>
      <c r="J106" s="26"/>
      <c r="K106" s="26">
        <v>64</v>
      </c>
      <c r="L106" s="24">
        <v>6.4000000000000003E-3</v>
      </c>
      <c r="O106" s="26">
        <f t="shared" si="12"/>
        <v>64</v>
      </c>
      <c r="P106" s="25">
        <f t="shared" si="13"/>
        <v>0.03</v>
      </c>
      <c r="Q106" s="25">
        <f>IF($O106="","",IF($O106=65,1,IF($O106&gt;65,Q105*(1+P105),IF($O106&lt;65,Q107/(1+P106),"Error"))))</f>
        <v>0.970873786407767</v>
      </c>
    </row>
    <row r="107" spans="2:17">
      <c r="B107" s="26">
        <v>65</v>
      </c>
      <c r="C107" s="23">
        <v>1</v>
      </c>
      <c r="E107" s="26">
        <v>65</v>
      </c>
      <c r="F107" s="24">
        <v>0</v>
      </c>
      <c r="G107" s="38"/>
      <c r="H107" s="26">
        <v>65</v>
      </c>
      <c r="I107" s="24">
        <v>1.5599999999999999E-2</v>
      </c>
      <c r="J107" s="26"/>
      <c r="K107" s="26">
        <v>65</v>
      </c>
      <c r="L107" s="24">
        <v>7.1000000000000004E-3</v>
      </c>
      <c r="O107" s="26">
        <f t="shared" si="12"/>
        <v>65</v>
      </c>
      <c r="P107" s="25">
        <f>D$50</f>
        <v>2.5000000000000001E-2</v>
      </c>
      <c r="Q107" s="25">
        <f>IF($O107="","",IF($O107=65,1,IF($O107&gt;65,Q106*(1+P106),IF($O107&lt;65,Q108/(1+P107),"Error"))))</f>
        <v>1</v>
      </c>
    </row>
    <row r="108" spans="2:17">
      <c r="B108" s="26">
        <v>66</v>
      </c>
      <c r="C108" s="23">
        <v>1</v>
      </c>
      <c r="E108" s="26">
        <v>66</v>
      </c>
      <c r="F108" s="24">
        <v>0</v>
      </c>
      <c r="G108" s="38"/>
      <c r="H108" s="26">
        <v>66</v>
      </c>
      <c r="I108" s="24">
        <v>1.7600000000000001E-2</v>
      </c>
      <c r="J108" s="26"/>
      <c r="K108" s="26">
        <v>66</v>
      </c>
      <c r="L108" s="24">
        <v>7.7999999999999996E-3</v>
      </c>
      <c r="O108" s="26">
        <f t="shared" si="12"/>
        <v>66</v>
      </c>
      <c r="P108" s="25">
        <f>D$50</f>
        <v>2.5000000000000001E-2</v>
      </c>
      <c r="Q108" s="25">
        <f>IF($O108="","",IF($O108=65,1,IF($O108&gt;65,Q107*(1+P107),IF($O108&lt;65,Q109/(1+P108),"Error"))))</f>
        <v>1.0249999999999999</v>
      </c>
    </row>
    <row r="109" spans="2:17">
      <c r="B109" s="26">
        <v>67</v>
      </c>
      <c r="C109" s="23">
        <v>1</v>
      </c>
      <c r="E109" s="26">
        <v>67</v>
      </c>
      <c r="F109" s="24">
        <v>0</v>
      </c>
      <c r="G109" s="38"/>
      <c r="H109" s="26">
        <v>67</v>
      </c>
      <c r="I109" s="24">
        <v>1.9800000000000002E-2</v>
      </c>
      <c r="J109" s="26"/>
      <c r="K109" s="26">
        <v>67</v>
      </c>
      <c r="L109" s="24">
        <v>8.6999999999999994E-3</v>
      </c>
      <c r="O109" s="26">
        <f t="shared" si="12"/>
        <v>67</v>
      </c>
      <c r="P109" s="25">
        <f>D$50</f>
        <v>2.5000000000000001E-2</v>
      </c>
      <c r="Q109" s="25">
        <f t="shared" ref="Q109:Q152" si="14">IF($O109="","",IF($O109=65,1,IF($O109&gt;65,Q108*(1+P108),IF($O109&lt;65,Q110/(1+P109),"Error"))))</f>
        <v>1.0506249999999999</v>
      </c>
    </row>
    <row r="110" spans="2:17">
      <c r="B110" s="26">
        <v>68</v>
      </c>
      <c r="C110" s="23">
        <v>1</v>
      </c>
      <c r="E110" s="26">
        <v>68</v>
      </c>
      <c r="F110" s="24">
        <v>0</v>
      </c>
      <c r="G110" s="38"/>
      <c r="H110" s="26">
        <v>68</v>
      </c>
      <c r="I110" s="24">
        <v>2.2200000000000001E-2</v>
      </c>
      <c r="J110" s="26"/>
      <c r="K110" s="26">
        <v>68</v>
      </c>
      <c r="L110" s="24">
        <v>9.7000000000000003E-3</v>
      </c>
      <c r="O110" s="26">
        <f t="shared" si="12"/>
        <v>68</v>
      </c>
      <c r="P110" s="25">
        <f>D$50</f>
        <v>2.5000000000000001E-2</v>
      </c>
      <c r="Q110" s="25">
        <f t="shared" si="14"/>
        <v>1.0768906249999999</v>
      </c>
    </row>
    <row r="111" spans="2:17">
      <c r="B111" s="26">
        <v>69</v>
      </c>
      <c r="C111" s="23">
        <v>1</v>
      </c>
      <c r="E111" s="26">
        <v>69</v>
      </c>
      <c r="F111" s="24">
        <v>0</v>
      </c>
      <c r="G111" s="38"/>
      <c r="H111" s="26">
        <v>69</v>
      </c>
      <c r="I111" s="24">
        <v>2.4799999999999999E-2</v>
      </c>
      <c r="J111" s="26"/>
      <c r="K111" s="26">
        <v>69</v>
      </c>
      <c r="L111" s="24">
        <v>1.09E-2</v>
      </c>
      <c r="O111" s="26">
        <f t="shared" si="12"/>
        <v>69</v>
      </c>
      <c r="P111" s="25">
        <f>D$50</f>
        <v>2.5000000000000001E-2</v>
      </c>
      <c r="Q111" s="25">
        <f t="shared" si="14"/>
        <v>1.1038128906249998</v>
      </c>
    </row>
    <row r="112" spans="2:17">
      <c r="B112" s="26">
        <v>70</v>
      </c>
      <c r="C112" s="23">
        <v>1</v>
      </c>
      <c r="E112" s="26">
        <v>70</v>
      </c>
      <c r="F112" s="24">
        <v>0</v>
      </c>
      <c r="G112" s="38"/>
      <c r="H112" s="26">
        <v>70</v>
      </c>
      <c r="I112" s="24">
        <v>2.75E-2</v>
      </c>
      <c r="J112" s="26"/>
      <c r="K112" s="26">
        <v>70</v>
      </c>
      <c r="L112" s="24">
        <v>1.24E-2</v>
      </c>
      <c r="O112" s="26">
        <f t="shared" si="12"/>
        <v>70</v>
      </c>
      <c r="P112" s="25">
        <f>D$51</f>
        <v>0.02</v>
      </c>
      <c r="Q112" s="25">
        <f t="shared" si="14"/>
        <v>1.1314082128906247</v>
      </c>
    </row>
    <row r="113" spans="2:17">
      <c r="B113" s="26">
        <v>71</v>
      </c>
      <c r="C113" s="23">
        <v>1</v>
      </c>
      <c r="E113" s="26">
        <v>71</v>
      </c>
      <c r="F113" s="24">
        <v>0</v>
      </c>
      <c r="G113" s="38"/>
      <c r="H113" s="26">
        <v>71</v>
      </c>
      <c r="I113" s="24">
        <v>3.04E-2</v>
      </c>
      <c r="J113" s="26"/>
      <c r="K113" s="26">
        <v>71</v>
      </c>
      <c r="L113" s="24">
        <v>1.41E-2</v>
      </c>
      <c r="O113" s="26">
        <f t="shared" si="12"/>
        <v>71</v>
      </c>
      <c r="P113" s="25">
        <f>D$51</f>
        <v>0.02</v>
      </c>
      <c r="Q113" s="25">
        <f t="shared" si="14"/>
        <v>1.1540363771484372</v>
      </c>
    </row>
    <row r="114" spans="2:17">
      <c r="B114" s="26">
        <v>72</v>
      </c>
      <c r="C114" s="23">
        <v>1</v>
      </c>
      <c r="E114" s="26">
        <v>72</v>
      </c>
      <c r="F114" s="24">
        <v>0</v>
      </c>
      <c r="G114" s="38"/>
      <c r="H114" s="26">
        <v>72</v>
      </c>
      <c r="I114" s="24">
        <v>3.3399999999999999E-2</v>
      </c>
      <c r="J114" s="26"/>
      <c r="K114" s="26">
        <v>72</v>
      </c>
      <c r="L114" s="24">
        <v>1.6199999999999999E-2</v>
      </c>
      <c r="O114" s="26">
        <f t="shared" si="12"/>
        <v>72</v>
      </c>
      <c r="P114" s="25">
        <f>D$51</f>
        <v>0.02</v>
      </c>
      <c r="Q114" s="25">
        <f t="shared" si="14"/>
        <v>1.177117104691406</v>
      </c>
    </row>
    <row r="115" spans="2:17">
      <c r="B115" s="26">
        <v>73</v>
      </c>
      <c r="C115" s="23">
        <v>1</v>
      </c>
      <c r="E115" s="26">
        <v>73</v>
      </c>
      <c r="F115" s="24">
        <v>0</v>
      </c>
      <c r="G115" s="38"/>
      <c r="H115" s="26">
        <v>73</v>
      </c>
      <c r="I115" s="24">
        <v>3.6700000000000003E-2</v>
      </c>
      <c r="J115" s="26"/>
      <c r="K115" s="26">
        <v>73</v>
      </c>
      <c r="L115" s="24">
        <v>1.8499999999999999E-2</v>
      </c>
      <c r="O115" s="26">
        <f t="shared" si="12"/>
        <v>73</v>
      </c>
      <c r="P115" s="25">
        <f>D$51</f>
        <v>0.02</v>
      </c>
      <c r="Q115" s="25">
        <f t="shared" si="14"/>
        <v>1.2006594467852341</v>
      </c>
    </row>
    <row r="116" spans="2:17">
      <c r="B116" s="26">
        <v>74</v>
      </c>
      <c r="C116" s="23">
        <v>1</v>
      </c>
      <c r="E116" s="26">
        <v>74</v>
      </c>
      <c r="F116" s="24">
        <v>0</v>
      </c>
      <c r="G116" s="38"/>
      <c r="H116" s="26">
        <v>74</v>
      </c>
      <c r="I116" s="24">
        <v>4.0399999999999998E-2</v>
      </c>
      <c r="J116" s="26"/>
      <c r="K116" s="26">
        <v>74</v>
      </c>
      <c r="L116" s="24">
        <v>2.1100000000000001E-2</v>
      </c>
      <c r="O116" s="26">
        <f t="shared" si="12"/>
        <v>74</v>
      </c>
      <c r="P116" s="25">
        <f>D$51</f>
        <v>0.02</v>
      </c>
      <c r="Q116" s="25">
        <f t="shared" si="14"/>
        <v>1.2246726357209388</v>
      </c>
    </row>
    <row r="117" spans="2:17">
      <c r="B117" s="26">
        <v>75</v>
      </c>
      <c r="C117" s="23">
        <v>1</v>
      </c>
      <c r="E117" s="26">
        <v>75</v>
      </c>
      <c r="F117" s="24">
        <v>0</v>
      </c>
      <c r="G117" s="38"/>
      <c r="H117" s="26">
        <v>75</v>
      </c>
      <c r="I117" s="24">
        <v>4.4600000000000001E-2</v>
      </c>
      <c r="J117" s="26"/>
      <c r="K117" s="26">
        <v>75</v>
      </c>
      <c r="L117" s="24">
        <v>2.4E-2</v>
      </c>
      <c r="O117" s="26">
        <f t="shared" si="12"/>
        <v>75</v>
      </c>
      <c r="P117" s="25">
        <f>D$52</f>
        <v>1.4999999999999999E-2</v>
      </c>
      <c r="Q117" s="25">
        <f t="shared" si="14"/>
        <v>1.2491660884353575</v>
      </c>
    </row>
    <row r="118" spans="2:17">
      <c r="B118" s="26">
        <v>76</v>
      </c>
      <c r="C118" s="23">
        <v>1</v>
      </c>
      <c r="E118" s="26">
        <v>76</v>
      </c>
      <c r="F118" s="24">
        <v>0</v>
      </c>
      <c r="G118" s="38"/>
      <c r="H118" s="26">
        <v>76</v>
      </c>
      <c r="I118" s="24">
        <v>4.9399999999999999E-2</v>
      </c>
      <c r="J118" s="26"/>
      <c r="K118" s="26">
        <v>76</v>
      </c>
      <c r="L118" s="24">
        <v>2.7199999999999998E-2</v>
      </c>
      <c r="O118" s="26">
        <f t="shared" si="12"/>
        <v>76</v>
      </c>
      <c r="P118" s="25">
        <f>D$52</f>
        <v>1.4999999999999999E-2</v>
      </c>
      <c r="Q118" s="25">
        <f t="shared" si="14"/>
        <v>1.2679035797618876</v>
      </c>
    </row>
    <row r="119" spans="2:17">
      <c r="B119" s="26">
        <v>77</v>
      </c>
      <c r="C119" s="23">
        <v>1</v>
      </c>
      <c r="E119" s="26">
        <v>77</v>
      </c>
      <c r="F119" s="24">
        <v>0</v>
      </c>
      <c r="G119" s="38"/>
      <c r="H119" s="26">
        <v>77</v>
      </c>
      <c r="I119" s="24">
        <v>5.4800000000000001E-2</v>
      </c>
      <c r="J119" s="26"/>
      <c r="K119" s="26">
        <v>77</v>
      </c>
      <c r="L119" s="24">
        <v>3.0700000000000002E-2</v>
      </c>
      <c r="O119" s="26">
        <f t="shared" si="12"/>
        <v>77</v>
      </c>
      <c r="P119" s="25">
        <f>D$52</f>
        <v>1.4999999999999999E-2</v>
      </c>
      <c r="Q119" s="25">
        <f t="shared" si="14"/>
        <v>1.2869221334583159</v>
      </c>
    </row>
    <row r="120" spans="2:17">
      <c r="B120" s="26">
        <v>78</v>
      </c>
      <c r="C120" s="23">
        <v>1</v>
      </c>
      <c r="E120" s="26">
        <v>78</v>
      </c>
      <c r="F120" s="24">
        <v>0</v>
      </c>
      <c r="G120" s="38"/>
      <c r="H120" s="26">
        <v>78</v>
      </c>
      <c r="I120" s="24">
        <v>6.0699999999999997E-2</v>
      </c>
      <c r="J120" s="26"/>
      <c r="K120" s="26">
        <v>78</v>
      </c>
      <c r="L120" s="24">
        <v>3.4500000000000003E-2</v>
      </c>
      <c r="O120" s="26">
        <f t="shared" si="12"/>
        <v>78</v>
      </c>
      <c r="P120" s="25">
        <f>D$52</f>
        <v>1.4999999999999999E-2</v>
      </c>
      <c r="Q120" s="25">
        <f t="shared" si="14"/>
        <v>1.3062259654601904</v>
      </c>
    </row>
    <row r="121" spans="2:17">
      <c r="B121" s="26">
        <v>79</v>
      </c>
      <c r="C121" s="23">
        <v>1</v>
      </c>
      <c r="E121" s="26">
        <v>79</v>
      </c>
      <c r="F121" s="24">
        <v>0</v>
      </c>
      <c r="G121" s="38"/>
      <c r="H121" s="26">
        <v>79</v>
      </c>
      <c r="I121" s="24">
        <v>6.7100000000000007E-2</v>
      </c>
      <c r="J121" s="26"/>
      <c r="K121" s="26">
        <v>79</v>
      </c>
      <c r="L121" s="24">
        <v>3.85E-2</v>
      </c>
      <c r="O121" s="26">
        <f t="shared" si="12"/>
        <v>79</v>
      </c>
      <c r="P121" s="25">
        <f>D$52</f>
        <v>1.4999999999999999E-2</v>
      </c>
      <c r="Q121" s="25">
        <f t="shared" si="14"/>
        <v>1.3258193549420931</v>
      </c>
    </row>
    <row r="122" spans="2:17">
      <c r="B122" s="26">
        <v>80</v>
      </c>
      <c r="C122" s="23">
        <v>1</v>
      </c>
      <c r="E122" s="26">
        <v>80</v>
      </c>
      <c r="F122" s="24">
        <v>0</v>
      </c>
      <c r="G122" s="38"/>
      <c r="H122" s="26">
        <v>80</v>
      </c>
      <c r="I122" s="24">
        <v>7.4099999999999999E-2</v>
      </c>
      <c r="J122" s="26"/>
      <c r="K122" s="26">
        <v>80</v>
      </c>
      <c r="L122" s="24">
        <v>4.2900000000000001E-2</v>
      </c>
      <c r="O122" s="26">
        <f t="shared" si="12"/>
        <v>80</v>
      </c>
      <c r="P122" s="25">
        <f>D$53</f>
        <v>0.01</v>
      </c>
      <c r="Q122" s="25">
        <f t="shared" si="14"/>
        <v>1.3457066452662243</v>
      </c>
    </row>
    <row r="123" spans="2:17">
      <c r="B123" s="26">
        <v>81</v>
      </c>
      <c r="C123" s="23">
        <v>1</v>
      </c>
      <c r="E123" s="26">
        <v>81</v>
      </c>
      <c r="F123" s="24">
        <v>0</v>
      </c>
      <c r="G123" s="38"/>
      <c r="H123" s="26">
        <v>81</v>
      </c>
      <c r="I123" s="24">
        <v>8.1500000000000003E-2</v>
      </c>
      <c r="J123" s="26"/>
      <c r="K123" s="26">
        <v>81</v>
      </c>
      <c r="L123" s="24">
        <v>4.7699999999999999E-2</v>
      </c>
      <c r="O123" s="26">
        <f t="shared" si="12"/>
        <v>81</v>
      </c>
      <c r="P123" s="25">
        <f>D$53</f>
        <v>0.01</v>
      </c>
      <c r="Q123" s="25">
        <f t="shared" si="14"/>
        <v>1.3591637117188866</v>
      </c>
    </row>
    <row r="124" spans="2:17">
      <c r="B124" s="26">
        <v>82</v>
      </c>
      <c r="C124" s="23">
        <v>1</v>
      </c>
      <c r="E124" s="26">
        <v>82</v>
      </c>
      <c r="F124" s="24">
        <v>0</v>
      </c>
      <c r="G124" s="38"/>
      <c r="H124" s="26">
        <v>82</v>
      </c>
      <c r="I124" s="24">
        <v>8.9300000000000004E-2</v>
      </c>
      <c r="J124" s="26"/>
      <c r="K124" s="26">
        <v>82</v>
      </c>
      <c r="L124" s="24">
        <v>5.2699999999999997E-2</v>
      </c>
      <c r="O124" s="26">
        <f t="shared" si="12"/>
        <v>82</v>
      </c>
      <c r="P124" s="25">
        <f>D$53</f>
        <v>0.01</v>
      </c>
      <c r="Q124" s="25">
        <f t="shared" si="14"/>
        <v>1.3727553488360755</v>
      </c>
    </row>
    <row r="125" spans="2:17">
      <c r="B125" s="26">
        <v>83</v>
      </c>
      <c r="C125" s="23">
        <v>1</v>
      </c>
      <c r="E125" s="26">
        <v>83</v>
      </c>
      <c r="F125" s="24">
        <v>0</v>
      </c>
      <c r="G125" s="38"/>
      <c r="H125" s="26">
        <v>83</v>
      </c>
      <c r="I125" s="24">
        <v>9.7500000000000003E-2</v>
      </c>
      <c r="J125" s="26"/>
      <c r="K125" s="26">
        <v>83</v>
      </c>
      <c r="L125" s="24">
        <v>5.8099999999999999E-2</v>
      </c>
      <c r="O125" s="26">
        <f t="shared" si="12"/>
        <v>83</v>
      </c>
      <c r="P125" s="25">
        <f>D$53</f>
        <v>0.01</v>
      </c>
      <c r="Q125" s="25">
        <f t="shared" si="14"/>
        <v>1.3864829023244363</v>
      </c>
    </row>
    <row r="126" spans="2:17">
      <c r="B126" s="26">
        <v>84</v>
      </c>
      <c r="C126" s="23">
        <v>1</v>
      </c>
      <c r="E126" s="26">
        <v>84</v>
      </c>
      <c r="F126" s="24">
        <v>0</v>
      </c>
      <c r="G126" s="38"/>
      <c r="H126" s="26">
        <v>84</v>
      </c>
      <c r="I126" s="24">
        <v>0.106</v>
      </c>
      <c r="J126" s="26"/>
      <c r="K126" s="26">
        <v>84</v>
      </c>
      <c r="L126" s="24">
        <v>6.3799999999999996E-2</v>
      </c>
      <c r="O126" s="26">
        <f t="shared" si="12"/>
        <v>84</v>
      </c>
      <c r="P126" s="25">
        <f>D$53</f>
        <v>0.01</v>
      </c>
      <c r="Q126" s="25">
        <f t="shared" si="14"/>
        <v>1.4003477313476806</v>
      </c>
    </row>
    <row r="127" spans="2:17">
      <c r="B127" s="26">
        <v>85</v>
      </c>
      <c r="C127" s="23">
        <v>1</v>
      </c>
      <c r="E127" s="26">
        <v>85</v>
      </c>
      <c r="F127" s="24">
        <v>0</v>
      </c>
      <c r="G127" s="38"/>
      <c r="H127" s="26">
        <v>85</v>
      </c>
      <c r="I127" s="24">
        <v>0.1148</v>
      </c>
      <c r="J127" s="26"/>
      <c r="K127" s="26">
        <v>85</v>
      </c>
      <c r="L127" s="24">
        <v>6.9900000000000004E-2</v>
      </c>
      <c r="O127" s="26">
        <f t="shared" ref="O127:O152" si="15">K127</f>
        <v>85</v>
      </c>
      <c r="P127" s="25">
        <f>D$54</f>
        <v>5.0000000000000001E-3</v>
      </c>
      <c r="Q127" s="25">
        <f t="shared" si="14"/>
        <v>1.4143512086611574</v>
      </c>
    </row>
    <row r="128" spans="2:17">
      <c r="B128" s="26">
        <v>86</v>
      </c>
      <c r="C128" s="23">
        <v>1</v>
      </c>
      <c r="E128" s="26">
        <v>86</v>
      </c>
      <c r="F128" s="24">
        <v>0</v>
      </c>
      <c r="G128" s="38"/>
      <c r="H128" s="26">
        <v>86</v>
      </c>
      <c r="I128" s="24">
        <v>0.1242</v>
      </c>
      <c r="J128" s="26"/>
      <c r="K128" s="26">
        <v>86</v>
      </c>
      <c r="L128" s="24">
        <v>7.6600000000000001E-2</v>
      </c>
      <c r="O128" s="26">
        <f t="shared" si="15"/>
        <v>86</v>
      </c>
      <c r="P128" s="25">
        <f>D$54</f>
        <v>5.0000000000000001E-3</v>
      </c>
      <c r="Q128" s="25">
        <f t="shared" si="14"/>
        <v>1.4214229647044629</v>
      </c>
    </row>
    <row r="129" spans="2:17">
      <c r="B129" s="26">
        <v>87</v>
      </c>
      <c r="C129" s="23">
        <v>1</v>
      </c>
      <c r="E129" s="26">
        <v>87</v>
      </c>
      <c r="F129" s="24">
        <v>0</v>
      </c>
      <c r="G129" s="38"/>
      <c r="H129" s="26">
        <v>87</v>
      </c>
      <c r="I129" s="24">
        <v>0.13389999999999999</v>
      </c>
      <c r="J129" s="26"/>
      <c r="K129" s="26">
        <v>87</v>
      </c>
      <c r="L129" s="24">
        <v>8.3900000000000002E-2</v>
      </c>
      <c r="O129" s="26">
        <f t="shared" si="15"/>
        <v>87</v>
      </c>
      <c r="P129" s="25">
        <f>D$54</f>
        <v>5.0000000000000001E-3</v>
      </c>
      <c r="Q129" s="25">
        <f t="shared" si="14"/>
        <v>1.4285300795279852</v>
      </c>
    </row>
    <row r="130" spans="2:17">
      <c r="B130" s="26">
        <v>88</v>
      </c>
      <c r="C130" s="23">
        <v>1</v>
      </c>
      <c r="E130" s="26">
        <v>88</v>
      </c>
      <c r="F130" s="24">
        <v>0</v>
      </c>
      <c r="G130" s="38"/>
      <c r="H130" s="26">
        <v>88</v>
      </c>
      <c r="I130" s="24">
        <v>0.14410000000000001</v>
      </c>
      <c r="J130" s="26"/>
      <c r="K130" s="26">
        <v>88</v>
      </c>
      <c r="L130" s="24">
        <v>9.1899999999999996E-2</v>
      </c>
      <c r="O130" s="26">
        <f t="shared" si="15"/>
        <v>88</v>
      </c>
      <c r="P130" s="25">
        <f>D$54</f>
        <v>5.0000000000000001E-3</v>
      </c>
      <c r="Q130" s="25">
        <f t="shared" si="14"/>
        <v>1.4356727299256249</v>
      </c>
    </row>
    <row r="131" spans="2:17">
      <c r="B131" s="26">
        <v>89</v>
      </c>
      <c r="C131" s="23">
        <v>1</v>
      </c>
      <c r="E131" s="26">
        <v>89</v>
      </c>
      <c r="F131" s="24">
        <v>0</v>
      </c>
      <c r="G131" s="38"/>
      <c r="H131" s="26">
        <v>89</v>
      </c>
      <c r="I131" s="24">
        <v>0.15490000000000001</v>
      </c>
      <c r="J131" s="26"/>
      <c r="K131" s="26">
        <v>89</v>
      </c>
      <c r="L131" s="24">
        <v>0.1014</v>
      </c>
      <c r="O131" s="26">
        <f t="shared" si="15"/>
        <v>89</v>
      </c>
      <c r="P131" s="25">
        <f>D$54</f>
        <v>5.0000000000000001E-3</v>
      </c>
      <c r="Q131" s="25">
        <f t="shared" si="14"/>
        <v>1.4428510935752528</v>
      </c>
    </row>
    <row r="132" spans="2:17">
      <c r="B132" s="26">
        <v>90</v>
      </c>
      <c r="C132" s="23">
        <v>1</v>
      </c>
      <c r="E132" s="26">
        <v>90</v>
      </c>
      <c r="F132" s="24">
        <v>0</v>
      </c>
      <c r="G132" s="38"/>
      <c r="H132" s="26">
        <v>90</v>
      </c>
      <c r="I132" s="24">
        <v>0.1663</v>
      </c>
      <c r="J132" s="26"/>
      <c r="K132" s="26">
        <v>90</v>
      </c>
      <c r="L132" s="24">
        <v>0.1118</v>
      </c>
      <c r="O132" s="26">
        <f t="shared" si="15"/>
        <v>90</v>
      </c>
      <c r="P132" s="25">
        <f>D$55</f>
        <v>5.0000000000000001E-3</v>
      </c>
      <c r="Q132" s="25">
        <f t="shared" si="14"/>
        <v>1.4500653490431288</v>
      </c>
    </row>
    <row r="133" spans="2:17">
      <c r="B133" s="26">
        <v>91</v>
      </c>
      <c r="C133" s="23">
        <v>1</v>
      </c>
      <c r="E133" s="26">
        <v>91</v>
      </c>
      <c r="F133" s="24">
        <v>0</v>
      </c>
      <c r="G133" s="38"/>
      <c r="H133" s="26">
        <v>91</v>
      </c>
      <c r="I133" s="24">
        <v>0.1782</v>
      </c>
      <c r="J133" s="26"/>
      <c r="K133" s="26">
        <v>91</v>
      </c>
      <c r="L133" s="24">
        <v>0.1231</v>
      </c>
      <c r="O133" s="26">
        <f t="shared" si="15"/>
        <v>91</v>
      </c>
      <c r="P133" s="25">
        <f t="shared" ref="P133:P141" si="16">D$55</f>
        <v>5.0000000000000001E-3</v>
      </c>
      <c r="Q133" s="25">
        <f t="shared" si="14"/>
        <v>1.4573156757883443</v>
      </c>
    </row>
    <row r="134" spans="2:17">
      <c r="B134" s="26">
        <v>92</v>
      </c>
      <c r="C134" s="23">
        <v>1</v>
      </c>
      <c r="E134" s="26">
        <v>92</v>
      </c>
      <c r="F134" s="24">
        <v>0</v>
      </c>
      <c r="G134" s="38"/>
      <c r="H134" s="26">
        <v>92</v>
      </c>
      <c r="I134" s="24">
        <v>0.1905</v>
      </c>
      <c r="J134" s="26"/>
      <c r="K134" s="26">
        <v>92</v>
      </c>
      <c r="L134" s="24">
        <v>0.1356</v>
      </c>
      <c r="O134" s="26">
        <f t="shared" si="15"/>
        <v>92</v>
      </c>
      <c r="P134" s="25">
        <f t="shared" si="16"/>
        <v>5.0000000000000001E-3</v>
      </c>
      <c r="Q134" s="25">
        <f t="shared" si="14"/>
        <v>1.4646022541672858</v>
      </c>
    </row>
    <row r="135" spans="2:17">
      <c r="B135" s="26">
        <v>93</v>
      </c>
      <c r="C135" s="23">
        <v>1</v>
      </c>
      <c r="E135" s="26">
        <v>93</v>
      </c>
      <c r="F135" s="24">
        <v>0</v>
      </c>
      <c r="G135" s="38"/>
      <c r="H135" s="26">
        <v>93</v>
      </c>
      <c r="I135" s="24">
        <v>0.20300000000000001</v>
      </c>
      <c r="J135" s="26"/>
      <c r="K135" s="26">
        <v>93</v>
      </c>
      <c r="L135" s="24">
        <v>0.14960000000000001</v>
      </c>
      <c r="O135" s="26">
        <f t="shared" si="15"/>
        <v>93</v>
      </c>
      <c r="P135" s="25">
        <f t="shared" si="16"/>
        <v>5.0000000000000001E-3</v>
      </c>
      <c r="Q135" s="25">
        <f t="shared" si="14"/>
        <v>1.4719252654381221</v>
      </c>
    </row>
    <row r="136" spans="2:17">
      <c r="B136" s="26">
        <v>94</v>
      </c>
      <c r="C136" s="23">
        <v>1</v>
      </c>
      <c r="E136" s="26">
        <v>94</v>
      </c>
      <c r="F136" s="24">
        <v>0</v>
      </c>
      <c r="G136" s="38"/>
      <c r="H136" s="26">
        <v>94</v>
      </c>
      <c r="I136" s="24">
        <v>0.21790000000000001</v>
      </c>
      <c r="J136" s="26"/>
      <c r="K136" s="26">
        <v>94</v>
      </c>
      <c r="L136" s="24">
        <v>0.1651</v>
      </c>
      <c r="O136" s="26">
        <f t="shared" si="15"/>
        <v>94</v>
      </c>
      <c r="P136" s="25">
        <f t="shared" si="16"/>
        <v>5.0000000000000001E-3</v>
      </c>
      <c r="Q136" s="25">
        <f t="shared" si="14"/>
        <v>1.4792848917653125</v>
      </c>
    </row>
    <row r="137" spans="2:17">
      <c r="B137" s="26">
        <v>95</v>
      </c>
      <c r="C137" s="23">
        <v>1</v>
      </c>
      <c r="E137" s="26">
        <v>95</v>
      </c>
      <c r="F137" s="24">
        <v>0</v>
      </c>
      <c r="G137" s="38"/>
      <c r="H137" s="26">
        <v>95</v>
      </c>
      <c r="I137" s="24">
        <v>0.2341</v>
      </c>
      <c r="J137" s="26"/>
      <c r="K137" s="26">
        <v>95</v>
      </c>
      <c r="L137" s="24">
        <v>0.18240000000000001</v>
      </c>
      <c r="O137" s="26">
        <f t="shared" si="15"/>
        <v>95</v>
      </c>
      <c r="P137" s="25">
        <f t="shared" si="16"/>
        <v>5.0000000000000001E-3</v>
      </c>
      <c r="Q137" s="25">
        <f t="shared" si="14"/>
        <v>1.486681316224139</v>
      </c>
    </row>
    <row r="138" spans="2:17">
      <c r="B138" s="26">
        <v>96</v>
      </c>
      <c r="C138" s="23">
        <v>1</v>
      </c>
      <c r="E138" s="26">
        <v>96</v>
      </c>
      <c r="F138" s="24">
        <v>0</v>
      </c>
      <c r="G138" s="38"/>
      <c r="H138" s="26">
        <v>96</v>
      </c>
      <c r="I138" s="24">
        <v>0.24840000000000001</v>
      </c>
      <c r="J138" s="26"/>
      <c r="K138" s="26">
        <v>96</v>
      </c>
      <c r="L138" s="24">
        <v>0.20180000000000001</v>
      </c>
      <c r="O138" s="26">
        <f t="shared" si="15"/>
        <v>96</v>
      </c>
      <c r="P138" s="25">
        <f t="shared" si="16"/>
        <v>5.0000000000000001E-3</v>
      </c>
      <c r="Q138" s="25">
        <f t="shared" si="14"/>
        <v>1.4941147228052596</v>
      </c>
    </row>
    <row r="139" spans="2:17">
      <c r="B139" s="26">
        <v>97</v>
      </c>
      <c r="C139" s="23">
        <v>1</v>
      </c>
      <c r="E139" s="26">
        <v>97</v>
      </c>
      <c r="F139" s="24">
        <v>0</v>
      </c>
      <c r="G139" s="38"/>
      <c r="H139" s="26">
        <v>97</v>
      </c>
      <c r="I139" s="24">
        <v>0.26400000000000001</v>
      </c>
      <c r="J139" s="26"/>
      <c r="K139" s="26">
        <v>97</v>
      </c>
      <c r="L139" s="24">
        <v>0.222</v>
      </c>
      <c r="O139" s="26">
        <f t="shared" si="15"/>
        <v>97</v>
      </c>
      <c r="P139" s="25">
        <f t="shared" si="16"/>
        <v>5.0000000000000001E-3</v>
      </c>
      <c r="Q139" s="25">
        <f t="shared" si="14"/>
        <v>1.5015852964192857</v>
      </c>
    </row>
    <row r="140" spans="2:17">
      <c r="B140" s="26">
        <v>98</v>
      </c>
      <c r="C140" s="23">
        <v>1</v>
      </c>
      <c r="E140" s="26">
        <v>98</v>
      </c>
      <c r="F140" s="24">
        <v>0</v>
      </c>
      <c r="G140" s="38"/>
      <c r="H140" s="26">
        <v>98</v>
      </c>
      <c r="I140" s="24">
        <v>0.28079999999999999</v>
      </c>
      <c r="J140" s="26"/>
      <c r="K140" s="26">
        <v>98</v>
      </c>
      <c r="L140" s="24">
        <v>0.24390000000000001</v>
      </c>
      <c r="O140" s="26">
        <f t="shared" si="15"/>
        <v>98</v>
      </c>
      <c r="P140" s="25">
        <f t="shared" si="16"/>
        <v>5.0000000000000001E-3</v>
      </c>
      <c r="Q140" s="25">
        <f t="shared" si="14"/>
        <v>1.509093222901382</v>
      </c>
    </row>
    <row r="141" spans="2:17">
      <c r="B141" s="26">
        <v>99</v>
      </c>
      <c r="C141" s="23">
        <v>1</v>
      </c>
      <c r="E141" s="26">
        <v>99</v>
      </c>
      <c r="F141" s="24">
        <v>0</v>
      </c>
      <c r="G141" s="38"/>
      <c r="H141" s="26">
        <v>99</v>
      </c>
      <c r="I141" s="24">
        <v>0.29920000000000002</v>
      </c>
      <c r="J141" s="26"/>
      <c r="K141" s="26">
        <v>99</v>
      </c>
      <c r="L141" s="24">
        <v>0.26819999999999999</v>
      </c>
      <c r="O141" s="26">
        <f t="shared" si="15"/>
        <v>99</v>
      </c>
      <c r="P141" s="25">
        <f t="shared" si="16"/>
        <v>5.0000000000000001E-3</v>
      </c>
      <c r="Q141" s="25">
        <f t="shared" si="14"/>
        <v>1.5166386890158887</v>
      </c>
    </row>
    <row r="142" spans="2:17">
      <c r="B142" s="26">
        <v>100</v>
      </c>
      <c r="C142" s="23">
        <v>1</v>
      </c>
      <c r="E142" s="26">
        <v>100</v>
      </c>
      <c r="F142" s="24">
        <v>0</v>
      </c>
      <c r="G142" s="38"/>
      <c r="H142" s="26">
        <v>100</v>
      </c>
      <c r="I142" s="24">
        <v>0.31919999999999998</v>
      </c>
      <c r="J142" s="26"/>
      <c r="K142" s="26">
        <v>100</v>
      </c>
      <c r="L142" s="24">
        <v>0.29520000000000002</v>
      </c>
      <c r="O142" s="26">
        <f t="shared" si="15"/>
        <v>100</v>
      </c>
      <c r="P142" s="25">
        <f>D$56</f>
        <v>0</v>
      </c>
      <c r="Q142" s="25">
        <f t="shared" si="14"/>
        <v>1.5242218824609679</v>
      </c>
    </row>
    <row r="143" spans="2:17">
      <c r="B143" s="26">
        <v>101</v>
      </c>
      <c r="C143" s="23">
        <v>1</v>
      </c>
      <c r="E143" s="26">
        <v>101</v>
      </c>
      <c r="F143" s="24">
        <v>0</v>
      </c>
      <c r="G143" s="38"/>
      <c r="H143" s="26">
        <v>101</v>
      </c>
      <c r="I143" s="24">
        <v>0.34110000000000001</v>
      </c>
      <c r="J143" s="26"/>
      <c r="K143" s="26">
        <v>101</v>
      </c>
      <c r="L143" s="24">
        <v>0.32519999999999999</v>
      </c>
      <c r="O143" s="26">
        <f t="shared" si="15"/>
        <v>101</v>
      </c>
      <c r="P143" s="25">
        <f t="shared" ref="P143:P152" si="17">D$56</f>
        <v>0</v>
      </c>
      <c r="Q143" s="25">
        <f t="shared" si="14"/>
        <v>1.5242218824609679</v>
      </c>
    </row>
    <row r="144" spans="2:17">
      <c r="B144" s="26">
        <v>102</v>
      </c>
      <c r="C144" s="23">
        <v>1</v>
      </c>
      <c r="E144" s="26">
        <v>102</v>
      </c>
      <c r="F144" s="24">
        <v>0</v>
      </c>
      <c r="G144" s="38"/>
      <c r="H144" s="26">
        <v>102</v>
      </c>
      <c r="I144" s="24">
        <v>0.36509999999999998</v>
      </c>
      <c r="J144" s="26"/>
      <c r="K144" s="26">
        <v>102</v>
      </c>
      <c r="L144" s="24">
        <v>0.3589</v>
      </c>
      <c r="O144" s="26">
        <f t="shared" si="15"/>
        <v>102</v>
      </c>
      <c r="P144" s="25">
        <f t="shared" si="17"/>
        <v>0</v>
      </c>
      <c r="Q144" s="25">
        <f t="shared" si="14"/>
        <v>1.5242218824609679</v>
      </c>
    </row>
    <row r="145" spans="2:17">
      <c r="B145" s="26">
        <v>103</v>
      </c>
      <c r="C145" s="23">
        <v>1</v>
      </c>
      <c r="E145" s="26">
        <v>103</v>
      </c>
      <c r="F145" s="24">
        <v>0</v>
      </c>
      <c r="G145" s="38"/>
      <c r="H145" s="26">
        <v>103</v>
      </c>
      <c r="I145" s="24">
        <v>0.3931</v>
      </c>
      <c r="J145" s="26"/>
      <c r="K145" s="26">
        <v>103</v>
      </c>
      <c r="L145" s="24">
        <v>0.39579999999999999</v>
      </c>
      <c r="O145" s="26">
        <f t="shared" si="15"/>
        <v>103</v>
      </c>
      <c r="P145" s="25">
        <f t="shared" si="17"/>
        <v>0</v>
      </c>
      <c r="Q145" s="25">
        <f t="shared" si="14"/>
        <v>1.5242218824609679</v>
      </c>
    </row>
    <row r="146" spans="2:17">
      <c r="B146" s="26">
        <v>104</v>
      </c>
      <c r="C146" s="23">
        <v>1</v>
      </c>
      <c r="E146" s="26">
        <v>104</v>
      </c>
      <c r="F146" s="24">
        <v>0</v>
      </c>
      <c r="G146" s="38"/>
      <c r="H146" s="26">
        <v>104</v>
      </c>
      <c r="I146" s="24">
        <v>0.42730000000000001</v>
      </c>
      <c r="J146" s="26"/>
      <c r="K146" s="26">
        <v>104</v>
      </c>
      <c r="L146" s="24">
        <v>0.43840000000000001</v>
      </c>
      <c r="O146" s="26">
        <f t="shared" si="15"/>
        <v>104</v>
      </c>
      <c r="P146" s="25">
        <f t="shared" si="17"/>
        <v>0</v>
      </c>
      <c r="Q146" s="25">
        <f t="shared" si="14"/>
        <v>1.5242218824609679</v>
      </c>
    </row>
    <row r="147" spans="2:17">
      <c r="B147" s="26">
        <v>105</v>
      </c>
      <c r="C147" s="23">
        <v>1</v>
      </c>
      <c r="E147" s="26">
        <v>105</v>
      </c>
      <c r="F147" s="24">
        <v>0</v>
      </c>
      <c r="G147" s="38"/>
      <c r="H147" s="26">
        <v>105</v>
      </c>
      <c r="I147" s="24">
        <v>0.46949999999999997</v>
      </c>
      <c r="J147" s="26"/>
      <c r="K147" s="26">
        <v>105</v>
      </c>
      <c r="L147" s="24">
        <v>0.48780000000000001</v>
      </c>
      <c r="O147" s="26">
        <f t="shared" si="15"/>
        <v>105</v>
      </c>
      <c r="P147" s="25">
        <f t="shared" si="17"/>
        <v>0</v>
      </c>
      <c r="Q147" s="25">
        <f t="shared" si="14"/>
        <v>1.5242218824609679</v>
      </c>
    </row>
    <row r="148" spans="2:17">
      <c r="B148" s="26">
        <v>106</v>
      </c>
      <c r="C148" s="23">
        <v>1</v>
      </c>
      <c r="E148" s="26">
        <v>106</v>
      </c>
      <c r="F148" s="24">
        <v>0</v>
      </c>
      <c r="G148" s="38"/>
      <c r="H148" s="26">
        <v>106</v>
      </c>
      <c r="I148" s="24">
        <v>0.52190000000000003</v>
      </c>
      <c r="J148" s="26"/>
      <c r="K148" s="26">
        <v>106</v>
      </c>
      <c r="L148" s="24">
        <v>0.54590000000000005</v>
      </c>
      <c r="O148" s="26">
        <f t="shared" si="15"/>
        <v>106</v>
      </c>
      <c r="P148" s="25">
        <f t="shared" si="17"/>
        <v>0</v>
      </c>
      <c r="Q148" s="25">
        <f t="shared" si="14"/>
        <v>1.5242218824609679</v>
      </c>
    </row>
    <row r="149" spans="2:17">
      <c r="B149" s="26">
        <v>107</v>
      </c>
      <c r="C149" s="23">
        <v>1</v>
      </c>
      <c r="E149" s="26">
        <v>107</v>
      </c>
      <c r="F149" s="24">
        <v>0</v>
      </c>
      <c r="G149" s="38"/>
      <c r="H149" s="26">
        <v>107</v>
      </c>
      <c r="I149" s="24">
        <v>0.58650000000000002</v>
      </c>
      <c r="J149" s="26"/>
      <c r="K149" s="26">
        <v>107</v>
      </c>
      <c r="L149" s="24">
        <v>0.61429999999999996</v>
      </c>
      <c r="O149" s="26">
        <f t="shared" si="15"/>
        <v>107</v>
      </c>
      <c r="P149" s="25">
        <f t="shared" si="17"/>
        <v>0</v>
      </c>
      <c r="Q149" s="25">
        <f t="shared" si="14"/>
        <v>1.5242218824609679</v>
      </c>
    </row>
    <row r="150" spans="2:17">
      <c r="B150" s="26">
        <v>108</v>
      </c>
      <c r="C150" s="23">
        <v>1</v>
      </c>
      <c r="E150" s="26">
        <v>108</v>
      </c>
      <c r="F150" s="24">
        <v>0</v>
      </c>
      <c r="G150" s="38"/>
      <c r="H150" s="26">
        <v>108</v>
      </c>
      <c r="I150" s="24">
        <v>0.6653</v>
      </c>
      <c r="J150" s="26"/>
      <c r="K150" s="26">
        <v>108</v>
      </c>
      <c r="L150" s="24">
        <v>0.69489999999999996</v>
      </c>
      <c r="O150" s="26">
        <f t="shared" si="15"/>
        <v>108</v>
      </c>
      <c r="P150" s="25">
        <f t="shared" si="17"/>
        <v>0</v>
      </c>
      <c r="Q150" s="25">
        <f t="shared" si="14"/>
        <v>1.5242218824609679</v>
      </c>
    </row>
    <row r="151" spans="2:17">
      <c r="B151" s="26">
        <v>109</v>
      </c>
      <c r="C151" s="23">
        <v>1</v>
      </c>
      <c r="E151" s="26">
        <v>109</v>
      </c>
      <c r="F151" s="24">
        <v>0</v>
      </c>
      <c r="G151" s="38"/>
      <c r="H151" s="26">
        <v>109</v>
      </c>
      <c r="I151" s="24">
        <v>0.76019999999999999</v>
      </c>
      <c r="J151" s="26"/>
      <c r="K151" s="26">
        <v>109</v>
      </c>
      <c r="L151" s="24">
        <v>0.78949999999999998</v>
      </c>
      <c r="O151" s="26">
        <f t="shared" si="15"/>
        <v>109</v>
      </c>
      <c r="P151" s="25">
        <f t="shared" si="17"/>
        <v>0</v>
      </c>
      <c r="Q151" s="25">
        <f t="shared" si="14"/>
        <v>1.5242218824609679</v>
      </c>
    </row>
    <row r="152" spans="2:17">
      <c r="B152" s="26">
        <v>110</v>
      </c>
      <c r="C152" s="23">
        <v>1</v>
      </c>
      <c r="E152" s="26">
        <v>110</v>
      </c>
      <c r="F152" s="24">
        <v>0</v>
      </c>
      <c r="G152" s="38"/>
      <c r="H152" s="26">
        <v>110</v>
      </c>
      <c r="I152" s="24">
        <v>1</v>
      </c>
      <c r="J152" s="26"/>
      <c r="K152" s="26">
        <v>110</v>
      </c>
      <c r="L152" s="24">
        <v>1</v>
      </c>
      <c r="O152" s="26">
        <f t="shared" si="15"/>
        <v>110</v>
      </c>
      <c r="P152" s="25">
        <f t="shared" si="17"/>
        <v>0</v>
      </c>
      <c r="Q152" s="25">
        <f t="shared" si="14"/>
        <v>1.5242218824609679</v>
      </c>
    </row>
  </sheetData>
  <phoneticPr fontId="4" type="noConversion"/>
  <pageMargins left="0.5" right="0.5" top="0.5" bottom="0.75" header="0.5" footer="0.5"/>
  <pageSetup scale="66" fitToHeight="100" orientation="landscape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R36"/>
  <sheetViews>
    <sheetView showGridLines="0" tabSelected="1" workbookViewId="0">
      <selection activeCell="I10" sqref="I10"/>
    </sheetView>
  </sheetViews>
  <sheetFormatPr defaultColWidth="8.90625" defaultRowHeight="13.2"/>
  <cols>
    <col min="1" max="1" width="9.08984375" style="14" customWidth="1"/>
    <col min="2" max="2" width="5.1796875" style="14" customWidth="1"/>
    <col min="3" max="3" width="7.453125" style="14" customWidth="1"/>
    <col min="4" max="4" width="9.26953125" style="14" customWidth="1"/>
    <col min="5" max="5" width="8.36328125" style="14" customWidth="1"/>
    <col min="6" max="7" width="7.81640625" style="14" customWidth="1"/>
    <col min="8" max="8" width="8" style="14" customWidth="1"/>
    <col min="9" max="9" width="7.6328125" style="14" customWidth="1"/>
    <col min="10" max="10" width="9" style="14" customWidth="1"/>
    <col min="11" max="11" width="6.36328125" style="14" customWidth="1"/>
    <col min="12" max="12" width="8.54296875" style="14" customWidth="1"/>
    <col min="13" max="13" width="10.54296875" style="14" customWidth="1"/>
    <col min="14" max="14" width="12" style="14" customWidth="1"/>
    <col min="15" max="17" width="10.81640625" style="14" customWidth="1"/>
    <col min="18" max="18" width="12" style="14" bestFit="1" customWidth="1"/>
    <col min="19" max="19" width="14.08984375" style="14" customWidth="1"/>
    <col min="20" max="20" width="7.81640625" style="14" customWidth="1"/>
    <col min="21" max="21" width="2.81640625" style="14" customWidth="1"/>
    <col min="22" max="22" width="5.6328125" style="14" customWidth="1"/>
    <col min="23" max="24" width="7.453125" style="14" bestFit="1" customWidth="1"/>
    <col min="25" max="25" width="7.81640625" style="14" customWidth="1"/>
    <col min="26" max="26" width="4.6328125" style="14" customWidth="1"/>
    <col min="27" max="27" width="3.6328125" style="14" customWidth="1"/>
    <col min="28" max="28" width="7.81640625" style="14" customWidth="1"/>
    <col min="29" max="29" width="10" style="14" customWidth="1"/>
    <col min="30" max="30" width="3.453125" style="14" customWidth="1"/>
    <col min="31" max="31" width="3.81640625" style="14" customWidth="1"/>
    <col min="32" max="32" width="7.36328125" style="14" customWidth="1"/>
    <col min="33" max="33" width="9.81640625" style="14" customWidth="1"/>
    <col min="34" max="34" width="3.453125" style="14" customWidth="1"/>
    <col min="35" max="35" width="10.54296875" style="14" bestFit="1" customWidth="1"/>
    <col min="36" max="36" width="11.90625" style="14" bestFit="1" customWidth="1"/>
    <col min="37" max="37" width="2.90625" style="14" customWidth="1"/>
    <col min="38" max="38" width="10" style="14" bestFit="1" customWidth="1"/>
    <col min="39" max="39" width="9.453125" style="14" bestFit="1" customWidth="1"/>
    <col min="40" max="40" width="3.81640625" style="14" customWidth="1"/>
    <col min="41" max="41" width="9" style="14" customWidth="1"/>
    <col min="42" max="42" width="3.453125" style="14" customWidth="1"/>
    <col min="43" max="45" width="8.453125" style="14" customWidth="1"/>
    <col min="46" max="46" width="2.81640625" style="14" customWidth="1"/>
    <col min="47" max="47" width="9.81640625" style="14" customWidth="1"/>
    <col min="48" max="48" width="10.54296875" style="14" customWidth="1"/>
    <col min="49" max="49" width="9.453125" style="14" customWidth="1"/>
    <col min="50" max="50" width="5.36328125" style="14" bestFit="1" customWidth="1"/>
    <col min="51" max="53" width="8.36328125" style="14" customWidth="1"/>
    <col min="54" max="54" width="2.81640625" style="14" customWidth="1"/>
    <col min="55" max="55" width="9.81640625" style="14" customWidth="1"/>
    <col min="56" max="56" width="10.54296875" style="14" customWidth="1"/>
    <col min="57" max="57" width="9.453125" style="14" customWidth="1"/>
    <col min="58" max="58" width="4.6328125" style="14" customWidth="1"/>
    <col min="59" max="59" width="9.6328125" style="14" customWidth="1"/>
    <col min="60" max="61" width="9.453125" style="14" bestFit="1" customWidth="1"/>
    <col min="62" max="62" width="9.54296875" style="14" customWidth="1"/>
    <col min="63" max="63" width="10.36328125" style="14" customWidth="1"/>
    <col min="64" max="64" width="6.1796875" style="14" bestFit="1" customWidth="1"/>
    <col min="65" max="65" width="8.90625" style="14"/>
    <col min="66" max="66" width="11" style="14" customWidth="1"/>
    <col min="67" max="67" width="10.453125" style="14" customWidth="1"/>
    <col min="68" max="68" width="3.6328125" style="14" customWidth="1"/>
    <col min="69" max="69" width="10.453125" style="14" customWidth="1"/>
    <col min="70" max="16384" width="8.90625" style="14"/>
  </cols>
  <sheetData>
    <row r="1" spans="1:14" customFormat="1" ht="17.399999999999999">
      <c r="A1" s="6" t="s">
        <v>0</v>
      </c>
    </row>
    <row r="2" spans="1:14" customFormat="1" ht="18">
      <c r="A2" s="8" t="s">
        <v>284</v>
      </c>
      <c r="C2" s="3"/>
    </row>
    <row r="3" spans="1:14">
      <c r="E3" s="52"/>
    </row>
    <row r="4" spans="1:14">
      <c r="E4" s="52"/>
    </row>
    <row r="5" spans="1:14">
      <c r="E5" s="52"/>
    </row>
    <row r="6" spans="1:14">
      <c r="A6" s="53" t="s">
        <v>37</v>
      </c>
      <c r="B6" s="9"/>
      <c r="C6" s="54">
        <f>val_date</f>
        <v>45292</v>
      </c>
      <c r="L6" s="40" t="s">
        <v>254</v>
      </c>
      <c r="M6" s="36"/>
      <c r="N6" s="36"/>
    </row>
    <row r="7" spans="1:14" ht="39.6">
      <c r="A7" s="144" t="s">
        <v>250</v>
      </c>
      <c r="B7" s="144" t="s">
        <v>19</v>
      </c>
      <c r="C7" s="144" t="s">
        <v>39</v>
      </c>
      <c r="D7" s="144" t="s">
        <v>40</v>
      </c>
      <c r="E7" s="144" t="s">
        <v>41</v>
      </c>
      <c r="F7" s="144" t="s">
        <v>42</v>
      </c>
      <c r="G7" s="144" t="s">
        <v>270</v>
      </c>
      <c r="H7" s="147" t="s">
        <v>252</v>
      </c>
      <c r="I7" s="147" t="s">
        <v>253</v>
      </c>
      <c r="J7" s="147" t="s">
        <v>259</v>
      </c>
      <c r="K7" s="147" t="s">
        <v>270</v>
      </c>
      <c r="L7" s="148" t="s">
        <v>43</v>
      </c>
      <c r="M7" s="148" t="s">
        <v>44</v>
      </c>
      <c r="N7" s="148" t="s">
        <v>258</v>
      </c>
    </row>
    <row r="8" spans="1:14">
      <c r="A8" s="149" t="str">
        <f>'Tab4-Active Data'!A10</f>
        <v>Active # 1</v>
      </c>
      <c r="B8" s="150">
        <f>'Tab4-Active Data'!G10</f>
        <v>59</v>
      </c>
      <c r="C8" s="150">
        <f>'Tab4-Active Data'!H10</f>
        <v>32</v>
      </c>
      <c r="D8" s="151">
        <f>'Tab4-Active Data'!C10</f>
        <v>33604</v>
      </c>
      <c r="E8" s="151">
        <f ca="1">'Tab4-Active Data'!I10</f>
        <v>45292</v>
      </c>
      <c r="F8" s="149">
        <f ca="1">ROUND((E8-D8)/365.25,0)</f>
        <v>32</v>
      </c>
      <c r="G8" s="149" t="str">
        <f>'Tab4-Active Data'!K10</f>
        <v>Plan1</v>
      </c>
      <c r="H8" s="152">
        <f>'Tab6-Active #1'!$BL$3</f>
        <v>184292.70218087643</v>
      </c>
      <c r="I8" s="152">
        <f ca="1">($C8/$F8)*H8</f>
        <v>184292.70218087643</v>
      </c>
      <c r="J8" s="152">
        <f ca="1">IF($C8=$F8,0,(1/$F8)*H8)</f>
        <v>0</v>
      </c>
      <c r="K8" s="152" t="str">
        <f>'Tab4-Active Data'!K10</f>
        <v>Plan1</v>
      </c>
      <c r="L8" s="153">
        <f>'Tab4-Active Data'!J10</f>
        <v>200</v>
      </c>
      <c r="M8" s="152">
        <f t="shared" ref="M8:M15" ca="1" si="0">L8*I8</f>
        <v>36858540.436175287</v>
      </c>
      <c r="N8" s="152">
        <f t="shared" ref="N8:N15" ca="1" si="1">L8*J8</f>
        <v>0</v>
      </c>
    </row>
    <row r="9" spans="1:14">
      <c r="A9" s="154" t="str">
        <f>'Tab4-Active Data'!A11</f>
        <v>Active # 2</v>
      </c>
      <c r="B9" s="150">
        <f>'Tab4-Active Data'!G11</f>
        <v>49</v>
      </c>
      <c r="C9" s="150">
        <f>'Tab4-Active Data'!H11</f>
        <v>16</v>
      </c>
      <c r="D9" s="151">
        <f>'Tab4-Active Data'!C11</f>
        <v>39448</v>
      </c>
      <c r="E9" s="151">
        <f ca="1">'Tab4-Active Data'!I11</f>
        <v>47484</v>
      </c>
      <c r="F9" s="149">
        <f ca="1">ROUND((E9-D9)/365.25,0)</f>
        <v>22</v>
      </c>
      <c r="G9" s="149" t="str">
        <f>'Tab4-Active Data'!K11</f>
        <v>Plan1</v>
      </c>
      <c r="H9" s="152">
        <f>'Tab7-Active #2'!$BL$3</f>
        <v>143003.63802244377</v>
      </c>
      <c r="I9" s="152">
        <f ca="1">($C9/$F9)*H9</f>
        <v>104002.64583450457</v>
      </c>
      <c r="J9" s="152">
        <f ca="1">IF($C9=$F9,0,(1/$F9)*H9)</f>
        <v>6500.1653646565355</v>
      </c>
      <c r="K9" s="152" t="str">
        <f>'Tab4-Active Data'!K11</f>
        <v>Plan1</v>
      </c>
      <c r="L9" s="153">
        <f>'Tab4-Active Data'!J11</f>
        <v>500</v>
      </c>
      <c r="M9" s="152">
        <f t="shared" ca="1" si="0"/>
        <v>52001322.917252287</v>
      </c>
      <c r="N9" s="152">
        <f t="shared" ca="1" si="1"/>
        <v>3250082.682328268</v>
      </c>
    </row>
    <row r="10" spans="1:14">
      <c r="A10" s="149" t="str">
        <f>'Tab4-Active Data'!A12</f>
        <v>Active # 3</v>
      </c>
      <c r="B10" s="150">
        <f>'Tab4-Active Data'!G12</f>
        <v>39</v>
      </c>
      <c r="C10" s="150">
        <f>'Tab4-Active Data'!H12</f>
        <v>9</v>
      </c>
      <c r="D10" s="151">
        <f>'Tab4-Active Data'!C12</f>
        <v>42005</v>
      </c>
      <c r="E10" s="151">
        <f ca="1">'Tab4-Active Data'!I12</f>
        <v>51136</v>
      </c>
      <c r="F10" s="149">
        <f ca="1">ROUND((E10-D10)/365.25,0)</f>
        <v>25</v>
      </c>
      <c r="G10" s="149" t="str">
        <f>'Tab4-Active Data'!K12</f>
        <v>Plan2</v>
      </c>
      <c r="H10" s="152">
        <f>'Tab8-Active #3'!$BL$3</f>
        <v>113821.33512142731</v>
      </c>
      <c r="I10" s="152">
        <f ca="1">($C10/$F10)*H10</f>
        <v>40975.680643713829</v>
      </c>
      <c r="J10" s="152">
        <f ca="1">IF($C10=$F10,0,(1/$F10)*H10)</f>
        <v>4552.8534048570928</v>
      </c>
      <c r="K10" s="152" t="str">
        <f>'Tab4-Active Data'!K12</f>
        <v>Plan2</v>
      </c>
      <c r="L10" s="153">
        <f>'Tab4-Active Data'!J12</f>
        <v>3000</v>
      </c>
      <c r="M10" s="152">
        <f t="shared" ca="1" si="0"/>
        <v>122927041.93114148</v>
      </c>
      <c r="N10" s="152">
        <f t="shared" ca="1" si="1"/>
        <v>13658560.214571279</v>
      </c>
    </row>
    <row r="11" spans="1:14">
      <c r="A11" s="149" t="str">
        <f>'Tab4-Active Data'!A13</f>
        <v>Active # 4</v>
      </c>
      <c r="B11" s="150">
        <f>'Tab4-Active Data'!G13</f>
        <v>29</v>
      </c>
      <c r="C11" s="150">
        <f>'Tab4-Active Data'!H13</f>
        <v>3</v>
      </c>
      <c r="D11" s="151">
        <f>'Tab4-Active Data'!C13</f>
        <v>44196</v>
      </c>
      <c r="E11" s="151">
        <f ca="1">'Tab4-Active Data'!I13</f>
        <v>54789</v>
      </c>
      <c r="F11" s="149">
        <f ca="1">ROUND((E11-D11)/365.25,0)</f>
        <v>29</v>
      </c>
      <c r="G11" s="149" t="str">
        <f>'Tab4-Active Data'!K13</f>
        <v>Plan2</v>
      </c>
      <c r="H11" s="152">
        <f>'Tab9-Active #4'!$BL$3</f>
        <v>63892.261857128273</v>
      </c>
      <c r="I11" s="152">
        <f ca="1">($C11/$F11)*H11</f>
        <v>6609.5443300477518</v>
      </c>
      <c r="J11" s="152">
        <f ca="1">IF($C11=$F11,0,(1/$F11)*H11)</f>
        <v>2203.1814433492509</v>
      </c>
      <c r="K11" s="152" t="str">
        <f>'Tab4-Active Data'!K13</f>
        <v>Plan2</v>
      </c>
      <c r="L11" s="153">
        <f>'Tab4-Active Data'!J13</f>
        <v>1000</v>
      </c>
      <c r="M11" s="152">
        <f t="shared" ca="1" si="0"/>
        <v>6609544.3300477518</v>
      </c>
      <c r="N11" s="152">
        <f t="shared" ca="1" si="1"/>
        <v>2203181.4433492511</v>
      </c>
    </row>
    <row r="12" spans="1:14">
      <c r="A12" s="149" t="str">
        <f>'Tab4-Active Data'!A14</f>
        <v>Active # 5</v>
      </c>
      <c r="B12" s="150">
        <f>'Tab4-Active Data'!G14</f>
        <v>29</v>
      </c>
      <c r="C12" s="150">
        <f>'Tab4-Active Data'!H14</f>
        <v>3</v>
      </c>
      <c r="D12" s="151">
        <f>'Tab4-Active Data'!C14</f>
        <v>44197</v>
      </c>
      <c r="E12" s="151">
        <f ca="1">'Tab4-Active Data'!I14</f>
        <v>54789</v>
      </c>
      <c r="F12" s="149">
        <f ca="1">ROUND((E12-D12)/365.25,0)</f>
        <v>29</v>
      </c>
      <c r="G12" s="149" t="str">
        <f>'Tab4-Active Data'!K14</f>
        <v>Plan3</v>
      </c>
      <c r="H12" s="152">
        <f>'Tab10-Active #5'!$BL$3</f>
        <v>27594.844119733585</v>
      </c>
      <c r="I12" s="152">
        <f ca="1">($C12/$F12)*H12</f>
        <v>2854.6390468689915</v>
      </c>
      <c r="J12" s="152">
        <f ca="1">IF($C12=$F12,0,(1/$F12)*H12)</f>
        <v>951.54634895633046</v>
      </c>
      <c r="K12" s="152" t="str">
        <f>'Tab4-Active Data'!K14</f>
        <v>Plan3</v>
      </c>
      <c r="L12" s="153">
        <f>'Tab4-Active Data'!J14</f>
        <v>300</v>
      </c>
      <c r="M12" s="152">
        <f t="shared" ca="1" si="0"/>
        <v>856391.71406069747</v>
      </c>
      <c r="N12" s="152">
        <f t="shared" ca="1" si="1"/>
        <v>285463.90468689916</v>
      </c>
    </row>
    <row r="13" spans="1:14">
      <c r="A13" s="149" t="str">
        <f>'Tab5-Retiree Data'!A10</f>
        <v>Retiree # 1</v>
      </c>
      <c r="B13" s="150">
        <f>'Tab5-Retiree Data'!I10</f>
        <v>79</v>
      </c>
      <c r="C13" s="150">
        <f>'Tab5-Retiree Data'!K10</f>
        <v>49</v>
      </c>
      <c r="D13" s="151">
        <f>'Tab5-Retiree Data'!C10</f>
        <v>27395</v>
      </c>
      <c r="E13" s="151" t="s">
        <v>29</v>
      </c>
      <c r="F13" s="155" t="s">
        <v>29</v>
      </c>
      <c r="G13" s="155" t="str">
        <f>'Tab5-Retiree Data'!M10</f>
        <v>Plan1</v>
      </c>
      <c r="H13" s="152">
        <f>'Tab11-Retiree #1'!$BL$3</f>
        <v>41911.287042261625</v>
      </c>
      <c r="I13" s="152">
        <f>H13</f>
        <v>41911.287042261625</v>
      </c>
      <c r="J13" s="156">
        <v>0</v>
      </c>
      <c r="K13" s="152" t="str">
        <f>'Tab5-Retiree Data'!M10</f>
        <v>Plan1</v>
      </c>
      <c r="L13" s="153">
        <f>'Tab5-Retiree Data'!L10</f>
        <v>700</v>
      </c>
      <c r="M13" s="152">
        <f t="shared" si="0"/>
        <v>29337900.929583136</v>
      </c>
      <c r="N13" s="152">
        <f t="shared" si="1"/>
        <v>0</v>
      </c>
    </row>
    <row r="14" spans="1:14">
      <c r="A14" s="149" t="str">
        <f>'Tab5-Retiree Data'!A11</f>
        <v>Retiree # 2</v>
      </c>
      <c r="B14" s="150">
        <f>'Tab5-Retiree Data'!I11</f>
        <v>69</v>
      </c>
      <c r="C14" s="150">
        <f>'Tab5-Retiree Data'!K11</f>
        <v>33</v>
      </c>
      <c r="D14" s="151">
        <f>'Tab5-Retiree Data'!C11</f>
        <v>33239</v>
      </c>
      <c r="E14" s="151" t="s">
        <v>29</v>
      </c>
      <c r="F14" s="155" t="s">
        <v>29</v>
      </c>
      <c r="G14" s="155" t="str">
        <f>'Tab5-Retiree Data'!M11</f>
        <v>Plan2</v>
      </c>
      <c r="H14" s="152">
        <f>'Tab12-Retiree #2'!$BL$3</f>
        <v>42631.737589737131</v>
      </c>
      <c r="I14" s="152">
        <f>H14</f>
        <v>42631.737589737131</v>
      </c>
      <c r="J14" s="156">
        <v>0</v>
      </c>
      <c r="K14" s="152" t="str">
        <f>'Tab5-Retiree Data'!M11</f>
        <v>Plan2</v>
      </c>
      <c r="L14" s="153">
        <f>'Tab5-Retiree Data'!L11</f>
        <v>200</v>
      </c>
      <c r="M14" s="152">
        <f t="shared" si="0"/>
        <v>8526347.5179474261</v>
      </c>
      <c r="N14" s="152">
        <f t="shared" si="1"/>
        <v>0</v>
      </c>
    </row>
    <row r="15" spans="1:14">
      <c r="A15" s="149" t="str">
        <f>'Tab5-Retiree Data'!A12</f>
        <v>Retiree # 3</v>
      </c>
      <c r="B15" s="150">
        <f>'Tab5-Retiree Data'!I12</f>
        <v>59</v>
      </c>
      <c r="C15" s="150">
        <f>'Tab5-Retiree Data'!K12</f>
        <v>32</v>
      </c>
      <c r="D15" s="151">
        <f>'Tab5-Retiree Data'!C12</f>
        <v>33604</v>
      </c>
      <c r="E15" s="151" t="s">
        <v>29</v>
      </c>
      <c r="F15" s="155" t="s">
        <v>29</v>
      </c>
      <c r="G15" s="155" t="str">
        <f>'Tab5-Retiree Data'!M12</f>
        <v>Plan3</v>
      </c>
      <c r="H15" s="152">
        <f>'Tab13-Retiree #3'!BL$3</f>
        <v>247113.4884642346</v>
      </c>
      <c r="I15" s="152">
        <f>H15</f>
        <v>247113.4884642346</v>
      </c>
      <c r="J15" s="156">
        <v>0</v>
      </c>
      <c r="K15" s="152" t="str">
        <f>'Tab5-Retiree Data'!M12</f>
        <v>Plan3</v>
      </c>
      <c r="L15" s="153">
        <f>'Tab5-Retiree Data'!L12</f>
        <v>100</v>
      </c>
      <c r="M15" s="152">
        <f t="shared" si="0"/>
        <v>24711348.846423458</v>
      </c>
      <c r="N15" s="152">
        <f t="shared" si="1"/>
        <v>0</v>
      </c>
    </row>
    <row r="16" spans="1:14">
      <c r="B16" s="60"/>
      <c r="C16" s="60"/>
      <c r="D16" s="56"/>
      <c r="F16" s="63"/>
      <c r="G16" s="63"/>
      <c r="H16" s="56"/>
      <c r="I16" s="26"/>
      <c r="J16" s="61"/>
      <c r="L16" s="33"/>
      <c r="M16" s="55"/>
      <c r="N16" s="55"/>
    </row>
    <row r="17" spans="2:18">
      <c r="B17" s="60"/>
      <c r="C17" s="60"/>
      <c r="D17" s="56"/>
      <c r="F17" s="63"/>
      <c r="G17" s="63"/>
      <c r="I17" s="61"/>
      <c r="J17" s="33"/>
      <c r="K17" s="156" t="s">
        <v>45</v>
      </c>
      <c r="L17" s="157">
        <f>SUM(L8:L12)</f>
        <v>5000</v>
      </c>
      <c r="M17" s="152">
        <f ca="1">SUM(M8:M12)</f>
        <v>219252841.32867751</v>
      </c>
      <c r="N17" s="152">
        <f ca="1">SUM(N8:N12)</f>
        <v>19397288.244935695</v>
      </c>
    </row>
    <row r="18" spans="2:18">
      <c r="B18" s="60"/>
      <c r="C18" s="60"/>
      <c r="D18" s="56"/>
      <c r="F18" s="63"/>
      <c r="G18" s="63"/>
      <c r="I18" s="113"/>
      <c r="J18" s="64"/>
      <c r="K18" s="156" t="s">
        <v>46</v>
      </c>
      <c r="L18" s="157">
        <f>SUM(L13:L15)</f>
        <v>1000</v>
      </c>
      <c r="M18" s="152">
        <f>SUM(M13:M15)</f>
        <v>62575597.293954015</v>
      </c>
      <c r="N18" s="152">
        <f>SUM(N13:N15)</f>
        <v>0</v>
      </c>
    </row>
    <row r="19" spans="2:18">
      <c r="B19" s="26"/>
      <c r="C19" s="26"/>
      <c r="D19" s="58"/>
      <c r="I19" s="113"/>
      <c r="J19" s="64"/>
      <c r="K19" s="158" t="s">
        <v>47</v>
      </c>
      <c r="L19" s="157">
        <f>L17+L18</f>
        <v>6000</v>
      </c>
      <c r="M19" s="159">
        <f ca="1">M17+M18</f>
        <v>281828438.62263155</v>
      </c>
      <c r="N19" s="159">
        <f ca="1">N17+N18</f>
        <v>19397288.244935695</v>
      </c>
    </row>
    <row r="20" spans="2:18">
      <c r="B20" s="26"/>
      <c r="C20" s="26"/>
      <c r="D20" s="26"/>
      <c r="I20" s="113"/>
      <c r="J20" s="26"/>
      <c r="K20" s="26"/>
      <c r="M20" s="63"/>
      <c r="N20" s="58"/>
      <c r="R20" s="58"/>
    </row>
    <row r="21" spans="2:18">
      <c r="B21" s="26"/>
      <c r="C21" s="26"/>
      <c r="D21" s="26"/>
      <c r="J21" s="61"/>
      <c r="M21" s="63"/>
      <c r="N21" s="58"/>
      <c r="R21" s="58"/>
    </row>
    <row r="22" spans="2:18">
      <c r="B22" s="26"/>
      <c r="C22" s="26"/>
      <c r="D22" s="26"/>
      <c r="J22" s="61"/>
      <c r="K22" s="61"/>
      <c r="L22" s="61"/>
      <c r="M22" s="9"/>
      <c r="R22" s="58"/>
    </row>
    <row r="23" spans="2:18">
      <c r="B23" s="26"/>
      <c r="C23" s="26"/>
      <c r="D23" s="26"/>
      <c r="J23" s="61"/>
      <c r="K23" s="61"/>
      <c r="L23" s="61"/>
      <c r="R23" s="58"/>
    </row>
    <row r="24" spans="2:18">
      <c r="B24" s="26"/>
      <c r="C24" s="26"/>
      <c r="D24" s="26"/>
      <c r="E24" s="61"/>
      <c r="F24" s="61"/>
      <c r="G24" s="61"/>
      <c r="H24" s="61"/>
      <c r="I24" s="61"/>
      <c r="J24" s="61"/>
      <c r="K24" s="61"/>
      <c r="L24" s="61"/>
      <c r="M24" s="65"/>
    </row>
    <row r="25" spans="2:18">
      <c r="B25" s="26"/>
      <c r="C25" s="26"/>
      <c r="D25" s="26"/>
      <c r="E25" s="61"/>
      <c r="F25" s="61"/>
      <c r="G25" s="61"/>
      <c r="H25" s="61"/>
      <c r="I25" s="61"/>
      <c r="J25" s="61"/>
      <c r="K25" s="61"/>
      <c r="L25" s="61"/>
    </row>
    <row r="28" spans="2:18">
      <c r="M28" s="9"/>
    </row>
    <row r="29" spans="2:18">
      <c r="M29" s="66"/>
    </row>
    <row r="30" spans="2:18">
      <c r="M30" s="66"/>
    </row>
    <row r="31" spans="2:18">
      <c r="M31" s="66"/>
    </row>
    <row r="32" spans="2:18">
      <c r="M32" s="66"/>
    </row>
    <row r="33" spans="13:13">
      <c r="M33" s="67"/>
    </row>
    <row r="34" spans="13:13">
      <c r="M34" s="67"/>
    </row>
    <row r="35" spans="13:13">
      <c r="M35" s="68"/>
    </row>
    <row r="36" spans="13:13">
      <c r="M36" s="68"/>
    </row>
  </sheetData>
  <phoneticPr fontId="4" type="noConversion"/>
  <pageMargins left="0.5" right="0.5" top="0.5" bottom="0.75" header="0.5" footer="0.5"/>
  <pageSetup scale="55" orientation="landscape" horizontalDpi="1200" verticalDpi="1200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L19"/>
  <sheetViews>
    <sheetView showGridLines="0" workbookViewId="0">
      <selection activeCell="I10" sqref="I10"/>
    </sheetView>
  </sheetViews>
  <sheetFormatPr defaultColWidth="8.90625" defaultRowHeight="13.2"/>
  <cols>
    <col min="1" max="1" width="12.90625" style="14" customWidth="1"/>
    <col min="2" max="2" width="8.90625" style="14"/>
    <col min="3" max="4" width="8.08984375" style="14" customWidth="1"/>
    <col min="5" max="5" width="5.36328125" style="14" customWidth="1"/>
    <col min="6" max="6" width="5.453125" style="26" customWidth="1"/>
    <col min="7" max="7" width="3.6328125" style="14" customWidth="1"/>
    <col min="8" max="8" width="6.6328125" style="14" bestFit="1" customWidth="1"/>
    <col min="9" max="12" width="7.90625" style="14" bestFit="1" customWidth="1"/>
    <col min="13" max="16384" width="8.90625" style="14"/>
  </cols>
  <sheetData>
    <row r="1" spans="1:12" customFormat="1" ht="17.399999999999999">
      <c r="A1" s="6" t="s">
        <v>0</v>
      </c>
      <c r="F1" s="1"/>
    </row>
    <row r="2" spans="1:12" customFormat="1" ht="18">
      <c r="A2" s="8" t="s">
        <v>280</v>
      </c>
      <c r="F2" s="1"/>
    </row>
    <row r="3" spans="1:12">
      <c r="A3" s="5"/>
    </row>
    <row r="4" spans="1:12">
      <c r="A4" s="5"/>
    </row>
    <row r="5" spans="1:12">
      <c r="A5" s="5"/>
    </row>
    <row r="6" spans="1:12">
      <c r="A6" s="9" t="s">
        <v>48</v>
      </c>
      <c r="B6" s="78">
        <f>val_date</f>
        <v>45292</v>
      </c>
    </row>
    <row r="9" spans="1:12" s="70" customFormat="1" ht="51.75" customHeight="1">
      <c r="A9" s="144" t="s">
        <v>49</v>
      </c>
      <c r="B9" s="144" t="s">
        <v>50</v>
      </c>
      <c r="C9" s="144" t="s">
        <v>51</v>
      </c>
      <c r="D9" s="144" t="s">
        <v>52</v>
      </c>
      <c r="E9" s="144" t="s">
        <v>53</v>
      </c>
      <c r="F9" s="144" t="s">
        <v>54</v>
      </c>
      <c r="G9" s="144" t="s">
        <v>19</v>
      </c>
      <c r="H9" s="144" t="s">
        <v>28</v>
      </c>
      <c r="I9" s="144" t="s">
        <v>55</v>
      </c>
      <c r="J9" s="144" t="s">
        <v>56</v>
      </c>
      <c r="K9" s="144" t="s">
        <v>270</v>
      </c>
      <c r="L9" s="71"/>
    </row>
    <row r="10" spans="1:12">
      <c r="A10" s="133" t="s">
        <v>57</v>
      </c>
      <c r="B10" s="134">
        <v>23743</v>
      </c>
      <c r="C10" s="134">
        <v>33604</v>
      </c>
      <c r="D10" s="134" t="s">
        <v>58</v>
      </c>
      <c r="E10" s="135" t="s">
        <v>59</v>
      </c>
      <c r="F10" s="135" t="s">
        <v>60</v>
      </c>
      <c r="G10" s="136">
        <f t="shared" ref="G10:H14" si="0">ROUND((val_date-B10)/365.25,0)</f>
        <v>59</v>
      </c>
      <c r="H10" s="136">
        <f t="shared" si="0"/>
        <v>32</v>
      </c>
      <c r="I10" s="134">
        <f ca="1">DATE(OFFSET('Tab6-Active #1'!H5,MATCH(1,'Tab6-Active #1'!H6:H150,0),-7),1,1)</f>
        <v>45292</v>
      </c>
      <c r="J10" s="137">
        <v>200</v>
      </c>
      <c r="K10" s="137" t="s">
        <v>268</v>
      </c>
      <c r="L10" s="76"/>
    </row>
    <row r="11" spans="1:12">
      <c r="A11" s="138" t="s">
        <v>61</v>
      </c>
      <c r="B11" s="134">
        <v>27395</v>
      </c>
      <c r="C11" s="134">
        <v>39448</v>
      </c>
      <c r="D11" s="134" t="s">
        <v>58</v>
      </c>
      <c r="E11" s="135" t="s">
        <v>70</v>
      </c>
      <c r="F11" s="135" t="s">
        <v>60</v>
      </c>
      <c r="G11" s="136">
        <f t="shared" si="0"/>
        <v>49</v>
      </c>
      <c r="H11" s="136">
        <f t="shared" si="0"/>
        <v>16</v>
      </c>
      <c r="I11" s="134">
        <f ca="1">DATE(OFFSET('Tab7-Active #2'!H5,MATCH(1,'Tab7-Active #2'!H6:H150,0),-7),1,1)</f>
        <v>47484</v>
      </c>
      <c r="J11" s="137">
        <v>500</v>
      </c>
      <c r="K11" s="137" t="s">
        <v>268</v>
      </c>
      <c r="L11" s="77"/>
    </row>
    <row r="12" spans="1:12">
      <c r="A12" s="133" t="s">
        <v>62</v>
      </c>
      <c r="B12" s="134">
        <v>31048</v>
      </c>
      <c r="C12" s="134">
        <v>42005</v>
      </c>
      <c r="D12" s="134" t="s">
        <v>58</v>
      </c>
      <c r="E12" s="135" t="s">
        <v>59</v>
      </c>
      <c r="F12" s="135" t="s">
        <v>60</v>
      </c>
      <c r="G12" s="136">
        <f t="shared" si="0"/>
        <v>39</v>
      </c>
      <c r="H12" s="136">
        <f t="shared" si="0"/>
        <v>9</v>
      </c>
      <c r="I12" s="134">
        <f ca="1">DATE(OFFSET('Tab8-Active #3'!H5,MATCH(1,'Tab8-Active #3'!H6:H150,0),-7),1,1)</f>
        <v>51136</v>
      </c>
      <c r="J12" s="137">
        <v>3000</v>
      </c>
      <c r="K12" s="137" t="s">
        <v>272</v>
      </c>
      <c r="L12" s="77"/>
    </row>
    <row r="13" spans="1:12">
      <c r="A13" s="133" t="s">
        <v>63</v>
      </c>
      <c r="B13" s="134">
        <v>34700</v>
      </c>
      <c r="C13" s="134">
        <v>44196</v>
      </c>
      <c r="D13" s="134" t="s">
        <v>58</v>
      </c>
      <c r="E13" s="135" t="s">
        <v>70</v>
      </c>
      <c r="F13" s="135" t="s">
        <v>60</v>
      </c>
      <c r="G13" s="136">
        <f t="shared" si="0"/>
        <v>29</v>
      </c>
      <c r="H13" s="136">
        <f t="shared" si="0"/>
        <v>3</v>
      </c>
      <c r="I13" s="134">
        <f ca="1">DATE(OFFSET('Tab9-Active #4'!H5,MATCH(1,'Tab9-Active #4'!H6:H150,0),-7),1,1)</f>
        <v>54789</v>
      </c>
      <c r="J13" s="137">
        <v>1000</v>
      </c>
      <c r="K13" s="137" t="s">
        <v>272</v>
      </c>
      <c r="L13" s="77"/>
    </row>
    <row r="14" spans="1:12">
      <c r="A14" s="139" t="s">
        <v>64</v>
      </c>
      <c r="B14" s="140">
        <v>34700</v>
      </c>
      <c r="C14" s="140">
        <v>44197</v>
      </c>
      <c r="D14" s="140" t="s">
        <v>58</v>
      </c>
      <c r="E14" s="141" t="s">
        <v>59</v>
      </c>
      <c r="F14" s="141" t="s">
        <v>60</v>
      </c>
      <c r="G14" s="142">
        <f t="shared" si="0"/>
        <v>29</v>
      </c>
      <c r="H14" s="142">
        <f t="shared" si="0"/>
        <v>3</v>
      </c>
      <c r="I14" s="140">
        <f ca="1">DATE(OFFSET('Tab10-Active #5'!H5,MATCH(1,'Tab10-Active #5'!H6:H150,0),-7),1,1)</f>
        <v>54789</v>
      </c>
      <c r="J14" s="143">
        <v>300</v>
      </c>
      <c r="K14" s="143" t="s">
        <v>273</v>
      </c>
    </row>
    <row r="15" spans="1:12">
      <c r="B15" s="26"/>
      <c r="C15" s="26"/>
      <c r="D15" s="26"/>
      <c r="E15" s="26"/>
      <c r="I15" s="63"/>
    </row>
    <row r="16" spans="1:12">
      <c r="B16" s="26"/>
      <c r="C16" s="26"/>
      <c r="D16" s="26"/>
      <c r="E16" s="26"/>
    </row>
    <row r="17" spans="1:5">
      <c r="A17" s="14" t="s">
        <v>286</v>
      </c>
      <c r="B17" s="26"/>
      <c r="C17" s="26"/>
      <c r="D17" s="26"/>
      <c r="E17" s="26"/>
    </row>
    <row r="18" spans="1:5">
      <c r="A18" s="14" t="s">
        <v>287</v>
      </c>
    </row>
    <row r="19" spans="1:5">
      <c r="A19" s="14" t="s">
        <v>288</v>
      </c>
    </row>
  </sheetData>
  <phoneticPr fontId="4" type="noConversion"/>
  <dataValidations count="8">
    <dataValidation type="list" allowBlank="1" showInputMessage="1" showErrorMessage="1" sqref="A14" xr:uid="{00000000-0002-0000-0300-000000000000}">
      <formula1>"Active # 5"</formula1>
    </dataValidation>
    <dataValidation type="list" allowBlank="1" showInputMessage="1" showErrorMessage="1" sqref="A13" xr:uid="{00000000-0002-0000-0300-000001000000}">
      <formula1>"Active # 4"</formula1>
    </dataValidation>
    <dataValidation type="list" allowBlank="1" showInputMessage="1" showErrorMessage="1" sqref="A12" xr:uid="{00000000-0002-0000-0300-000002000000}">
      <formula1>"Active # 3"</formula1>
    </dataValidation>
    <dataValidation type="list" allowBlank="1" showInputMessage="1" showErrorMessage="1" sqref="A11" xr:uid="{00000000-0002-0000-0300-000003000000}">
      <formula1>"Active # 2"</formula1>
    </dataValidation>
    <dataValidation type="list" allowBlank="1" showInputMessage="1" showErrorMessage="1" sqref="A10" xr:uid="{00000000-0002-0000-0300-000004000000}">
      <formula1>"Active # 1"</formula1>
    </dataValidation>
    <dataValidation type="list" allowBlank="1" showInputMessage="1" showErrorMessage="1" sqref="D10:D14" xr:uid="{00000000-0002-0000-0300-000005000000}">
      <formula1>"N/A"</formula1>
    </dataValidation>
    <dataValidation type="list" allowBlank="1" showInputMessage="1" showErrorMessage="1" sqref="F10:F14" xr:uid="{00000000-0002-0000-0300-000006000000}">
      <formula1>"A"</formula1>
    </dataValidation>
    <dataValidation type="list" allowBlank="1" showInputMessage="1" showErrorMessage="1" sqref="E10:E14" xr:uid="{00000000-0002-0000-0300-000007000000}">
      <formula1>"M,F"</formula1>
    </dataValidation>
  </dataValidations>
  <pageMargins left="0.5" right="0.5" top="0.5" bottom="0.75" header="0.5" footer="0.5"/>
  <pageSetup orientation="landscape" horizontalDpi="1200" verticalDpi="1200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M17"/>
  <sheetViews>
    <sheetView showGridLines="0" workbookViewId="0">
      <selection activeCell="D11" sqref="D11"/>
    </sheetView>
  </sheetViews>
  <sheetFormatPr defaultColWidth="8.90625" defaultRowHeight="13.2"/>
  <cols>
    <col min="1" max="1" width="12.90625" style="14" customWidth="1"/>
    <col min="2" max="2" width="8.90625" style="14"/>
    <col min="3" max="3" width="7.54296875" style="14" customWidth="1"/>
    <col min="4" max="4" width="8.08984375" style="14" customWidth="1"/>
    <col min="5" max="5" width="5.36328125" style="14" customWidth="1"/>
    <col min="6" max="6" width="5.453125" style="26" customWidth="1"/>
    <col min="7" max="7" width="6.453125" style="14" customWidth="1"/>
    <col min="8" max="8" width="6.6328125" style="14" bestFit="1" customWidth="1"/>
    <col min="9" max="12" width="7.90625" style="14" bestFit="1" customWidth="1"/>
    <col min="13" max="16384" width="8.90625" style="14"/>
  </cols>
  <sheetData>
    <row r="1" spans="1:13" customFormat="1" ht="17.399999999999999">
      <c r="A1" s="6" t="str">
        <f>client_name</f>
        <v>ABC Company</v>
      </c>
      <c r="F1" s="1"/>
      <c r="H1" t="s">
        <v>65</v>
      </c>
    </row>
    <row r="2" spans="1:13" customFormat="1" ht="18">
      <c r="A2" s="8" t="str">
        <f>title1</f>
        <v>ASC 715-60  as of January 1, 2024</v>
      </c>
      <c r="F2" s="1"/>
    </row>
    <row r="3" spans="1:13">
      <c r="A3" s="5"/>
    </row>
    <row r="4" spans="1:13">
      <c r="A4" s="5"/>
    </row>
    <row r="5" spans="1:13">
      <c r="A5" s="5"/>
    </row>
    <row r="6" spans="1:13">
      <c r="A6" s="9" t="s">
        <v>48</v>
      </c>
      <c r="B6" s="78">
        <f>val_date</f>
        <v>45292</v>
      </c>
    </row>
    <row r="9" spans="1:13" s="70" customFormat="1" ht="58.2" customHeight="1">
      <c r="A9" s="144" t="s">
        <v>49</v>
      </c>
      <c r="B9" s="144" t="s">
        <v>50</v>
      </c>
      <c r="C9" s="144" t="s">
        <v>51</v>
      </c>
      <c r="D9" s="144" t="s">
        <v>52</v>
      </c>
      <c r="E9" s="144" t="s">
        <v>53</v>
      </c>
      <c r="F9" s="144" t="s">
        <v>54</v>
      </c>
      <c r="G9" s="144" t="s">
        <v>66</v>
      </c>
      <c r="H9" s="144" t="s">
        <v>67</v>
      </c>
      <c r="I9" s="145" t="s">
        <v>19</v>
      </c>
      <c r="J9" s="145" t="s">
        <v>38</v>
      </c>
      <c r="K9" s="145" t="s">
        <v>68</v>
      </c>
      <c r="L9" s="145" t="s">
        <v>56</v>
      </c>
      <c r="M9" s="145" t="s">
        <v>270</v>
      </c>
    </row>
    <row r="10" spans="1:13">
      <c r="A10" s="133" t="s">
        <v>69</v>
      </c>
      <c r="B10" s="134">
        <v>16438</v>
      </c>
      <c r="C10" s="134">
        <v>27395</v>
      </c>
      <c r="D10" s="134">
        <v>40179</v>
      </c>
      <c r="E10" s="135" t="s">
        <v>59</v>
      </c>
      <c r="F10" s="135" t="s">
        <v>71</v>
      </c>
      <c r="G10" s="136" t="s">
        <v>59</v>
      </c>
      <c r="H10" s="134">
        <v>14611</v>
      </c>
      <c r="I10" s="133">
        <f>ROUND((val_date-B10)/365.25,0)</f>
        <v>79</v>
      </c>
      <c r="J10" s="133">
        <f>IF(G10="M",ROUND((val_date-H10)/365.25,0)," ")</f>
        <v>84</v>
      </c>
      <c r="K10" s="133">
        <f>ROUND((val_date-C10)/365.25,0)</f>
        <v>49</v>
      </c>
      <c r="L10" s="146">
        <v>700</v>
      </c>
      <c r="M10" s="146" t="s">
        <v>268</v>
      </c>
    </row>
    <row r="11" spans="1:13">
      <c r="A11" s="138" t="s">
        <v>72</v>
      </c>
      <c r="B11" s="134">
        <v>20090</v>
      </c>
      <c r="C11" s="134">
        <v>33239</v>
      </c>
      <c r="D11" s="134">
        <v>42005</v>
      </c>
      <c r="E11" s="135" t="s">
        <v>70</v>
      </c>
      <c r="F11" s="135" t="s">
        <v>71</v>
      </c>
      <c r="G11" s="136" t="s">
        <v>177</v>
      </c>
      <c r="H11" s="134"/>
      <c r="I11" s="133">
        <f>ROUND((val_date-B11)/365.25,0)</f>
        <v>69</v>
      </c>
      <c r="J11" s="133" t="str">
        <f>IF(G11="M",ROUND((val_date-H11)/365.25,0)," ")</f>
        <v xml:space="preserve"> </v>
      </c>
      <c r="K11" s="133">
        <f>ROUND((val_date-C11)/365.25,0)</f>
        <v>33</v>
      </c>
      <c r="L11" s="133">
        <v>200</v>
      </c>
      <c r="M11" s="133" t="s">
        <v>272</v>
      </c>
    </row>
    <row r="12" spans="1:13">
      <c r="A12" s="139" t="s">
        <v>73</v>
      </c>
      <c r="B12" s="140">
        <v>23743</v>
      </c>
      <c r="C12" s="140">
        <v>33604</v>
      </c>
      <c r="D12" s="140">
        <v>44927</v>
      </c>
      <c r="E12" s="141" t="s">
        <v>59</v>
      </c>
      <c r="F12" s="141" t="s">
        <v>71</v>
      </c>
      <c r="G12" s="142" t="s">
        <v>59</v>
      </c>
      <c r="H12" s="140">
        <v>25204</v>
      </c>
      <c r="I12" s="139">
        <f>ROUND((val_date-B12)/365.25,0)</f>
        <v>59</v>
      </c>
      <c r="J12" s="139">
        <f>IF(G12="M",ROUND((val_date-H12)/365.25,0)," ")</f>
        <v>55</v>
      </c>
      <c r="K12" s="139">
        <f>ROUND((val_date-C12)/365.25,0)</f>
        <v>32</v>
      </c>
      <c r="L12" s="139">
        <v>100</v>
      </c>
      <c r="M12" s="139" t="s">
        <v>273</v>
      </c>
    </row>
    <row r="13" spans="1:13">
      <c r="B13" s="72"/>
      <c r="C13" s="72"/>
      <c r="D13" s="73"/>
      <c r="E13" s="74"/>
      <c r="F13" s="74"/>
      <c r="G13" s="60"/>
      <c r="H13" s="60"/>
      <c r="I13" s="58"/>
      <c r="J13" s="75"/>
      <c r="L13" s="77"/>
    </row>
    <row r="14" spans="1:13">
      <c r="B14" s="72"/>
      <c r="C14" s="72"/>
      <c r="D14" s="73"/>
      <c r="E14" s="74"/>
      <c r="F14" s="74"/>
      <c r="G14" s="60"/>
      <c r="H14" s="60"/>
      <c r="I14" s="58"/>
      <c r="J14" s="75"/>
    </row>
    <row r="15" spans="1:13">
      <c r="A15" s="14" t="s">
        <v>286</v>
      </c>
      <c r="B15" s="26"/>
      <c r="C15" s="26"/>
      <c r="D15" s="26"/>
      <c r="E15" s="26"/>
      <c r="I15" s="63"/>
    </row>
    <row r="16" spans="1:13">
      <c r="A16" s="14" t="s">
        <v>287</v>
      </c>
      <c r="B16" s="26"/>
      <c r="C16" s="26"/>
      <c r="D16" s="26"/>
      <c r="E16" s="26"/>
    </row>
    <row r="17" spans="1:5">
      <c r="A17" s="14" t="s">
        <v>288</v>
      </c>
      <c r="B17" s="26"/>
      <c r="C17" s="26"/>
      <c r="D17" s="26"/>
      <c r="E17" s="26"/>
    </row>
  </sheetData>
  <phoneticPr fontId="4" type="noConversion"/>
  <dataValidations count="6">
    <dataValidation type="list" allowBlank="1" showInputMessage="1" showErrorMessage="1" sqref="A10" xr:uid="{00000000-0002-0000-0400-000000000000}">
      <formula1>"Retiree # 1"</formula1>
    </dataValidation>
    <dataValidation type="list" allowBlank="1" showInputMessage="1" showErrorMessage="1" sqref="A11" xr:uid="{00000000-0002-0000-0400-000001000000}">
      <formula1>"Retiree # 2"</formula1>
    </dataValidation>
    <dataValidation type="list" allowBlank="1" showInputMessage="1" showErrorMessage="1" sqref="G10:G12" xr:uid="{00000000-0002-0000-0400-000002000000}">
      <formula1>"M,S"</formula1>
    </dataValidation>
    <dataValidation type="list" allowBlank="1" showInputMessage="1" showErrorMessage="1" sqref="E10:E12" xr:uid="{00000000-0002-0000-0400-000003000000}">
      <formula1>"M,F"</formula1>
    </dataValidation>
    <dataValidation type="list" allowBlank="1" showInputMessage="1" showErrorMessage="1" sqref="F10:F12" xr:uid="{00000000-0002-0000-0400-000004000000}">
      <formula1>"R"</formula1>
    </dataValidation>
    <dataValidation type="list" allowBlank="1" showInputMessage="1" showErrorMessage="1" sqref="A12" xr:uid="{00000000-0002-0000-0400-000005000000}">
      <formula1>"Retiree # 3"</formula1>
    </dataValidation>
  </dataValidations>
  <pageMargins left="0.5" right="0.5" top="0.5" bottom="0.75" header="0.5" footer="0.5"/>
  <pageSetup orientation="landscape" horizontalDpi="1200" verticalDpi="1200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CC282"/>
  <sheetViews>
    <sheetView showGridLines="0" topLeftCell="AH1" workbookViewId="0">
      <pane ySplit="5" topLeftCell="A6" activePane="bottomLeft" state="frozen"/>
      <selection activeCell="BH24" sqref="BH24"/>
      <selection pane="bottomLeft" activeCell="AZ7" sqref="AZ7"/>
    </sheetView>
  </sheetViews>
  <sheetFormatPr defaultColWidth="13.08984375" defaultRowHeight="13.2"/>
  <cols>
    <col min="1" max="3" width="9.81640625" style="106" customWidth="1"/>
    <col min="4" max="4" width="9.81640625" style="57" customWidth="1"/>
    <col min="5" max="5" width="10.54296875" style="57" customWidth="1"/>
    <col min="6" max="6" width="9.81640625" style="57" customWidth="1"/>
    <col min="7" max="7" width="1.81640625" style="57" customWidth="1"/>
    <col min="8" max="9" width="9.81640625" style="14" customWidth="1"/>
    <col min="10" max="10" width="7.36328125" style="14" customWidth="1"/>
    <col min="11" max="16" width="9.81640625" style="57" customWidth="1"/>
    <col min="17" max="18" width="9.81640625" style="14" customWidth="1"/>
    <col min="19" max="19" width="1.81640625" style="14" customWidth="1"/>
    <col min="20" max="21" width="9.81640625" style="14" customWidth="1"/>
    <col min="22" max="22" width="1.81640625" style="14" customWidth="1"/>
    <col min="23" max="25" width="9.81640625" style="14" customWidth="1"/>
    <col min="26" max="26" width="1.81640625" style="14" customWidth="1"/>
    <col min="27" max="27" width="9.81640625" style="14" customWidth="1"/>
    <col min="28" max="28" width="1.81640625" style="14" customWidth="1"/>
    <col min="29" max="30" width="9.81640625" style="14" customWidth="1"/>
    <col min="31" max="31" width="1.81640625" style="69" customWidth="1"/>
    <col min="32" max="33" width="9.81640625" style="69" customWidth="1"/>
    <col min="34" max="34" width="1.81640625" style="69" customWidth="1"/>
    <col min="35" max="36" width="9.81640625" style="14" customWidth="1"/>
    <col min="37" max="37" width="1.81640625" style="14" customWidth="1"/>
    <col min="38" max="39" width="9.81640625" style="14" customWidth="1"/>
    <col min="40" max="40" width="1.81640625" style="14" customWidth="1"/>
    <col min="41" max="42" width="8.81640625" style="14" customWidth="1"/>
    <col min="43" max="43" width="6.1796875" style="69" customWidth="1"/>
    <col min="44" max="44" width="8.81640625" style="69" customWidth="1"/>
    <col min="45" max="45" width="11.7265625" style="69" customWidth="1"/>
    <col min="46" max="46" width="4.6328125" style="69" customWidth="1"/>
    <col min="47" max="50" width="8.81640625" style="14" customWidth="1"/>
    <col min="51" max="51" width="1.81640625" style="14" customWidth="1"/>
    <col min="52" max="52" width="8.81640625" style="14" customWidth="1"/>
    <col min="53" max="53" width="10.36328125" style="14" customWidth="1"/>
    <col min="54" max="54" width="4.08984375" style="57" customWidth="1"/>
    <col min="55" max="56" width="8.81640625" style="69" customWidth="1"/>
    <col min="57" max="57" width="1.81640625" style="69" customWidth="1"/>
    <col min="58" max="60" width="8.81640625" style="14" customWidth="1"/>
    <col min="61" max="61" width="9.453125" style="14" customWidth="1"/>
    <col min="62" max="62" width="2.81640625" style="14" customWidth="1"/>
    <col min="63" max="64" width="9.81640625" style="14" customWidth="1"/>
    <col min="65" max="69" width="13.08984375" style="36" customWidth="1"/>
    <col min="70" max="72" width="13.08984375" style="14" customWidth="1"/>
    <col min="73" max="77" width="13.08984375" style="36" customWidth="1"/>
    <col min="78" max="16384" width="13.08984375" style="14"/>
  </cols>
  <sheetData>
    <row r="1" spans="1:81">
      <c r="A1" s="79" t="s">
        <v>57</v>
      </c>
      <c r="AU1" s="36"/>
      <c r="AV1" s="36"/>
      <c r="AW1" s="36"/>
      <c r="BF1" s="36"/>
      <c r="BG1" s="36"/>
      <c r="BH1" s="36"/>
    </row>
    <row r="2" spans="1:81">
      <c r="A2" s="106" t="s">
        <v>60</v>
      </c>
      <c r="D2" s="107"/>
      <c r="E2" s="108"/>
      <c r="F2" s="108"/>
      <c r="G2" s="108"/>
      <c r="K2" s="108"/>
      <c r="L2" s="108"/>
      <c r="M2" s="108"/>
      <c r="N2" s="108"/>
      <c r="O2" s="108"/>
      <c r="P2" s="108"/>
      <c r="AC2" s="36"/>
      <c r="AQ2" s="14"/>
      <c r="AR2" s="14"/>
      <c r="AS2" s="14"/>
      <c r="AT2" s="14"/>
      <c r="BB2" s="14"/>
      <c r="BC2" s="14"/>
      <c r="BD2" s="14"/>
      <c r="BE2" s="14"/>
      <c r="BK2" s="65"/>
      <c r="BL2" s="65"/>
    </row>
    <row r="3" spans="1:81" ht="13.8" thickBot="1">
      <c r="A3" s="162" t="str">
        <f>'Tab4-Active Data'!$K$10</f>
        <v>Plan1</v>
      </c>
      <c r="D3" s="107"/>
      <c r="E3" s="109"/>
      <c r="F3" s="108"/>
      <c r="G3" s="108"/>
      <c r="K3" s="80" t="s">
        <v>74</v>
      </c>
      <c r="L3" s="110"/>
      <c r="M3" s="110"/>
      <c r="N3" s="110"/>
      <c r="O3" s="110"/>
      <c r="P3" s="110"/>
      <c r="Q3" s="59"/>
      <c r="R3" s="59"/>
      <c r="T3" s="81" t="s">
        <v>75</v>
      </c>
      <c r="U3" s="59"/>
      <c r="V3" s="59"/>
      <c r="W3" s="59"/>
      <c r="X3" s="59"/>
      <c r="Y3" s="59"/>
      <c r="Z3" s="59"/>
      <c r="AA3" s="36"/>
      <c r="AC3" s="81" t="s">
        <v>76</v>
      </c>
      <c r="AD3" s="81"/>
      <c r="AE3" s="80"/>
      <c r="AF3" s="80"/>
      <c r="AG3" s="80"/>
      <c r="AI3" s="81" t="s">
        <v>77</v>
      </c>
      <c r="AJ3" s="59"/>
      <c r="AK3" s="59"/>
      <c r="AL3" s="59"/>
      <c r="AM3" s="59"/>
      <c r="AO3" s="81" t="s">
        <v>78</v>
      </c>
      <c r="AP3" s="59"/>
      <c r="AQ3" s="110"/>
      <c r="AR3" s="110"/>
      <c r="AS3" s="110"/>
      <c r="AT3" s="110"/>
      <c r="AU3" s="59"/>
      <c r="AV3" s="59"/>
      <c r="AW3" s="111" t="s">
        <v>79</v>
      </c>
      <c r="AX3" s="112">
        <f>SUM(AX6:AX150)</f>
        <v>184292.70218087643</v>
      </c>
      <c r="AZ3" s="81" t="s">
        <v>80</v>
      </c>
      <c r="BA3" s="59"/>
      <c r="BB3" s="110"/>
      <c r="BC3" s="110"/>
      <c r="BD3" s="110"/>
      <c r="BE3" s="110"/>
      <c r="BF3" s="59"/>
      <c r="BG3" s="59"/>
      <c r="BH3" s="130" t="s">
        <v>81</v>
      </c>
      <c r="BI3" s="112">
        <f>SUM(BI6:BI150)</f>
        <v>0</v>
      </c>
      <c r="BK3" s="131" t="s">
        <v>257</v>
      </c>
      <c r="BL3" s="112">
        <f>SUM(BL6:BL150)</f>
        <v>184292.70218087643</v>
      </c>
      <c r="BR3" s="36"/>
      <c r="BS3" s="36"/>
      <c r="BT3" s="36"/>
      <c r="BZ3" s="36"/>
      <c r="CA3" s="36"/>
      <c r="CB3" s="36"/>
      <c r="CC3" s="36"/>
    </row>
    <row r="4" spans="1:81" ht="14.4" thickBot="1">
      <c r="H4" s="57"/>
      <c r="I4" s="57"/>
      <c r="J4" s="57"/>
      <c r="T4" s="114"/>
      <c r="U4" s="114"/>
      <c r="W4" s="81" t="s">
        <v>12</v>
      </c>
      <c r="X4" s="59"/>
      <c r="Y4" s="59"/>
      <c r="Z4" s="69"/>
      <c r="AA4" s="81" t="s">
        <v>84</v>
      </c>
      <c r="AC4" s="81" t="s">
        <v>9</v>
      </c>
      <c r="AD4" s="59"/>
      <c r="AF4" s="81" t="s">
        <v>12</v>
      </c>
      <c r="AG4" s="110"/>
      <c r="AI4" s="82" t="s">
        <v>82</v>
      </c>
      <c r="AJ4" s="59"/>
      <c r="AK4" s="69"/>
      <c r="AL4" s="81" t="s">
        <v>83</v>
      </c>
      <c r="AM4" s="80"/>
      <c r="AO4" s="83" t="s">
        <v>85</v>
      </c>
      <c r="AP4" s="84"/>
      <c r="AQ4" s="85"/>
      <c r="AR4" s="83" t="s">
        <v>86</v>
      </c>
      <c r="AS4" s="86"/>
      <c r="AT4" s="86"/>
      <c r="AU4" s="83" t="s">
        <v>87</v>
      </c>
      <c r="AV4" s="84"/>
      <c r="AW4" s="86"/>
      <c r="AX4" s="59"/>
      <c r="AZ4" s="84" t="s">
        <v>88</v>
      </c>
      <c r="BA4" s="84"/>
      <c r="BB4" s="115"/>
      <c r="BC4" s="84" t="s">
        <v>89</v>
      </c>
      <c r="BD4" s="86"/>
      <c r="BF4" s="83" t="s">
        <v>90</v>
      </c>
      <c r="BG4" s="84"/>
      <c r="BH4" s="86"/>
      <c r="BI4" s="116"/>
      <c r="BK4" s="36"/>
      <c r="BL4" s="36"/>
      <c r="BR4" s="36"/>
      <c r="BS4" s="36"/>
      <c r="BT4" s="36"/>
      <c r="BZ4" s="36"/>
      <c r="CA4" s="36"/>
      <c r="CB4" s="36"/>
      <c r="CC4" s="36"/>
    </row>
    <row r="5" spans="1:81" ht="50.25" customHeight="1">
      <c r="A5" s="87" t="s">
        <v>251</v>
      </c>
      <c r="B5" s="88" t="s">
        <v>19</v>
      </c>
      <c r="C5" s="87" t="s">
        <v>91</v>
      </c>
      <c r="D5" s="87" t="s">
        <v>92</v>
      </c>
      <c r="E5" s="87" t="s">
        <v>93</v>
      </c>
      <c r="F5" s="87" t="s">
        <v>94</v>
      </c>
      <c r="G5" s="89"/>
      <c r="H5" s="90" t="s">
        <v>95</v>
      </c>
      <c r="I5" s="90" t="s">
        <v>274</v>
      </c>
      <c r="J5" s="90" t="s">
        <v>271</v>
      </c>
      <c r="K5" s="91" t="s">
        <v>263</v>
      </c>
      <c r="L5" s="91" t="s">
        <v>96</v>
      </c>
      <c r="M5" s="91" t="s">
        <v>97</v>
      </c>
      <c r="N5" s="91" t="s">
        <v>98</v>
      </c>
      <c r="O5" s="91" t="s">
        <v>262</v>
      </c>
      <c r="P5" s="92" t="s">
        <v>99</v>
      </c>
      <c r="Q5" s="92" t="s">
        <v>100</v>
      </c>
      <c r="R5" s="92" t="s">
        <v>101</v>
      </c>
      <c r="T5" s="88" t="s">
        <v>19</v>
      </c>
      <c r="U5" s="87" t="s">
        <v>94</v>
      </c>
      <c r="W5" s="92" t="s">
        <v>99</v>
      </c>
      <c r="X5" s="92" t="s">
        <v>100</v>
      </c>
      <c r="Y5" s="92" t="s">
        <v>264</v>
      </c>
      <c r="Z5" s="93"/>
      <c r="AA5" s="95" t="s">
        <v>102</v>
      </c>
      <c r="AC5" s="160" t="s">
        <v>19</v>
      </c>
      <c r="AD5" s="161" t="s">
        <v>25</v>
      </c>
      <c r="AE5" s="93"/>
      <c r="AF5" s="160" t="s">
        <v>19</v>
      </c>
      <c r="AG5" s="161" t="s">
        <v>25</v>
      </c>
      <c r="AH5" s="93"/>
      <c r="AI5" s="161" t="s">
        <v>14</v>
      </c>
      <c r="AJ5" s="160" t="s">
        <v>8</v>
      </c>
      <c r="AK5" s="94"/>
      <c r="AL5" s="161" t="s">
        <v>14</v>
      </c>
      <c r="AM5" s="160" t="s">
        <v>8</v>
      </c>
      <c r="AO5" s="164" t="s">
        <v>9</v>
      </c>
      <c r="AP5" s="164" t="s">
        <v>12</v>
      </c>
      <c r="AQ5" s="97"/>
      <c r="AR5" s="96" t="s">
        <v>9</v>
      </c>
      <c r="AS5" s="96" t="s">
        <v>12</v>
      </c>
      <c r="AT5" s="96"/>
      <c r="AU5" s="96" t="s">
        <v>9</v>
      </c>
      <c r="AV5" s="96" t="s">
        <v>12</v>
      </c>
      <c r="AW5" s="96" t="s">
        <v>47</v>
      </c>
      <c r="AX5" s="98" t="s">
        <v>103</v>
      </c>
      <c r="AZ5" s="96" t="s">
        <v>9</v>
      </c>
      <c r="BA5" s="96" t="s">
        <v>12</v>
      </c>
      <c r="BB5" s="89"/>
      <c r="BC5" s="96" t="s">
        <v>9</v>
      </c>
      <c r="BD5" s="96" t="s">
        <v>12</v>
      </c>
      <c r="BE5" s="97"/>
      <c r="BF5" s="96" t="s">
        <v>9</v>
      </c>
      <c r="BG5" s="96" t="s">
        <v>12</v>
      </c>
      <c r="BH5" s="96" t="s">
        <v>47</v>
      </c>
      <c r="BI5" s="98" t="s">
        <v>104</v>
      </c>
      <c r="BK5" s="96" t="s">
        <v>255</v>
      </c>
      <c r="BL5" s="99" t="s">
        <v>256</v>
      </c>
      <c r="BM5" s="100"/>
      <c r="BN5" s="100"/>
      <c r="BO5" s="117"/>
      <c r="BP5" s="117"/>
      <c r="BQ5" s="117"/>
      <c r="BR5" s="117"/>
      <c r="BS5" s="117"/>
      <c r="BT5" s="117"/>
      <c r="BU5" s="101"/>
      <c r="BV5" s="101"/>
      <c r="BW5" s="101"/>
      <c r="BZ5" s="36"/>
      <c r="CA5" s="36"/>
      <c r="CB5" s="36"/>
      <c r="CC5" s="36"/>
    </row>
    <row r="6" spans="1:81">
      <c r="A6" s="106">
        <f>YEAR(val_date)</f>
        <v>2024</v>
      </c>
      <c r="B6" s="102">
        <f>active_age</f>
        <v>59</v>
      </c>
      <c r="C6" s="102">
        <f>active_service</f>
        <v>32</v>
      </c>
      <c r="D6" s="103">
        <f t="shared" ref="D6:D38" si="0">IF($B6="","",VLOOKUP($B6,RETIREMENT,2,TRUE))</f>
        <v>0</v>
      </c>
      <c r="E6" s="118">
        <f t="shared" ref="E6:E37" si="1">IF(B6="","",VLOOKUP($B6,WITHDRAWAL,2))</f>
        <v>0</v>
      </c>
      <c r="F6" s="103">
        <f t="shared" ref="F6:F37" si="2">IF(B6="","",IF(OR(active_sex="M",active_sex="m"),VLOOKUP(IF(B6&lt;20,20,$B6),DEATH_MALE,2),IF(OR(active_sex="F",active_sex="f"),VLOOKUP(IF(B6&lt;20,20,$B6),DEATH_FEMALE,2),"error")))</f>
        <v>8.3999999999999995E-3</v>
      </c>
      <c r="G6" s="103"/>
      <c r="H6" s="60">
        <f>IF(B6="","",(IF(AND(B6&gt;='Tab1-Plan'!$C$9,C6&gt;='Tab1-Plan'!$D$9),1,0)))</f>
        <v>1</v>
      </c>
      <c r="I6" s="64">
        <f>IF(AND(B6="",T6=""),"",VLOOKUP($A$3,'Tab2-Assumptions'!$A$10:$C$13,2,FALSE))</f>
        <v>1</v>
      </c>
      <c r="J6" s="64">
        <f>IF(AND(B6="",T6=""),"",VLOOKUP($A$3,'Tab2-Assumptions'!$A$10:$C$13,3,FALSE))</f>
        <v>1</v>
      </c>
      <c r="K6" s="103">
        <f>IF(B6="","",1)</f>
        <v>1</v>
      </c>
      <c r="L6" s="103">
        <f>IF(B6="","",H6*$K6*$D6)</f>
        <v>0</v>
      </c>
      <c r="M6" s="103">
        <f>IF(B6="","",IF(H6=1,0,$K6*$E6))</f>
        <v>0</v>
      </c>
      <c r="N6" s="103">
        <f>IF(B6="","",$K6*$F6)</f>
        <v>8.3999999999999995E-3</v>
      </c>
      <c r="O6" s="103">
        <f>IF(B6="","",MAX(K6-SUM(L6:N6),0))</f>
        <v>0.99160000000000004</v>
      </c>
      <c r="P6" s="103">
        <f>IF(B6="","",IF(A2="A",L6,1))</f>
        <v>0</v>
      </c>
      <c r="Q6" s="103">
        <f>IF(B6="","",P6*(1-$F6))</f>
        <v>0</v>
      </c>
      <c r="R6" s="103">
        <f>IF(B6="","",AVERAGE(P6:Q6))</f>
        <v>0</v>
      </c>
      <c r="T6" s="104">
        <f>IF(OR(active_sex="M",active_sex="m"),B6-'Tab2-Assumptions'!B18,IF(OR(active_sex="F",active_sex="f"),B6+'Tab2-Assumptions'!B18,"error"))</f>
        <v>56</v>
      </c>
      <c r="U6" s="119">
        <f t="shared" ref="U6:U37" si="3">IF(T6="","",IF(OR(active_sex="M",active_sex="m"),VLOOKUP(IF(T6&lt;20,20,$T6),DEATH_FEMALE,2),IF(OR(active_sex="F",active_sex="f"),VLOOKUP(IF(T6&lt;20,20,$T6),DEATH_MALE,2),"error")))</f>
        <v>2.8E-3</v>
      </c>
      <c r="V6" s="119"/>
      <c r="W6" s="120">
        <f>IF(T6="","",P6)</f>
        <v>0</v>
      </c>
      <c r="X6" s="120">
        <f t="shared" ref="X6:X8" si="4">IF(T6="","",W6*((1-U6)*(1-IF(B7="",0,F6))+(1-U6)*IF(B7="",0,F6)))</f>
        <v>0</v>
      </c>
      <c r="Y6" s="120">
        <f t="shared" ref="Y6:Y37" si="5">IF(T6="","",AVERAGE(W6,X6)*J6)</f>
        <v>0</v>
      </c>
      <c r="Z6" s="121"/>
      <c r="AA6" s="119">
        <f>IF(A6="","",1/SQRT((1+discount)))</f>
        <v>0.97590007294853309</v>
      </c>
      <c r="AC6" s="26">
        <f t="shared" ref="AC6:AC37" si="6">B6</f>
        <v>59</v>
      </c>
      <c r="AD6" s="25">
        <f t="shared" ref="AD6:AD37" si="7">IF(B6="","",VLOOKUP(AC6,agingtable,3))</f>
        <v>0.83748425668365423</v>
      </c>
      <c r="AE6" s="105"/>
      <c r="AF6" s="26">
        <f t="shared" ref="AF6:AF37" si="8">T6</f>
        <v>56</v>
      </c>
      <c r="AG6" s="25">
        <f t="shared" ref="AG6:AG37" si="9">IF(T6="","",VLOOKUP(AF6,agingtable,3))</f>
        <v>0.76641673234362673</v>
      </c>
      <c r="AH6" s="123"/>
      <c r="AI6" s="122">
        <f t="shared" ref="AI6:AI37" si="10">IF(A6="","",VLOOKUP($A6,TRENDS,2,TRUE))</f>
        <v>7.4999999999999997E-2</v>
      </c>
      <c r="AJ6" s="124">
        <f t="shared" ref="AJ6:AJ37" si="11">IF(A6="","",VLOOKUP($A6,TRENDS,3,TRUE))</f>
        <v>0</v>
      </c>
      <c r="AL6" s="25">
        <f>1</f>
        <v>1</v>
      </c>
      <c r="AM6" s="25">
        <v>1</v>
      </c>
      <c r="AO6" s="33">
        <f>IF($B6="","",IF($B6&lt;65,cc_pre_ret_age65,cc_pst_ret_age65))</f>
        <v>15000</v>
      </c>
      <c r="AP6" s="33">
        <f>IF($T6="","",IF($T6&lt;65,cc_pre_sp_age65,cc_pst_sp_age65))</f>
        <v>15000</v>
      </c>
      <c r="AQ6" s="125"/>
      <c r="AR6" s="126">
        <f>IF($B6="","",AO6*$AL6*$AD6)</f>
        <v>12562.263850254812</v>
      </c>
      <c r="AS6" s="126">
        <f>IF($T6="","",AP6*$AL6*$AG6)</f>
        <v>11496.2509851544</v>
      </c>
      <c r="AT6" s="126"/>
      <c r="AU6" s="62">
        <f t="shared" ref="AU6:AU37" si="12">IF($B6="","",(AR6)*$R6*$I6)</f>
        <v>0</v>
      </c>
      <c r="AV6" s="62">
        <f t="shared" ref="AV6:AV37" si="13">IF($T6="","",(AS6)*$Y6*$I6)</f>
        <v>0</v>
      </c>
      <c r="AW6" s="62">
        <f t="shared" ref="AW6:AW37" si="14">IF($A6="","",SUM(AU6:AV6))</f>
        <v>0</v>
      </c>
      <c r="AX6" s="61">
        <f>IF($A6="","",AW6*$AA6)</f>
        <v>0</v>
      </c>
      <c r="AY6" s="61"/>
      <c r="AZ6" s="33">
        <f>IF(B6="","",VLOOKUP($A$3,'Tab1-Plan'!$B$30:$F$33,IF(B6&lt;65,2,3),FALSE))</f>
        <v>0</v>
      </c>
      <c r="BA6" s="33">
        <f>IF(T6="","",VLOOKUP($A$3,'Tab1-Plan'!$B$30:$F$33,IF(T6&lt;65,4,5),FALSE))</f>
        <v>0</v>
      </c>
      <c r="BB6" s="115"/>
      <c r="BC6" s="126">
        <f t="shared" ref="BC6:BC37" si="15">IF(B6="","",AZ6*IF(AZ6&lt;1,AR6,AM6))</f>
        <v>0</v>
      </c>
      <c r="BD6" s="126">
        <f t="shared" ref="BD6:BD37" si="16">IF($T6="","",BA6*IF(BA6&lt;1,AS6,$AM6))</f>
        <v>0</v>
      </c>
      <c r="BE6" s="125"/>
      <c r="BF6" s="62">
        <f t="shared" ref="BF6:BF37" si="17">IF($B6="","",(BC6)*$R6*$I6)</f>
        <v>0</v>
      </c>
      <c r="BG6" s="62">
        <f t="shared" ref="BG6:BG37" si="18">IF($T6="","",(BD6)*$Y6*$I6)</f>
        <v>0</v>
      </c>
      <c r="BH6" s="62">
        <f t="shared" ref="BH6:BH37" si="19">IF($A6="","",SUM(BF6:BG6))</f>
        <v>0</v>
      </c>
      <c r="BI6" s="61">
        <f t="shared" ref="BI6:BI37" si="20">IF($A6="","",BH6*AA6)</f>
        <v>0</v>
      </c>
      <c r="BK6" s="61">
        <f t="shared" ref="BK6:BK37" si="21">IF(A6="","",AW6-BH6)</f>
        <v>0</v>
      </c>
      <c r="BL6" s="61">
        <f t="shared" ref="BL6:BL37" si="22">IF(A6="","",AX6-BI6)</f>
        <v>0</v>
      </c>
      <c r="BM6" s="127"/>
      <c r="BR6" s="36"/>
      <c r="BS6" s="36"/>
      <c r="BT6" s="36"/>
      <c r="BU6" s="37"/>
      <c r="BV6" s="37"/>
      <c r="BW6" s="37"/>
      <c r="BZ6" s="36"/>
      <c r="CA6" s="36"/>
      <c r="CB6" s="36"/>
      <c r="CC6" s="36"/>
    </row>
    <row r="7" spans="1:81">
      <c r="A7" s="26">
        <f>IF(AND(B7="",T7=""),"",A6+1)</f>
        <v>2025</v>
      </c>
      <c r="B7" s="26">
        <f t="shared" ref="B7:B70" si="23">IF(B6="","",IF((B6+1)&gt;110,"",B6+1))</f>
        <v>60</v>
      </c>
      <c r="C7" s="26">
        <f>IF($B7="","",C6+1)</f>
        <v>33</v>
      </c>
      <c r="D7" s="103">
        <f t="shared" si="0"/>
        <v>0</v>
      </c>
      <c r="E7" s="118">
        <f t="shared" si="1"/>
        <v>0</v>
      </c>
      <c r="F7" s="103">
        <f t="shared" si="2"/>
        <v>9.1999999999999998E-3</v>
      </c>
      <c r="G7" s="103"/>
      <c r="H7" s="60">
        <f>IF(B7="","",(IF(AND(B7&gt;='Tab1-Plan'!$C$9,C7&gt;='Tab1-Plan'!$D$9),1,0)))</f>
        <v>1</v>
      </c>
      <c r="I7" s="64">
        <f>IF(AND(B7="",T7=""),"",VLOOKUP($A$3,'Tab2-Assumptions'!$A$10:$C$13,2,FALSE))</f>
        <v>1</v>
      </c>
      <c r="J7" s="64">
        <f>IF(AND(B7="",T7=""),"",VLOOKUP($A$3,'Tab2-Assumptions'!$A$10:$C$13,3,FALSE))</f>
        <v>1</v>
      </c>
      <c r="K7" s="103">
        <f t="shared" ref="K7:K70" si="24">IF(B7="","",O6)</f>
        <v>0.99160000000000004</v>
      </c>
      <c r="L7" s="103">
        <f t="shared" ref="L7:L70" si="25">IF(B7="","",H7*$K7*$D7)</f>
        <v>0</v>
      </c>
      <c r="M7" s="103">
        <f t="shared" ref="M7:M70" si="26">IF(B7="","",IF(H7=1,0,$K7*$E7))</f>
        <v>0</v>
      </c>
      <c r="N7" s="103">
        <f t="shared" ref="N7:N70" si="27">IF(B7="","",$K7*$F7)</f>
        <v>9.1227200000000008E-3</v>
      </c>
      <c r="O7" s="103">
        <f t="shared" ref="O7:O70" si="28">IF(B7="","",MAX(K7-SUM(L7:N7),0))</f>
        <v>0.98247728000000001</v>
      </c>
      <c r="P7" s="103">
        <f>IF(B7="","",L7+Q6)</f>
        <v>0</v>
      </c>
      <c r="Q7" s="103">
        <f t="shared" ref="Q7:Q70" si="29">IF(B7="","",P7*(1-$F7))</f>
        <v>0</v>
      </c>
      <c r="R7" s="103">
        <f t="shared" ref="R7:R70" si="30">IF(B7="","",AVERAGE(P7:Q7))</f>
        <v>0</v>
      </c>
      <c r="T7" s="26">
        <f t="shared" ref="T7:T70" si="31">IF(T6="","",IF((T6+1)&gt;110,"",T6+1))</f>
        <v>57</v>
      </c>
      <c r="U7" s="119">
        <f t="shared" si="3"/>
        <v>3.0999999999999999E-3</v>
      </c>
      <c r="V7" s="119"/>
      <c r="W7" s="120">
        <f t="shared" ref="W7:W38" si="32">IF(T7="","",X6+IF(L7="",0,L7))</f>
        <v>0</v>
      </c>
      <c r="X7" s="120">
        <f t="shared" si="4"/>
        <v>0</v>
      </c>
      <c r="Y7" s="120">
        <f t="shared" si="5"/>
        <v>0</v>
      </c>
      <c r="Z7" s="121"/>
      <c r="AA7" s="119">
        <f t="shared" ref="AA7:AA38" si="33">IF(A7="","",AA6/(1+discount))</f>
        <v>0.92942864090336486</v>
      </c>
      <c r="AC7" s="26">
        <f t="shared" si="6"/>
        <v>60</v>
      </c>
      <c r="AD7" s="25">
        <f t="shared" si="7"/>
        <v>0.86260878438416388</v>
      </c>
      <c r="AE7" s="105"/>
      <c r="AF7" s="26">
        <f t="shared" si="8"/>
        <v>57</v>
      </c>
      <c r="AG7" s="25">
        <f t="shared" si="9"/>
        <v>0.7894092343139355</v>
      </c>
      <c r="AH7" s="123"/>
      <c r="AI7" s="122">
        <f t="shared" si="10"/>
        <v>7.2499999999999995E-2</v>
      </c>
      <c r="AJ7" s="124">
        <f t="shared" si="11"/>
        <v>0</v>
      </c>
      <c r="AL7" s="25">
        <f t="shared" ref="AL7:AL38" si="34">IF(A7="","",AL6*(1+AI6))</f>
        <v>1.075</v>
      </c>
      <c r="AM7" s="25">
        <f t="shared" ref="AM7:AM38" si="35">IF(A7="","",AM6*(1+AJ6))</f>
        <v>1</v>
      </c>
      <c r="AO7" s="33">
        <f t="shared" ref="AO7:AO38" si="36">IF(B7="","",IF(B7&lt;65,cc_pre_ret_age65,cc_pst_ret_age65))</f>
        <v>15000</v>
      </c>
      <c r="AP7" s="33">
        <f t="shared" ref="AP7:AP38" si="37">IF(T7="","",IF(T7&lt;65,cc_pre_sp_age65,cc_pst_sp_age65))</f>
        <v>15000</v>
      </c>
      <c r="AQ7" s="125"/>
      <c r="AR7" s="126">
        <f t="shared" ref="AR7:AR38" si="38">IF(B7="","",AO7*AL7*AD7)</f>
        <v>13909.566648194643</v>
      </c>
      <c r="AS7" s="126">
        <f t="shared" ref="AS7:AS38" si="39">IF(T7="","",AP7*AL7*AG7)</f>
        <v>12729.22390331221</v>
      </c>
      <c r="AT7" s="126"/>
      <c r="AU7" s="62">
        <f t="shared" si="12"/>
        <v>0</v>
      </c>
      <c r="AV7" s="62">
        <f t="shared" si="13"/>
        <v>0</v>
      </c>
      <c r="AW7" s="62">
        <f t="shared" si="14"/>
        <v>0</v>
      </c>
      <c r="AX7" s="61">
        <f t="shared" ref="AX7:AX38" si="40">IF($A7="","",AW7*AA7)</f>
        <v>0</v>
      </c>
      <c r="AY7" s="61"/>
      <c r="AZ7" s="33">
        <f>IF(B7="","",VLOOKUP($A$3,'Tab1-Plan'!$B$30:$F$33,IF(B7&lt;65,2,3),FALSE))</f>
        <v>0</v>
      </c>
      <c r="BA7" s="33">
        <f>IF(T7="","",VLOOKUP($A$3,'Tab1-Plan'!$B$30:$F$33,IF(T7&lt;65,4,5),FALSE))</f>
        <v>0</v>
      </c>
      <c r="BB7" s="115"/>
      <c r="BC7" s="126">
        <f t="shared" si="15"/>
        <v>0</v>
      </c>
      <c r="BD7" s="126">
        <f t="shared" si="16"/>
        <v>0</v>
      </c>
      <c r="BE7" s="125"/>
      <c r="BF7" s="62">
        <f t="shared" si="17"/>
        <v>0</v>
      </c>
      <c r="BG7" s="62">
        <f t="shared" si="18"/>
        <v>0</v>
      </c>
      <c r="BH7" s="62">
        <f t="shared" si="19"/>
        <v>0</v>
      </c>
      <c r="BI7" s="61">
        <f t="shared" si="20"/>
        <v>0</v>
      </c>
      <c r="BJ7" s="61"/>
      <c r="BK7" s="61">
        <f t="shared" si="21"/>
        <v>0</v>
      </c>
      <c r="BL7" s="61">
        <f t="shared" si="22"/>
        <v>0</v>
      </c>
      <c r="BM7" s="127"/>
      <c r="BR7" s="36"/>
      <c r="BS7" s="36"/>
      <c r="BT7" s="36"/>
      <c r="BU7" s="37"/>
      <c r="BV7" s="127"/>
      <c r="BW7" s="127"/>
      <c r="BZ7" s="36"/>
      <c r="CA7" s="36"/>
      <c r="CB7" s="36"/>
      <c r="CC7" s="36"/>
    </row>
    <row r="8" spans="1:81">
      <c r="A8" s="26">
        <f t="shared" ref="A8:A71" si="41">IF(AND(B8="",T8=""),"",A7+1)</f>
        <v>2026</v>
      </c>
      <c r="B8" s="26">
        <f t="shared" si="23"/>
        <v>61</v>
      </c>
      <c r="C8" s="26">
        <f t="shared" ref="C8:C71" si="42">IF($B8="","",C7+1)</f>
        <v>34</v>
      </c>
      <c r="D8" s="103">
        <f t="shared" si="0"/>
        <v>0</v>
      </c>
      <c r="E8" s="118">
        <f t="shared" si="1"/>
        <v>0</v>
      </c>
      <c r="F8" s="103">
        <f t="shared" si="2"/>
        <v>1.01E-2</v>
      </c>
      <c r="G8" s="103"/>
      <c r="H8" s="60">
        <f>IF(B8="","",(IF(AND(B8&gt;='Tab1-Plan'!$C$9,C8&gt;='Tab1-Plan'!$D$9),1,0)))</f>
        <v>1</v>
      </c>
      <c r="I8" s="64">
        <f>IF(AND(B8="",T8=""),"",VLOOKUP($A$3,'Tab2-Assumptions'!$A$10:$C$13,2,FALSE))</f>
        <v>1</v>
      </c>
      <c r="J8" s="64">
        <f>IF(AND(B8="",T8=""),"",VLOOKUP($A$3,'Tab2-Assumptions'!$A$10:$C$13,3,FALSE))</f>
        <v>1</v>
      </c>
      <c r="K8" s="103">
        <f t="shared" si="24"/>
        <v>0.98247728000000001</v>
      </c>
      <c r="L8" s="103">
        <f t="shared" si="25"/>
        <v>0</v>
      </c>
      <c r="M8" s="103">
        <f t="shared" si="26"/>
        <v>0</v>
      </c>
      <c r="N8" s="103">
        <f t="shared" si="27"/>
        <v>9.923020527999999E-3</v>
      </c>
      <c r="O8" s="103">
        <f t="shared" si="28"/>
        <v>0.97255425947200003</v>
      </c>
      <c r="P8" s="103">
        <f t="shared" ref="P8:P71" si="43">IF(B8="","",L8+Q7)</f>
        <v>0</v>
      </c>
      <c r="Q8" s="103">
        <f t="shared" si="29"/>
        <v>0</v>
      </c>
      <c r="R8" s="103">
        <f t="shared" si="30"/>
        <v>0</v>
      </c>
      <c r="T8" s="26">
        <f t="shared" si="31"/>
        <v>58</v>
      </c>
      <c r="U8" s="119">
        <f t="shared" si="3"/>
        <v>3.3999999999999998E-3</v>
      </c>
      <c r="V8" s="119"/>
      <c r="W8" s="120">
        <f t="shared" si="32"/>
        <v>0</v>
      </c>
      <c r="X8" s="120">
        <f t="shared" si="4"/>
        <v>0</v>
      </c>
      <c r="Y8" s="120">
        <f t="shared" si="5"/>
        <v>0</v>
      </c>
      <c r="Z8" s="119"/>
      <c r="AA8" s="119">
        <f t="shared" si="33"/>
        <v>0.88517013419368074</v>
      </c>
      <c r="AC8" s="26">
        <f t="shared" si="6"/>
        <v>61</v>
      </c>
      <c r="AD8" s="25">
        <f t="shared" si="7"/>
        <v>0.88848704791568878</v>
      </c>
      <c r="AE8" s="105"/>
      <c r="AF8" s="26">
        <f t="shared" si="8"/>
        <v>58</v>
      </c>
      <c r="AG8" s="25">
        <f t="shared" si="9"/>
        <v>0.81309151134335356</v>
      </c>
      <c r="AH8" s="123"/>
      <c r="AI8" s="122">
        <f t="shared" si="10"/>
        <v>6.9999999999999993E-2</v>
      </c>
      <c r="AJ8" s="124">
        <f t="shared" si="11"/>
        <v>0</v>
      </c>
      <c r="AL8" s="25">
        <f t="shared" si="34"/>
        <v>1.1529374999999999</v>
      </c>
      <c r="AM8" s="25">
        <f t="shared" si="35"/>
        <v>1</v>
      </c>
      <c r="AO8" s="33">
        <f t="shared" si="36"/>
        <v>15000</v>
      </c>
      <c r="AP8" s="33">
        <f t="shared" si="37"/>
        <v>15000</v>
      </c>
      <c r="AQ8" s="125"/>
      <c r="AR8" s="126">
        <f t="shared" si="38"/>
        <v>15365.550537094416</v>
      </c>
      <c r="AS8" s="126">
        <f t="shared" si="39"/>
        <v>14061.655415391415</v>
      </c>
      <c r="AT8" s="126"/>
      <c r="AU8" s="62">
        <f t="shared" si="12"/>
        <v>0</v>
      </c>
      <c r="AV8" s="62">
        <f t="shared" si="13"/>
        <v>0</v>
      </c>
      <c r="AW8" s="62">
        <f t="shared" si="14"/>
        <v>0</v>
      </c>
      <c r="AX8" s="61">
        <f t="shared" si="40"/>
        <v>0</v>
      </c>
      <c r="AY8" s="61"/>
      <c r="AZ8" s="33">
        <f>IF(B8="","",VLOOKUP($A$3,'Tab1-Plan'!$B$30:$F$33,IF(B8&lt;65,2,3),FALSE))</f>
        <v>0</v>
      </c>
      <c r="BA8" s="33">
        <f>IF(T8="","",VLOOKUP($A$3,'Tab1-Plan'!$B$30:$F$33,IF(T8&lt;65,4,5),FALSE))</f>
        <v>0</v>
      </c>
      <c r="BB8" s="115"/>
      <c r="BC8" s="126">
        <f t="shared" si="15"/>
        <v>0</v>
      </c>
      <c r="BD8" s="126">
        <f t="shared" si="16"/>
        <v>0</v>
      </c>
      <c r="BE8" s="125"/>
      <c r="BF8" s="62">
        <f t="shared" si="17"/>
        <v>0</v>
      </c>
      <c r="BG8" s="62">
        <f t="shared" si="18"/>
        <v>0</v>
      </c>
      <c r="BH8" s="62">
        <f t="shared" si="19"/>
        <v>0</v>
      </c>
      <c r="BI8" s="61">
        <f t="shared" si="20"/>
        <v>0</v>
      </c>
      <c r="BJ8" s="61"/>
      <c r="BK8" s="61">
        <f t="shared" si="21"/>
        <v>0</v>
      </c>
      <c r="BL8" s="61">
        <f t="shared" si="22"/>
        <v>0</v>
      </c>
      <c r="BM8" s="127"/>
      <c r="BR8" s="36"/>
      <c r="BS8" s="36"/>
      <c r="BT8" s="36"/>
      <c r="BU8" s="37"/>
      <c r="BV8" s="127"/>
      <c r="BW8" s="127"/>
      <c r="BZ8" s="36"/>
      <c r="CA8" s="36"/>
      <c r="CB8" s="36"/>
      <c r="CC8" s="36"/>
    </row>
    <row r="9" spans="1:81">
      <c r="A9" s="26">
        <f t="shared" si="41"/>
        <v>2027</v>
      </c>
      <c r="B9" s="26">
        <f t="shared" si="23"/>
        <v>62</v>
      </c>
      <c r="C9" s="26">
        <f t="shared" si="42"/>
        <v>35</v>
      </c>
      <c r="D9" s="103">
        <f t="shared" si="0"/>
        <v>0.3</v>
      </c>
      <c r="E9" s="118">
        <f t="shared" si="1"/>
        <v>0</v>
      </c>
      <c r="F9" s="103">
        <f t="shared" si="2"/>
        <v>1.11E-2</v>
      </c>
      <c r="G9" s="103"/>
      <c r="H9" s="60">
        <f>IF(B9="","",(IF(AND(B9&gt;='Tab1-Plan'!$C$9,C9&gt;='Tab1-Plan'!$D$9),1,0)))</f>
        <v>1</v>
      </c>
      <c r="I9" s="64">
        <f>IF(AND(B9="",T9=""),"",VLOOKUP($A$3,'Tab2-Assumptions'!$A$10:$C$13,2,FALSE))</f>
        <v>1</v>
      </c>
      <c r="J9" s="64">
        <f>IF(AND(B9="",T9=""),"",VLOOKUP($A$3,'Tab2-Assumptions'!$A$10:$C$13,3,FALSE))</f>
        <v>1</v>
      </c>
      <c r="K9" s="103">
        <f t="shared" si="24"/>
        <v>0.97255425947200003</v>
      </c>
      <c r="L9" s="103">
        <f t="shared" si="25"/>
        <v>0.29176627784159997</v>
      </c>
      <c r="M9" s="103">
        <f t="shared" si="26"/>
        <v>0</v>
      </c>
      <c r="N9" s="103">
        <f t="shared" si="27"/>
        <v>1.0795352280139201E-2</v>
      </c>
      <c r="O9" s="103">
        <f t="shared" si="28"/>
        <v>0.66999262935026083</v>
      </c>
      <c r="P9" s="103">
        <f>IF(B9="","",L9+Q8)</f>
        <v>0.29176627784159997</v>
      </c>
      <c r="Q9" s="103">
        <f t="shared" si="29"/>
        <v>0.2885276721575582</v>
      </c>
      <c r="R9" s="103">
        <f t="shared" si="30"/>
        <v>0.29014697499957909</v>
      </c>
      <c r="T9" s="26">
        <f t="shared" si="31"/>
        <v>59</v>
      </c>
      <c r="U9" s="119">
        <f t="shared" si="3"/>
        <v>3.8E-3</v>
      </c>
      <c r="V9" s="119"/>
      <c r="W9" s="120">
        <f t="shared" si="32"/>
        <v>0.29176627784159997</v>
      </c>
      <c r="X9" s="120">
        <f>IF(T9="","",W9*((1-U9)*(1-IF(B10="",0,F9))+(1-U9)*IF(B10="",0,F9)))</f>
        <v>0.29065756598580189</v>
      </c>
      <c r="Y9" s="120">
        <f t="shared" si="5"/>
        <v>0.29121192191370093</v>
      </c>
      <c r="Z9" s="119"/>
      <c r="AA9" s="119">
        <f t="shared" si="33"/>
        <v>0.843019175422553</v>
      </c>
      <c r="AC9" s="26">
        <f t="shared" si="6"/>
        <v>62</v>
      </c>
      <c r="AD9" s="25">
        <f t="shared" si="7"/>
        <v>0.9151416593531595</v>
      </c>
      <c r="AE9" s="105"/>
      <c r="AF9" s="26">
        <f t="shared" si="8"/>
        <v>59</v>
      </c>
      <c r="AG9" s="25">
        <f t="shared" si="9"/>
        <v>0.83748425668365423</v>
      </c>
      <c r="AH9" s="123"/>
      <c r="AI9" s="122">
        <f t="shared" si="10"/>
        <v>6.7499999999999991E-2</v>
      </c>
      <c r="AJ9" s="124">
        <f t="shared" si="11"/>
        <v>0</v>
      </c>
      <c r="AL9" s="25">
        <f t="shared" si="34"/>
        <v>1.233643125</v>
      </c>
      <c r="AM9" s="25">
        <f t="shared" si="35"/>
        <v>1</v>
      </c>
      <c r="AO9" s="33">
        <f t="shared" si="36"/>
        <v>15000</v>
      </c>
      <c r="AP9" s="33">
        <f t="shared" si="37"/>
        <v>15000</v>
      </c>
      <c r="AQ9" s="125"/>
      <c r="AR9" s="126">
        <f t="shared" si="38"/>
        <v>16934.373246931755</v>
      </c>
      <c r="AS9" s="126">
        <f t="shared" si="39"/>
        <v>15497.35043330288</v>
      </c>
      <c r="AT9" s="126"/>
      <c r="AU9" s="62">
        <f t="shared" si="12"/>
        <v>4913.4571711110484</v>
      </c>
      <c r="AV9" s="62">
        <f t="shared" si="13"/>
        <v>4513.0132042522573</v>
      </c>
      <c r="AW9" s="62">
        <f t="shared" si="14"/>
        <v>9426.4703753633057</v>
      </c>
      <c r="AX9" s="61">
        <f t="shared" si="40"/>
        <v>7946.6952829838974</v>
      </c>
      <c r="AY9" s="61"/>
      <c r="AZ9" s="33">
        <f>IF(B9="","",VLOOKUP($A$3,'Tab1-Plan'!$B$30:$F$33,IF(B9&lt;65,2,3),FALSE))</f>
        <v>0</v>
      </c>
      <c r="BA9" s="33">
        <f>IF(T9="","",VLOOKUP($A$3,'Tab1-Plan'!$B$30:$F$33,IF(T9&lt;65,4,5),FALSE))</f>
        <v>0</v>
      </c>
      <c r="BB9" s="115"/>
      <c r="BC9" s="126">
        <f t="shared" si="15"/>
        <v>0</v>
      </c>
      <c r="BD9" s="126">
        <f t="shared" si="16"/>
        <v>0</v>
      </c>
      <c r="BE9" s="125"/>
      <c r="BF9" s="62">
        <f t="shared" si="17"/>
        <v>0</v>
      </c>
      <c r="BG9" s="62">
        <f t="shared" si="18"/>
        <v>0</v>
      </c>
      <c r="BH9" s="62">
        <f t="shared" si="19"/>
        <v>0</v>
      </c>
      <c r="BI9" s="61">
        <f t="shared" si="20"/>
        <v>0</v>
      </c>
      <c r="BJ9" s="61"/>
      <c r="BK9" s="61">
        <f t="shared" si="21"/>
        <v>9426.4703753633057</v>
      </c>
      <c r="BL9" s="61">
        <f t="shared" si="22"/>
        <v>7946.6952829838974</v>
      </c>
      <c r="BM9" s="127"/>
      <c r="BR9" s="36"/>
      <c r="BS9" s="36"/>
      <c r="BT9" s="36"/>
      <c r="BU9" s="37"/>
      <c r="BV9" s="127"/>
      <c r="BW9" s="127"/>
      <c r="BZ9" s="36"/>
      <c r="CA9" s="36"/>
      <c r="CB9" s="36"/>
      <c r="CC9" s="36"/>
    </row>
    <row r="10" spans="1:81">
      <c r="A10" s="26">
        <f t="shared" si="41"/>
        <v>2028</v>
      </c>
      <c r="B10" s="26">
        <f t="shared" si="23"/>
        <v>63</v>
      </c>
      <c r="C10" s="26">
        <f t="shared" si="42"/>
        <v>36</v>
      </c>
      <c r="D10" s="103">
        <f t="shared" si="0"/>
        <v>0.3</v>
      </c>
      <c r="E10" s="118">
        <f t="shared" si="1"/>
        <v>0</v>
      </c>
      <c r="F10" s="103">
        <f t="shared" si="2"/>
        <v>1.24E-2</v>
      </c>
      <c r="G10" s="103"/>
      <c r="H10" s="60">
        <f>IF(B10="","",(IF(AND(B10&gt;='Tab1-Plan'!$C$9,C10&gt;='Tab1-Plan'!$D$9),1,0)))</f>
        <v>1</v>
      </c>
      <c r="I10" s="64">
        <f>IF(AND(B10="",T10=""),"",VLOOKUP($A$3,'Tab2-Assumptions'!$A$10:$C$13,2,FALSE))</f>
        <v>1</v>
      </c>
      <c r="J10" s="64">
        <f>IF(AND(B10="",T10=""),"",VLOOKUP($A$3,'Tab2-Assumptions'!$A$10:$C$13,3,FALSE))</f>
        <v>1</v>
      </c>
      <c r="K10" s="103">
        <f t="shared" si="24"/>
        <v>0.66999262935026083</v>
      </c>
      <c r="L10" s="103">
        <f t="shared" si="25"/>
        <v>0.20099778880507824</v>
      </c>
      <c r="M10" s="103">
        <f t="shared" si="26"/>
        <v>0</v>
      </c>
      <c r="N10" s="103">
        <f t="shared" si="27"/>
        <v>8.3079086039432332E-3</v>
      </c>
      <c r="O10" s="103">
        <f t="shared" si="28"/>
        <v>0.46068693194123933</v>
      </c>
      <c r="P10" s="103">
        <f t="shared" si="43"/>
        <v>0.48952546096263644</v>
      </c>
      <c r="Q10" s="103">
        <f t="shared" si="29"/>
        <v>0.48345534524669975</v>
      </c>
      <c r="R10" s="103">
        <f t="shared" si="30"/>
        <v>0.48649040310466807</v>
      </c>
      <c r="T10" s="26">
        <f t="shared" si="31"/>
        <v>60</v>
      </c>
      <c r="U10" s="119">
        <f t="shared" si="3"/>
        <v>4.1999999999999997E-3</v>
      </c>
      <c r="V10" s="119"/>
      <c r="W10" s="120">
        <f t="shared" si="32"/>
        <v>0.49165535479088013</v>
      </c>
      <c r="X10" s="120">
        <f t="shared" ref="X10:X73" si="44">IF(T10="","",W10*((1-U10)*(1-IF(B11="",0,F10))+(1-U10)*IF(B11="",0,F10)))</f>
        <v>0.48959040230075845</v>
      </c>
      <c r="Y10" s="120">
        <f t="shared" si="5"/>
        <v>0.49062287854581932</v>
      </c>
      <c r="Z10" s="119"/>
      <c r="AA10" s="119">
        <f t="shared" si="33"/>
        <v>0.8028754051643362</v>
      </c>
      <c r="AC10" s="26">
        <f t="shared" si="6"/>
        <v>63</v>
      </c>
      <c r="AD10" s="25">
        <f t="shared" si="7"/>
        <v>0.94259590913375435</v>
      </c>
      <c r="AE10" s="105"/>
      <c r="AF10" s="26">
        <f t="shared" si="8"/>
        <v>60</v>
      </c>
      <c r="AG10" s="25">
        <f t="shared" si="9"/>
        <v>0.86260878438416388</v>
      </c>
      <c r="AH10" s="123"/>
      <c r="AI10" s="122">
        <f t="shared" si="10"/>
        <v>6.4999999999999988E-2</v>
      </c>
      <c r="AJ10" s="124">
        <f t="shared" si="11"/>
        <v>0</v>
      </c>
      <c r="AL10" s="25">
        <f t="shared" si="34"/>
        <v>1.3169140359374998</v>
      </c>
      <c r="AM10" s="25">
        <f t="shared" si="35"/>
        <v>1</v>
      </c>
      <c r="AO10" s="33">
        <f t="shared" si="36"/>
        <v>15000</v>
      </c>
      <c r="AP10" s="33">
        <f t="shared" si="37"/>
        <v>15000</v>
      </c>
      <c r="AQ10" s="125"/>
      <c r="AR10" s="126">
        <f t="shared" si="38"/>
        <v>18619.766744332639</v>
      </c>
      <c r="AS10" s="126">
        <f t="shared" si="39"/>
        <v>17039.724235177346</v>
      </c>
      <c r="AT10" s="126"/>
      <c r="AU10" s="62">
        <f t="shared" si="12"/>
        <v>9058.3378291652789</v>
      </c>
      <c r="AV10" s="62">
        <f t="shared" si="13"/>
        <v>8360.0785538896689</v>
      </c>
      <c r="AW10" s="62">
        <f t="shared" si="14"/>
        <v>17418.416383054948</v>
      </c>
      <c r="AX10" s="61">
        <f t="shared" si="40"/>
        <v>13984.818110866352</v>
      </c>
      <c r="AY10" s="61"/>
      <c r="AZ10" s="33">
        <f>IF(B10="","",VLOOKUP($A$3,'Tab1-Plan'!$B$30:$F$33,IF(B10&lt;65,2,3),FALSE))</f>
        <v>0</v>
      </c>
      <c r="BA10" s="33">
        <f>IF(T10="","",VLOOKUP($A$3,'Tab1-Plan'!$B$30:$F$33,IF(T10&lt;65,4,5),FALSE))</f>
        <v>0</v>
      </c>
      <c r="BB10" s="115"/>
      <c r="BC10" s="126">
        <f t="shared" si="15"/>
        <v>0</v>
      </c>
      <c r="BD10" s="126">
        <f t="shared" si="16"/>
        <v>0</v>
      </c>
      <c r="BE10" s="125"/>
      <c r="BF10" s="62">
        <f t="shared" si="17"/>
        <v>0</v>
      </c>
      <c r="BG10" s="62">
        <f t="shared" si="18"/>
        <v>0</v>
      </c>
      <c r="BH10" s="62">
        <f t="shared" si="19"/>
        <v>0</v>
      </c>
      <c r="BI10" s="61">
        <f t="shared" si="20"/>
        <v>0</v>
      </c>
      <c r="BJ10" s="61"/>
      <c r="BK10" s="61">
        <f t="shared" si="21"/>
        <v>17418.416383054948</v>
      </c>
      <c r="BL10" s="61">
        <f t="shared" si="22"/>
        <v>13984.818110866352</v>
      </c>
      <c r="BM10" s="127"/>
      <c r="BR10" s="36"/>
      <c r="BS10" s="36"/>
      <c r="BT10" s="36"/>
      <c r="BU10" s="37"/>
      <c r="BV10" s="127"/>
      <c r="BW10" s="127"/>
      <c r="BZ10" s="36"/>
      <c r="CA10" s="36"/>
      <c r="CB10" s="36"/>
      <c r="CC10" s="36"/>
    </row>
    <row r="11" spans="1:81">
      <c r="A11" s="26">
        <f t="shared" si="41"/>
        <v>2029</v>
      </c>
      <c r="B11" s="26">
        <f t="shared" si="23"/>
        <v>64</v>
      </c>
      <c r="C11" s="26">
        <f t="shared" si="42"/>
        <v>37</v>
      </c>
      <c r="D11" s="103">
        <f t="shared" si="0"/>
        <v>0.2</v>
      </c>
      <c r="E11" s="118">
        <f t="shared" si="1"/>
        <v>0</v>
      </c>
      <c r="F11" s="103">
        <f t="shared" si="2"/>
        <v>1.3899999999999999E-2</v>
      </c>
      <c r="G11" s="103"/>
      <c r="H11" s="60">
        <f>IF(B11="","",(IF(AND(B11&gt;='Tab1-Plan'!$C$9,C11&gt;='Tab1-Plan'!$D$9),1,0)))</f>
        <v>1</v>
      </c>
      <c r="I11" s="64">
        <f>IF(AND(B11="",T11=""),"",VLOOKUP($A$3,'Tab2-Assumptions'!$A$10:$C$13,2,FALSE))</f>
        <v>1</v>
      </c>
      <c r="J11" s="64">
        <f>IF(AND(B11="",T11=""),"",VLOOKUP($A$3,'Tab2-Assumptions'!$A$10:$C$13,3,FALSE))</f>
        <v>1</v>
      </c>
      <c r="K11" s="103">
        <f t="shared" si="24"/>
        <v>0.46068693194123933</v>
      </c>
      <c r="L11" s="103">
        <f t="shared" si="25"/>
        <v>9.2137386388247866E-2</v>
      </c>
      <c r="M11" s="103">
        <f t="shared" si="26"/>
        <v>0</v>
      </c>
      <c r="N11" s="103">
        <f t="shared" si="27"/>
        <v>6.4035483539832266E-3</v>
      </c>
      <c r="O11" s="103">
        <f t="shared" si="28"/>
        <v>0.36214599719900825</v>
      </c>
      <c r="P11" s="103">
        <f t="shared" si="43"/>
        <v>0.57559273163494762</v>
      </c>
      <c r="Q11" s="103">
        <f t="shared" si="29"/>
        <v>0.56759199266522187</v>
      </c>
      <c r="R11" s="103">
        <f t="shared" si="30"/>
        <v>0.57159236215008469</v>
      </c>
      <c r="T11" s="26">
        <f t="shared" si="31"/>
        <v>61</v>
      </c>
      <c r="U11" s="119">
        <f t="shared" si="3"/>
        <v>4.7000000000000002E-3</v>
      </c>
      <c r="V11" s="119"/>
      <c r="W11" s="120">
        <f t="shared" si="32"/>
        <v>0.58172778868900632</v>
      </c>
      <c r="X11" s="120">
        <f t="shared" si="44"/>
        <v>0.57899366808216801</v>
      </c>
      <c r="Y11" s="120">
        <f t="shared" si="5"/>
        <v>0.58036072838558717</v>
      </c>
      <c r="Z11" s="119"/>
      <c r="AA11" s="119">
        <f t="shared" si="33"/>
        <v>0.7646432430136535</v>
      </c>
      <c r="AC11" s="26">
        <f t="shared" si="6"/>
        <v>64</v>
      </c>
      <c r="AD11" s="25">
        <f t="shared" si="7"/>
        <v>0.970873786407767</v>
      </c>
      <c r="AE11" s="105"/>
      <c r="AF11" s="26">
        <f t="shared" si="8"/>
        <v>61</v>
      </c>
      <c r="AG11" s="25">
        <f t="shared" si="9"/>
        <v>0.88848704791568878</v>
      </c>
      <c r="AH11" s="123"/>
      <c r="AI11" s="122">
        <f t="shared" si="10"/>
        <v>6.2499999999999986E-2</v>
      </c>
      <c r="AJ11" s="124">
        <f t="shared" si="11"/>
        <v>0</v>
      </c>
      <c r="AL11" s="25">
        <f t="shared" si="34"/>
        <v>1.4025134482734372</v>
      </c>
      <c r="AM11" s="25">
        <f t="shared" si="35"/>
        <v>1</v>
      </c>
      <c r="AO11" s="33">
        <f t="shared" si="36"/>
        <v>15000</v>
      </c>
      <c r="AP11" s="33">
        <f t="shared" si="37"/>
        <v>15000</v>
      </c>
      <c r="AQ11" s="125"/>
      <c r="AR11" s="126">
        <f t="shared" si="38"/>
        <v>20424.953130195685</v>
      </c>
      <c r="AS11" s="126">
        <f t="shared" si="39"/>
        <v>18691.725499777789</v>
      </c>
      <c r="AT11" s="126"/>
      <c r="AU11" s="62">
        <f t="shared" si="12"/>
        <v>11674.747206493317</v>
      </c>
      <c r="AV11" s="62">
        <f t="shared" si="13"/>
        <v>10847.943425834492</v>
      </c>
      <c r="AW11" s="62">
        <f t="shared" si="14"/>
        <v>22522.690632327809</v>
      </c>
      <c r="AX11" s="61">
        <f t="shared" si="40"/>
        <v>17221.82320649637</v>
      </c>
      <c r="AY11" s="61"/>
      <c r="AZ11" s="33">
        <f>IF(B11="","",VLOOKUP($A$3,'Tab1-Plan'!$B$30:$F$33,IF(B11&lt;65,2,3),FALSE))</f>
        <v>0</v>
      </c>
      <c r="BA11" s="33">
        <f>IF(T11="","",VLOOKUP($A$3,'Tab1-Plan'!$B$30:$F$33,IF(T11&lt;65,4,5),FALSE))</f>
        <v>0</v>
      </c>
      <c r="BB11" s="115"/>
      <c r="BC11" s="126">
        <f t="shared" si="15"/>
        <v>0</v>
      </c>
      <c r="BD11" s="126">
        <f t="shared" si="16"/>
        <v>0</v>
      </c>
      <c r="BE11" s="125"/>
      <c r="BF11" s="62">
        <f t="shared" si="17"/>
        <v>0</v>
      </c>
      <c r="BG11" s="62">
        <f t="shared" si="18"/>
        <v>0</v>
      </c>
      <c r="BH11" s="62">
        <f t="shared" si="19"/>
        <v>0</v>
      </c>
      <c r="BI11" s="61">
        <f t="shared" si="20"/>
        <v>0</v>
      </c>
      <c r="BJ11" s="61"/>
      <c r="BK11" s="61">
        <f t="shared" si="21"/>
        <v>22522.690632327809</v>
      </c>
      <c r="BL11" s="61">
        <f t="shared" si="22"/>
        <v>17221.82320649637</v>
      </c>
      <c r="BM11" s="127"/>
      <c r="BR11" s="36"/>
      <c r="BS11" s="36"/>
      <c r="BT11" s="36"/>
      <c r="BU11" s="37"/>
      <c r="BV11" s="127"/>
      <c r="BW11" s="127"/>
      <c r="BZ11" s="36"/>
      <c r="CA11" s="36"/>
      <c r="CB11" s="36"/>
      <c r="CC11" s="36"/>
    </row>
    <row r="12" spans="1:81">
      <c r="A12" s="26">
        <f t="shared" si="41"/>
        <v>2030</v>
      </c>
      <c r="B12" s="26">
        <f t="shared" si="23"/>
        <v>65</v>
      </c>
      <c r="C12" s="26">
        <f t="shared" si="42"/>
        <v>38</v>
      </c>
      <c r="D12" s="103">
        <f t="shared" si="0"/>
        <v>1</v>
      </c>
      <c r="E12" s="118">
        <f t="shared" si="1"/>
        <v>0</v>
      </c>
      <c r="F12" s="103">
        <f t="shared" si="2"/>
        <v>1.5599999999999999E-2</v>
      </c>
      <c r="G12" s="103"/>
      <c r="H12" s="60">
        <f>IF(B12="","",(IF(AND(B12&gt;='Tab1-Plan'!$C$9,C12&gt;='Tab1-Plan'!$D$9),1,0)))</f>
        <v>1</v>
      </c>
      <c r="I12" s="64">
        <f>IF(AND(B12="",T12=""),"",VLOOKUP($A$3,'Tab2-Assumptions'!$A$10:$C$13,2,FALSE))</f>
        <v>1</v>
      </c>
      <c r="J12" s="64">
        <f>IF(AND(B12="",T12=""),"",VLOOKUP($A$3,'Tab2-Assumptions'!$A$10:$C$13,3,FALSE))</f>
        <v>1</v>
      </c>
      <c r="K12" s="103">
        <f t="shared" si="24"/>
        <v>0.36214599719900825</v>
      </c>
      <c r="L12" s="103">
        <f t="shared" si="25"/>
        <v>0.36214599719900825</v>
      </c>
      <c r="M12" s="103">
        <f t="shared" si="26"/>
        <v>0</v>
      </c>
      <c r="N12" s="103">
        <f t="shared" si="27"/>
        <v>5.6494775563045285E-3</v>
      </c>
      <c r="O12" s="103">
        <f t="shared" si="28"/>
        <v>0</v>
      </c>
      <c r="P12" s="103">
        <f t="shared" si="43"/>
        <v>0.92973798986423017</v>
      </c>
      <c r="Q12" s="103">
        <f t="shared" si="29"/>
        <v>0.91523407722234829</v>
      </c>
      <c r="R12" s="103">
        <f t="shared" si="30"/>
        <v>0.92248603354328917</v>
      </c>
      <c r="T12" s="26">
        <f t="shared" si="31"/>
        <v>62</v>
      </c>
      <c r="U12" s="119">
        <f t="shared" si="3"/>
        <v>5.1999999999999998E-3</v>
      </c>
      <c r="V12" s="119"/>
      <c r="W12" s="120">
        <f t="shared" si="32"/>
        <v>0.94113966528117632</v>
      </c>
      <c r="X12" s="120">
        <f t="shared" si="44"/>
        <v>0.93624573902171437</v>
      </c>
      <c r="Y12" s="120">
        <f t="shared" si="5"/>
        <v>0.93869270215144529</v>
      </c>
      <c r="Z12" s="119"/>
      <c r="AA12" s="119">
        <f t="shared" si="33"/>
        <v>0.72823166001300332</v>
      </c>
      <c r="AC12" s="26">
        <f t="shared" si="6"/>
        <v>65</v>
      </c>
      <c r="AD12" s="25">
        <f t="shared" si="7"/>
        <v>1</v>
      </c>
      <c r="AE12" s="105"/>
      <c r="AF12" s="26">
        <f t="shared" si="8"/>
        <v>62</v>
      </c>
      <c r="AG12" s="25">
        <f t="shared" si="9"/>
        <v>0.9151416593531595</v>
      </c>
      <c r="AH12" s="123"/>
      <c r="AI12" s="122">
        <f t="shared" si="10"/>
        <v>5.9999999999999984E-2</v>
      </c>
      <c r="AJ12" s="124">
        <f t="shared" si="11"/>
        <v>0</v>
      </c>
      <c r="AL12" s="25">
        <f t="shared" si="34"/>
        <v>1.4901705387905271</v>
      </c>
      <c r="AM12" s="25">
        <f t="shared" si="35"/>
        <v>1</v>
      </c>
      <c r="AO12" s="33">
        <f t="shared" si="36"/>
        <v>2100</v>
      </c>
      <c r="AP12" s="33">
        <f t="shared" si="37"/>
        <v>15000</v>
      </c>
      <c r="AQ12" s="125"/>
      <c r="AR12" s="126">
        <f t="shared" si="38"/>
        <v>3129.358131460107</v>
      </c>
      <c r="AS12" s="126">
        <f t="shared" si="39"/>
        <v>20455.75709381932</v>
      </c>
      <c r="AT12" s="126"/>
      <c r="AU12" s="62">
        <f t="shared" si="12"/>
        <v>2886.7891702270731</v>
      </c>
      <c r="AV12" s="62">
        <f t="shared" si="13"/>
        <v>19201.669900950852</v>
      </c>
      <c r="AW12" s="62">
        <f t="shared" si="14"/>
        <v>22088.459071177924</v>
      </c>
      <c r="AX12" s="61">
        <f t="shared" si="40"/>
        <v>16085.51521653318</v>
      </c>
      <c r="AY12" s="61"/>
      <c r="AZ12" s="33">
        <f>IF(B12="","",VLOOKUP($A$3,'Tab1-Plan'!$B$30:$F$33,IF(B12&lt;65,2,3),FALSE))</f>
        <v>0</v>
      </c>
      <c r="BA12" s="33">
        <f>IF(T12="","",VLOOKUP($A$3,'Tab1-Plan'!$B$30:$F$33,IF(T12&lt;65,4,5),FALSE))</f>
        <v>0</v>
      </c>
      <c r="BB12" s="115"/>
      <c r="BC12" s="126">
        <f t="shared" si="15"/>
        <v>0</v>
      </c>
      <c r="BD12" s="126">
        <f t="shared" si="16"/>
        <v>0</v>
      </c>
      <c r="BE12" s="125"/>
      <c r="BF12" s="62">
        <f t="shared" si="17"/>
        <v>0</v>
      </c>
      <c r="BG12" s="62">
        <f t="shared" si="18"/>
        <v>0</v>
      </c>
      <c r="BH12" s="62">
        <f t="shared" si="19"/>
        <v>0</v>
      </c>
      <c r="BI12" s="61">
        <f t="shared" si="20"/>
        <v>0</v>
      </c>
      <c r="BJ12" s="61"/>
      <c r="BK12" s="61">
        <f t="shared" si="21"/>
        <v>22088.459071177924</v>
      </c>
      <c r="BL12" s="61">
        <f t="shared" si="22"/>
        <v>16085.51521653318</v>
      </c>
      <c r="BM12" s="127"/>
      <c r="BR12" s="36"/>
      <c r="BS12" s="36"/>
      <c r="BT12" s="36"/>
      <c r="BU12" s="37"/>
      <c r="BV12" s="127"/>
      <c r="BW12" s="127"/>
      <c r="BZ12" s="36"/>
      <c r="CA12" s="36"/>
      <c r="CB12" s="36"/>
      <c r="CC12" s="36"/>
    </row>
    <row r="13" spans="1:81">
      <c r="A13" s="26">
        <f t="shared" si="41"/>
        <v>2031</v>
      </c>
      <c r="B13" s="26">
        <f t="shared" si="23"/>
        <v>66</v>
      </c>
      <c r="C13" s="26">
        <f t="shared" si="42"/>
        <v>39</v>
      </c>
      <c r="D13" s="103">
        <f t="shared" si="0"/>
        <v>1</v>
      </c>
      <c r="E13" s="118">
        <f t="shared" si="1"/>
        <v>0</v>
      </c>
      <c r="F13" s="103">
        <f t="shared" si="2"/>
        <v>1.7600000000000001E-2</v>
      </c>
      <c r="G13" s="103"/>
      <c r="H13" s="60">
        <f>IF(B13="","",(IF(AND(B13&gt;='Tab1-Plan'!$C$9,C13&gt;='Tab1-Plan'!$D$9),1,0)))</f>
        <v>1</v>
      </c>
      <c r="I13" s="64">
        <f>IF(AND(B13="",T13=""),"",VLOOKUP($A$3,'Tab2-Assumptions'!$A$10:$C$13,2,FALSE))</f>
        <v>1</v>
      </c>
      <c r="J13" s="64">
        <f>IF(AND(B13="",T13=""),"",VLOOKUP($A$3,'Tab2-Assumptions'!$A$10:$C$13,3,FALSE))</f>
        <v>1</v>
      </c>
      <c r="K13" s="103">
        <f t="shared" si="24"/>
        <v>0</v>
      </c>
      <c r="L13" s="103">
        <f t="shared" si="25"/>
        <v>0</v>
      </c>
      <c r="M13" s="103">
        <f t="shared" si="26"/>
        <v>0</v>
      </c>
      <c r="N13" s="103">
        <f t="shared" si="27"/>
        <v>0</v>
      </c>
      <c r="O13" s="103">
        <f t="shared" si="28"/>
        <v>0</v>
      </c>
      <c r="P13" s="103">
        <f t="shared" si="43"/>
        <v>0.91523407722234829</v>
      </c>
      <c r="Q13" s="103">
        <f t="shared" si="29"/>
        <v>0.89912595746323498</v>
      </c>
      <c r="R13" s="103">
        <f t="shared" si="30"/>
        <v>0.90718001734279163</v>
      </c>
      <c r="T13" s="26">
        <f t="shared" si="31"/>
        <v>63</v>
      </c>
      <c r="U13" s="119">
        <f t="shared" si="3"/>
        <v>5.7999999999999996E-3</v>
      </c>
      <c r="V13" s="119"/>
      <c r="W13" s="120">
        <f t="shared" si="32"/>
        <v>0.93624573902171437</v>
      </c>
      <c r="X13" s="120">
        <f t="shared" si="44"/>
        <v>0.9308155137353884</v>
      </c>
      <c r="Y13" s="120">
        <f t="shared" si="5"/>
        <v>0.93353062637855144</v>
      </c>
      <c r="Z13" s="119"/>
      <c r="AA13" s="119">
        <f t="shared" si="33"/>
        <v>0.69355396191714602</v>
      </c>
      <c r="AC13" s="26">
        <f t="shared" si="6"/>
        <v>66</v>
      </c>
      <c r="AD13" s="25">
        <f t="shared" si="7"/>
        <v>1.0249999999999999</v>
      </c>
      <c r="AE13" s="105"/>
      <c r="AF13" s="26">
        <f t="shared" si="8"/>
        <v>63</v>
      </c>
      <c r="AG13" s="25">
        <f t="shared" si="9"/>
        <v>0.94259590913375435</v>
      </c>
      <c r="AH13" s="123"/>
      <c r="AI13" s="122">
        <f t="shared" si="10"/>
        <v>5.7499999999999982E-2</v>
      </c>
      <c r="AJ13" s="124">
        <f t="shared" si="11"/>
        <v>0</v>
      </c>
      <c r="AL13" s="25">
        <f t="shared" si="34"/>
        <v>1.5795807711179588</v>
      </c>
      <c r="AM13" s="25">
        <f t="shared" si="35"/>
        <v>1</v>
      </c>
      <c r="AO13" s="33">
        <f t="shared" si="36"/>
        <v>2100</v>
      </c>
      <c r="AP13" s="33">
        <f t="shared" si="37"/>
        <v>15000</v>
      </c>
      <c r="AQ13" s="125"/>
      <c r="AR13" s="126">
        <f t="shared" si="38"/>
        <v>3400.0476098314061</v>
      </c>
      <c r="AS13" s="126">
        <f t="shared" si="39"/>
        <v>22333.595595031937</v>
      </c>
      <c r="AT13" s="126"/>
      <c r="AU13" s="62">
        <f t="shared" si="12"/>
        <v>3084.4552496531724</v>
      </c>
      <c r="AV13" s="62">
        <f t="shared" si="13"/>
        <v>20849.09548511542</v>
      </c>
      <c r="AW13" s="62">
        <f t="shared" si="14"/>
        <v>23933.550734768593</v>
      </c>
      <c r="AX13" s="61">
        <f t="shared" si="40"/>
        <v>16599.20893484378</v>
      </c>
      <c r="AY13" s="61"/>
      <c r="AZ13" s="33">
        <f>IF(B13="","",VLOOKUP($A$3,'Tab1-Plan'!$B$30:$F$33,IF(B13&lt;65,2,3),FALSE))</f>
        <v>0</v>
      </c>
      <c r="BA13" s="33">
        <f>IF(T13="","",VLOOKUP($A$3,'Tab1-Plan'!$B$30:$F$33,IF(T13&lt;65,4,5),FALSE))</f>
        <v>0</v>
      </c>
      <c r="BB13" s="115"/>
      <c r="BC13" s="126">
        <f t="shared" si="15"/>
        <v>0</v>
      </c>
      <c r="BD13" s="126">
        <f t="shared" si="16"/>
        <v>0</v>
      </c>
      <c r="BE13" s="125"/>
      <c r="BF13" s="62">
        <f t="shared" si="17"/>
        <v>0</v>
      </c>
      <c r="BG13" s="62">
        <f t="shared" si="18"/>
        <v>0</v>
      </c>
      <c r="BH13" s="62">
        <f t="shared" si="19"/>
        <v>0</v>
      </c>
      <c r="BI13" s="61">
        <f t="shared" si="20"/>
        <v>0</v>
      </c>
      <c r="BJ13" s="61"/>
      <c r="BK13" s="61">
        <f t="shared" si="21"/>
        <v>23933.550734768593</v>
      </c>
      <c r="BL13" s="61">
        <f t="shared" si="22"/>
        <v>16599.20893484378</v>
      </c>
      <c r="BM13" s="127"/>
      <c r="BR13" s="36"/>
      <c r="BS13" s="36"/>
      <c r="BT13" s="36"/>
      <c r="BU13" s="37"/>
      <c r="BV13" s="127"/>
      <c r="BW13" s="127"/>
      <c r="BZ13" s="36"/>
      <c r="CA13" s="36"/>
      <c r="CB13" s="36"/>
      <c r="CC13" s="36"/>
    </row>
    <row r="14" spans="1:81">
      <c r="A14" s="26">
        <f t="shared" si="41"/>
        <v>2032</v>
      </c>
      <c r="B14" s="26">
        <f t="shared" si="23"/>
        <v>67</v>
      </c>
      <c r="C14" s="26">
        <f t="shared" si="42"/>
        <v>40</v>
      </c>
      <c r="D14" s="103">
        <f t="shared" si="0"/>
        <v>1</v>
      </c>
      <c r="E14" s="118">
        <f t="shared" si="1"/>
        <v>0</v>
      </c>
      <c r="F14" s="103">
        <f t="shared" si="2"/>
        <v>1.9800000000000002E-2</v>
      </c>
      <c r="G14" s="103"/>
      <c r="H14" s="60">
        <f>IF(B14="","",(IF(AND(B14&gt;='Tab1-Plan'!$C$9,C14&gt;='Tab1-Plan'!$D$9),1,0)))</f>
        <v>1</v>
      </c>
      <c r="I14" s="64">
        <f>IF(AND(B14="",T14=""),"",VLOOKUP($A$3,'Tab2-Assumptions'!$A$10:$C$13,2,FALSE))</f>
        <v>1</v>
      </c>
      <c r="J14" s="64">
        <f>IF(AND(B14="",T14=""),"",VLOOKUP($A$3,'Tab2-Assumptions'!$A$10:$C$13,3,FALSE))</f>
        <v>1</v>
      </c>
      <c r="K14" s="103">
        <f t="shared" si="24"/>
        <v>0</v>
      </c>
      <c r="L14" s="103">
        <f t="shared" si="25"/>
        <v>0</v>
      </c>
      <c r="M14" s="103">
        <f t="shared" si="26"/>
        <v>0</v>
      </c>
      <c r="N14" s="103">
        <f t="shared" si="27"/>
        <v>0</v>
      </c>
      <c r="O14" s="103">
        <f t="shared" si="28"/>
        <v>0</v>
      </c>
      <c r="P14" s="103">
        <f t="shared" si="43"/>
        <v>0.89912595746323498</v>
      </c>
      <c r="Q14" s="103">
        <f t="shared" si="29"/>
        <v>0.88132326350546286</v>
      </c>
      <c r="R14" s="103">
        <f t="shared" si="30"/>
        <v>0.89022461048434898</v>
      </c>
      <c r="T14" s="26">
        <f t="shared" si="31"/>
        <v>64</v>
      </c>
      <c r="U14" s="119">
        <f t="shared" si="3"/>
        <v>6.4000000000000003E-3</v>
      </c>
      <c r="V14" s="119"/>
      <c r="W14" s="120">
        <f t="shared" si="32"/>
        <v>0.9308155137353884</v>
      </c>
      <c r="X14" s="120">
        <f t="shared" si="44"/>
        <v>0.92485829444748191</v>
      </c>
      <c r="Y14" s="120">
        <f t="shared" si="5"/>
        <v>0.92783690409143516</v>
      </c>
      <c r="Z14" s="119"/>
      <c r="AA14" s="119">
        <f t="shared" si="33"/>
        <v>0.66052758277823431</v>
      </c>
      <c r="AC14" s="26">
        <f t="shared" si="6"/>
        <v>67</v>
      </c>
      <c r="AD14" s="25">
        <f t="shared" si="7"/>
        <v>1.0506249999999999</v>
      </c>
      <c r="AE14" s="105"/>
      <c r="AF14" s="26">
        <f t="shared" si="8"/>
        <v>64</v>
      </c>
      <c r="AG14" s="25">
        <f t="shared" si="9"/>
        <v>0.970873786407767</v>
      </c>
      <c r="AH14" s="123"/>
      <c r="AI14" s="122">
        <f t="shared" si="10"/>
        <v>5.4999999999999979E-2</v>
      </c>
      <c r="AJ14" s="124">
        <f t="shared" si="11"/>
        <v>0</v>
      </c>
      <c r="AL14" s="25">
        <f t="shared" si="34"/>
        <v>1.6704066654572411</v>
      </c>
      <c r="AM14" s="25">
        <f t="shared" si="35"/>
        <v>1</v>
      </c>
      <c r="AO14" s="33">
        <f t="shared" si="36"/>
        <v>2100</v>
      </c>
      <c r="AP14" s="33">
        <f t="shared" si="37"/>
        <v>15000</v>
      </c>
      <c r="AQ14" s="125"/>
      <c r="AR14" s="126">
        <f t="shared" si="38"/>
        <v>3685.4391060816288</v>
      </c>
      <c r="AS14" s="126">
        <f t="shared" si="39"/>
        <v>24326.310661998657</v>
      </c>
      <c r="AT14" s="126"/>
      <c r="AU14" s="62">
        <f t="shared" si="12"/>
        <v>3280.8685926753051</v>
      </c>
      <c r="AV14" s="62">
        <f t="shared" si="13"/>
        <v>22570.848772595305</v>
      </c>
      <c r="AW14" s="62">
        <f t="shared" si="14"/>
        <v>25851.717365270611</v>
      </c>
      <c r="AX14" s="61">
        <f t="shared" si="40"/>
        <v>17075.7723819483</v>
      </c>
      <c r="AY14" s="61"/>
      <c r="AZ14" s="33">
        <f>IF(B14="","",VLOOKUP($A$3,'Tab1-Plan'!$B$30:$F$33,IF(B14&lt;65,2,3),FALSE))</f>
        <v>0</v>
      </c>
      <c r="BA14" s="33">
        <f>IF(T14="","",VLOOKUP($A$3,'Tab1-Plan'!$B$30:$F$33,IF(T14&lt;65,4,5),FALSE))</f>
        <v>0</v>
      </c>
      <c r="BB14" s="115"/>
      <c r="BC14" s="126">
        <f t="shared" si="15"/>
        <v>0</v>
      </c>
      <c r="BD14" s="126">
        <f t="shared" si="16"/>
        <v>0</v>
      </c>
      <c r="BE14" s="125"/>
      <c r="BF14" s="62">
        <f t="shared" si="17"/>
        <v>0</v>
      </c>
      <c r="BG14" s="62">
        <f t="shared" si="18"/>
        <v>0</v>
      </c>
      <c r="BH14" s="62">
        <f t="shared" si="19"/>
        <v>0</v>
      </c>
      <c r="BI14" s="61">
        <f t="shared" si="20"/>
        <v>0</v>
      </c>
      <c r="BJ14" s="61"/>
      <c r="BK14" s="61">
        <f t="shared" si="21"/>
        <v>25851.717365270611</v>
      </c>
      <c r="BL14" s="61">
        <f t="shared" si="22"/>
        <v>17075.7723819483</v>
      </c>
      <c r="BM14" s="127"/>
      <c r="BR14" s="36"/>
      <c r="BS14" s="36"/>
      <c r="BT14" s="36"/>
      <c r="BU14" s="37"/>
      <c r="BV14" s="127"/>
      <c r="BW14" s="127"/>
      <c r="BZ14" s="36"/>
      <c r="CA14" s="36"/>
      <c r="CB14" s="36"/>
      <c r="CC14" s="36"/>
    </row>
    <row r="15" spans="1:81">
      <c r="A15" s="26">
        <f t="shared" si="41"/>
        <v>2033</v>
      </c>
      <c r="B15" s="26">
        <f t="shared" si="23"/>
        <v>68</v>
      </c>
      <c r="C15" s="26">
        <f t="shared" si="42"/>
        <v>41</v>
      </c>
      <c r="D15" s="103">
        <f t="shared" si="0"/>
        <v>1</v>
      </c>
      <c r="E15" s="118">
        <f t="shared" si="1"/>
        <v>0</v>
      </c>
      <c r="F15" s="103">
        <f t="shared" si="2"/>
        <v>2.2200000000000001E-2</v>
      </c>
      <c r="G15" s="103"/>
      <c r="H15" s="60">
        <f>IF(B15="","",(IF(AND(B15&gt;='Tab1-Plan'!$C$9,C15&gt;='Tab1-Plan'!$D$9),1,0)))</f>
        <v>1</v>
      </c>
      <c r="I15" s="64">
        <f>IF(AND(B15="",T15=""),"",VLOOKUP($A$3,'Tab2-Assumptions'!$A$10:$C$13,2,FALSE))</f>
        <v>1</v>
      </c>
      <c r="J15" s="64">
        <f>IF(AND(B15="",T15=""),"",VLOOKUP($A$3,'Tab2-Assumptions'!$A$10:$C$13,3,FALSE))</f>
        <v>1</v>
      </c>
      <c r="K15" s="103">
        <f t="shared" si="24"/>
        <v>0</v>
      </c>
      <c r="L15" s="103">
        <f t="shared" si="25"/>
        <v>0</v>
      </c>
      <c r="M15" s="103">
        <f t="shared" si="26"/>
        <v>0</v>
      </c>
      <c r="N15" s="103">
        <f t="shared" si="27"/>
        <v>0</v>
      </c>
      <c r="O15" s="103">
        <f t="shared" si="28"/>
        <v>0</v>
      </c>
      <c r="P15" s="103">
        <f t="shared" si="43"/>
        <v>0.88132326350546286</v>
      </c>
      <c r="Q15" s="103">
        <f t="shared" si="29"/>
        <v>0.8617578870556416</v>
      </c>
      <c r="R15" s="103">
        <f t="shared" si="30"/>
        <v>0.87154057528055229</v>
      </c>
      <c r="T15" s="26">
        <f t="shared" si="31"/>
        <v>65</v>
      </c>
      <c r="U15" s="119">
        <f t="shared" si="3"/>
        <v>7.1000000000000004E-3</v>
      </c>
      <c r="V15" s="119"/>
      <c r="W15" s="120">
        <f t="shared" si="32"/>
        <v>0.92485829444748191</v>
      </c>
      <c r="X15" s="120">
        <f t="shared" si="44"/>
        <v>0.91829180055690485</v>
      </c>
      <c r="Y15" s="120">
        <f t="shared" si="5"/>
        <v>0.92157504750219332</v>
      </c>
      <c r="Z15" s="119"/>
      <c r="AA15" s="119">
        <f t="shared" si="33"/>
        <v>0.62907388836022315</v>
      </c>
      <c r="AC15" s="26">
        <f t="shared" si="6"/>
        <v>68</v>
      </c>
      <c r="AD15" s="25">
        <f t="shared" si="7"/>
        <v>1.0768906249999999</v>
      </c>
      <c r="AE15" s="105"/>
      <c r="AF15" s="26">
        <f t="shared" si="8"/>
        <v>65</v>
      </c>
      <c r="AG15" s="25">
        <f t="shared" si="9"/>
        <v>1</v>
      </c>
      <c r="AH15" s="123"/>
      <c r="AI15" s="122">
        <f t="shared" si="10"/>
        <v>5.2499999999999977E-2</v>
      </c>
      <c r="AJ15" s="124">
        <f t="shared" si="11"/>
        <v>0</v>
      </c>
      <c r="AL15" s="25">
        <f t="shared" si="34"/>
        <v>1.7622790320573893</v>
      </c>
      <c r="AM15" s="25">
        <f t="shared" si="35"/>
        <v>1</v>
      </c>
      <c r="AO15" s="33">
        <f t="shared" si="36"/>
        <v>2100</v>
      </c>
      <c r="AP15" s="33">
        <f t="shared" si="37"/>
        <v>2100</v>
      </c>
      <c r="AQ15" s="125"/>
      <c r="AR15" s="126">
        <f t="shared" si="38"/>
        <v>3985.3417133390212</v>
      </c>
      <c r="AS15" s="126">
        <f t="shared" si="39"/>
        <v>3700.7859673205176</v>
      </c>
      <c r="AT15" s="126"/>
      <c r="AU15" s="62">
        <f t="shared" si="12"/>
        <v>3473.3870095330726</v>
      </c>
      <c r="AV15" s="62">
        <f t="shared" si="13"/>
        <v>3410.5520036288563</v>
      </c>
      <c r="AW15" s="62">
        <f t="shared" si="14"/>
        <v>6883.9390131619293</v>
      </c>
      <c r="AX15" s="61">
        <f t="shared" si="40"/>
        <v>4330.5062822444124</v>
      </c>
      <c r="AY15" s="61"/>
      <c r="AZ15" s="33">
        <f>IF(B15="","",VLOOKUP($A$3,'Tab1-Plan'!$B$30:$F$33,IF(B15&lt;65,2,3),FALSE))</f>
        <v>0</v>
      </c>
      <c r="BA15" s="33">
        <f>IF(T15="","",VLOOKUP($A$3,'Tab1-Plan'!$B$30:$F$33,IF(T15&lt;65,4,5),FALSE))</f>
        <v>0</v>
      </c>
      <c r="BB15" s="115"/>
      <c r="BC15" s="126">
        <f t="shared" si="15"/>
        <v>0</v>
      </c>
      <c r="BD15" s="126">
        <f t="shared" si="16"/>
        <v>0</v>
      </c>
      <c r="BE15" s="125"/>
      <c r="BF15" s="62">
        <f t="shared" si="17"/>
        <v>0</v>
      </c>
      <c r="BG15" s="62">
        <f t="shared" si="18"/>
        <v>0</v>
      </c>
      <c r="BH15" s="62">
        <f t="shared" si="19"/>
        <v>0</v>
      </c>
      <c r="BI15" s="61">
        <f t="shared" si="20"/>
        <v>0</v>
      </c>
      <c r="BJ15" s="61"/>
      <c r="BK15" s="61">
        <f t="shared" si="21"/>
        <v>6883.9390131619293</v>
      </c>
      <c r="BL15" s="61">
        <f t="shared" si="22"/>
        <v>4330.5062822444124</v>
      </c>
      <c r="BM15" s="127"/>
      <c r="BR15" s="36"/>
      <c r="BS15" s="36"/>
      <c r="BT15" s="36"/>
      <c r="BU15" s="37"/>
      <c r="BV15" s="127"/>
      <c r="BW15" s="127"/>
      <c r="BZ15" s="36"/>
      <c r="CA15" s="36"/>
      <c r="CB15" s="36"/>
      <c r="CC15" s="36"/>
    </row>
    <row r="16" spans="1:81">
      <c r="A16" s="26">
        <f t="shared" si="41"/>
        <v>2034</v>
      </c>
      <c r="B16" s="26">
        <f t="shared" si="23"/>
        <v>69</v>
      </c>
      <c r="C16" s="26">
        <f t="shared" si="42"/>
        <v>42</v>
      </c>
      <c r="D16" s="103">
        <f t="shared" si="0"/>
        <v>1</v>
      </c>
      <c r="E16" s="118">
        <f t="shared" si="1"/>
        <v>0</v>
      </c>
      <c r="F16" s="103">
        <f t="shared" si="2"/>
        <v>2.4799999999999999E-2</v>
      </c>
      <c r="G16" s="103"/>
      <c r="H16" s="60">
        <f>IF(B16="","",(IF(AND(B16&gt;='Tab1-Plan'!$C$9,C16&gt;='Tab1-Plan'!$D$9),1,0)))</f>
        <v>1</v>
      </c>
      <c r="I16" s="64">
        <f>IF(AND(B16="",T16=""),"",VLOOKUP($A$3,'Tab2-Assumptions'!$A$10:$C$13,2,FALSE))</f>
        <v>1</v>
      </c>
      <c r="J16" s="64">
        <f>IF(AND(B16="",T16=""),"",VLOOKUP($A$3,'Tab2-Assumptions'!$A$10:$C$13,3,FALSE))</f>
        <v>1</v>
      </c>
      <c r="K16" s="103">
        <f t="shared" si="24"/>
        <v>0</v>
      </c>
      <c r="L16" s="103">
        <f t="shared" si="25"/>
        <v>0</v>
      </c>
      <c r="M16" s="103">
        <f t="shared" si="26"/>
        <v>0</v>
      </c>
      <c r="N16" s="103">
        <f t="shared" si="27"/>
        <v>0</v>
      </c>
      <c r="O16" s="103">
        <f t="shared" si="28"/>
        <v>0</v>
      </c>
      <c r="P16" s="103">
        <f t="shared" si="43"/>
        <v>0.8617578870556416</v>
      </c>
      <c r="Q16" s="103">
        <f t="shared" si="29"/>
        <v>0.84038629145666166</v>
      </c>
      <c r="R16" s="103">
        <f t="shared" si="30"/>
        <v>0.85107208925615163</v>
      </c>
      <c r="T16" s="26">
        <f t="shared" si="31"/>
        <v>66</v>
      </c>
      <c r="U16" s="119">
        <f t="shared" si="3"/>
        <v>7.7999999999999996E-3</v>
      </c>
      <c r="V16" s="119"/>
      <c r="W16" s="120">
        <f t="shared" si="32"/>
        <v>0.91829180055690485</v>
      </c>
      <c r="X16" s="120">
        <f t="shared" si="44"/>
        <v>0.91112912451256101</v>
      </c>
      <c r="Y16" s="120">
        <f t="shared" si="5"/>
        <v>0.91471046253473287</v>
      </c>
      <c r="Z16" s="119"/>
      <c r="AA16" s="119">
        <f t="shared" si="33"/>
        <v>0.59911798891449819</v>
      </c>
      <c r="AC16" s="26">
        <f t="shared" si="6"/>
        <v>69</v>
      </c>
      <c r="AD16" s="25">
        <f t="shared" si="7"/>
        <v>1.1038128906249998</v>
      </c>
      <c r="AE16" s="105"/>
      <c r="AF16" s="26">
        <f t="shared" si="8"/>
        <v>66</v>
      </c>
      <c r="AG16" s="25">
        <f t="shared" si="9"/>
        <v>1.0249999999999999</v>
      </c>
      <c r="AH16" s="123"/>
      <c r="AI16" s="122">
        <f t="shared" si="10"/>
        <v>0.05</v>
      </c>
      <c r="AJ16" s="124">
        <f t="shared" si="11"/>
        <v>0</v>
      </c>
      <c r="AL16" s="25">
        <f t="shared" si="34"/>
        <v>1.8547986812404023</v>
      </c>
      <c r="AM16" s="25">
        <f t="shared" si="35"/>
        <v>1</v>
      </c>
      <c r="AO16" s="33">
        <f t="shared" si="36"/>
        <v>2100</v>
      </c>
      <c r="AP16" s="33">
        <f t="shared" si="37"/>
        <v>2100</v>
      </c>
      <c r="AQ16" s="125"/>
      <c r="AR16" s="126">
        <f t="shared" si="38"/>
        <v>4299.4364571215528</v>
      </c>
      <c r="AS16" s="126">
        <f t="shared" si="39"/>
        <v>3992.4541613699657</v>
      </c>
      <c r="AT16" s="126"/>
      <c r="AU16" s="62">
        <f t="shared" si="12"/>
        <v>3659.1303681865065</v>
      </c>
      <c r="AV16" s="62">
        <f t="shared" si="13"/>
        <v>3651.9395925954404</v>
      </c>
      <c r="AW16" s="62">
        <f t="shared" si="14"/>
        <v>7311.069960781947</v>
      </c>
      <c r="AX16" s="61">
        <f t="shared" si="40"/>
        <v>4380.1935317168791</v>
      </c>
      <c r="AY16" s="61"/>
      <c r="AZ16" s="33">
        <f>IF(B16="","",VLOOKUP($A$3,'Tab1-Plan'!$B$30:$F$33,IF(B16&lt;65,2,3),FALSE))</f>
        <v>0</v>
      </c>
      <c r="BA16" s="33">
        <f>IF(T16="","",VLOOKUP($A$3,'Tab1-Plan'!$B$30:$F$33,IF(T16&lt;65,4,5),FALSE))</f>
        <v>0</v>
      </c>
      <c r="BB16" s="115"/>
      <c r="BC16" s="126">
        <f t="shared" si="15"/>
        <v>0</v>
      </c>
      <c r="BD16" s="126">
        <f t="shared" si="16"/>
        <v>0</v>
      </c>
      <c r="BE16" s="125"/>
      <c r="BF16" s="62">
        <f t="shared" si="17"/>
        <v>0</v>
      </c>
      <c r="BG16" s="62">
        <f t="shared" si="18"/>
        <v>0</v>
      </c>
      <c r="BH16" s="62">
        <f t="shared" si="19"/>
        <v>0</v>
      </c>
      <c r="BI16" s="61">
        <f t="shared" si="20"/>
        <v>0</v>
      </c>
      <c r="BJ16" s="61"/>
      <c r="BK16" s="61">
        <f t="shared" si="21"/>
        <v>7311.069960781947</v>
      </c>
      <c r="BL16" s="61">
        <f t="shared" si="22"/>
        <v>4380.1935317168791</v>
      </c>
      <c r="BM16" s="127"/>
      <c r="BR16" s="36"/>
      <c r="BS16" s="36"/>
      <c r="BT16" s="36"/>
      <c r="BU16" s="37"/>
      <c r="BV16" s="127"/>
      <c r="BW16" s="127"/>
      <c r="BZ16" s="36"/>
      <c r="CA16" s="36"/>
      <c r="CB16" s="36"/>
      <c r="CC16" s="36"/>
    </row>
    <row r="17" spans="1:81">
      <c r="A17" s="26">
        <f t="shared" si="41"/>
        <v>2035</v>
      </c>
      <c r="B17" s="26">
        <f t="shared" si="23"/>
        <v>70</v>
      </c>
      <c r="C17" s="26">
        <f t="shared" si="42"/>
        <v>43</v>
      </c>
      <c r="D17" s="103">
        <f t="shared" si="0"/>
        <v>1</v>
      </c>
      <c r="E17" s="118">
        <f t="shared" si="1"/>
        <v>0</v>
      </c>
      <c r="F17" s="103">
        <f t="shared" si="2"/>
        <v>2.75E-2</v>
      </c>
      <c r="G17" s="103"/>
      <c r="H17" s="60">
        <f>IF(B17="","",(IF(AND(B17&gt;='Tab1-Plan'!$C$9,C17&gt;='Tab1-Plan'!$D$9),1,0)))</f>
        <v>1</v>
      </c>
      <c r="I17" s="64">
        <f>IF(AND(B17="",T17=""),"",VLOOKUP($A$3,'Tab2-Assumptions'!$A$10:$C$13,2,FALSE))</f>
        <v>1</v>
      </c>
      <c r="J17" s="64">
        <f>IF(AND(B17="",T17=""),"",VLOOKUP($A$3,'Tab2-Assumptions'!$A$10:$C$13,3,FALSE))</f>
        <v>1</v>
      </c>
      <c r="K17" s="103">
        <f t="shared" si="24"/>
        <v>0</v>
      </c>
      <c r="L17" s="103">
        <f t="shared" si="25"/>
        <v>0</v>
      </c>
      <c r="M17" s="103">
        <f t="shared" si="26"/>
        <v>0</v>
      </c>
      <c r="N17" s="103">
        <f t="shared" si="27"/>
        <v>0</v>
      </c>
      <c r="O17" s="103">
        <f t="shared" si="28"/>
        <v>0</v>
      </c>
      <c r="P17" s="103">
        <f t="shared" si="43"/>
        <v>0.84038629145666166</v>
      </c>
      <c r="Q17" s="103">
        <f t="shared" si="29"/>
        <v>0.81727566844160349</v>
      </c>
      <c r="R17" s="103">
        <f t="shared" si="30"/>
        <v>0.82883097994913257</v>
      </c>
      <c r="T17" s="26">
        <f t="shared" si="31"/>
        <v>67</v>
      </c>
      <c r="U17" s="119">
        <f t="shared" si="3"/>
        <v>8.6999999999999994E-3</v>
      </c>
      <c r="V17" s="119"/>
      <c r="W17" s="120">
        <f t="shared" si="32"/>
        <v>0.91112912451256101</v>
      </c>
      <c r="X17" s="120">
        <f t="shared" si="44"/>
        <v>0.90320230112930178</v>
      </c>
      <c r="Y17" s="120">
        <f t="shared" si="5"/>
        <v>0.90716571282093139</v>
      </c>
      <c r="Z17" s="119"/>
      <c r="AA17" s="119">
        <f t="shared" si="33"/>
        <v>0.57058856087095067</v>
      </c>
      <c r="AC17" s="26">
        <f t="shared" si="6"/>
        <v>70</v>
      </c>
      <c r="AD17" s="25">
        <f t="shared" si="7"/>
        <v>1.1314082128906247</v>
      </c>
      <c r="AE17" s="105"/>
      <c r="AF17" s="26">
        <f t="shared" si="8"/>
        <v>67</v>
      </c>
      <c r="AG17" s="25">
        <f t="shared" si="9"/>
        <v>1.0506249999999999</v>
      </c>
      <c r="AH17" s="123"/>
      <c r="AI17" s="122">
        <f t="shared" si="10"/>
        <v>0.05</v>
      </c>
      <c r="AJ17" s="124">
        <f t="shared" si="11"/>
        <v>0</v>
      </c>
      <c r="AL17" s="25">
        <f t="shared" si="34"/>
        <v>1.9475386153024226</v>
      </c>
      <c r="AM17" s="25">
        <f t="shared" si="35"/>
        <v>1</v>
      </c>
      <c r="AO17" s="33">
        <f t="shared" si="36"/>
        <v>2100</v>
      </c>
      <c r="AP17" s="33">
        <f t="shared" si="37"/>
        <v>2100</v>
      </c>
      <c r="AQ17" s="125"/>
      <c r="AR17" s="126">
        <f t="shared" si="38"/>
        <v>4627.268486977071</v>
      </c>
      <c r="AS17" s="126">
        <f t="shared" si="39"/>
        <v>4296.8787911744257</v>
      </c>
      <c r="AT17" s="126"/>
      <c r="AU17" s="62">
        <f t="shared" si="12"/>
        <v>3835.2234745489459</v>
      </c>
      <c r="AV17" s="62">
        <f t="shared" si="13"/>
        <v>3897.9811115008897</v>
      </c>
      <c r="AW17" s="62">
        <f t="shared" si="14"/>
        <v>7733.2045860498356</v>
      </c>
      <c r="AX17" s="61">
        <f t="shared" si="40"/>
        <v>4412.4780756748114</v>
      </c>
      <c r="AY17" s="61"/>
      <c r="AZ17" s="33">
        <f>IF(B17="","",VLOOKUP($A$3,'Tab1-Plan'!$B$30:$F$33,IF(B17&lt;65,2,3),FALSE))</f>
        <v>0</v>
      </c>
      <c r="BA17" s="33">
        <f>IF(T17="","",VLOOKUP($A$3,'Tab1-Plan'!$B$30:$F$33,IF(T17&lt;65,4,5),FALSE))</f>
        <v>0</v>
      </c>
      <c r="BB17" s="115"/>
      <c r="BC17" s="126">
        <f t="shared" si="15"/>
        <v>0</v>
      </c>
      <c r="BD17" s="126">
        <f t="shared" si="16"/>
        <v>0</v>
      </c>
      <c r="BE17" s="125"/>
      <c r="BF17" s="62">
        <f t="shared" si="17"/>
        <v>0</v>
      </c>
      <c r="BG17" s="62">
        <f t="shared" si="18"/>
        <v>0</v>
      </c>
      <c r="BH17" s="62">
        <f t="shared" si="19"/>
        <v>0</v>
      </c>
      <c r="BI17" s="61">
        <f t="shared" si="20"/>
        <v>0</v>
      </c>
      <c r="BJ17" s="61"/>
      <c r="BK17" s="61">
        <f t="shared" si="21"/>
        <v>7733.2045860498356</v>
      </c>
      <c r="BL17" s="61">
        <f t="shared" si="22"/>
        <v>4412.4780756748114</v>
      </c>
      <c r="BM17" s="127"/>
      <c r="BR17" s="36"/>
      <c r="BS17" s="36"/>
      <c r="BT17" s="36"/>
      <c r="BU17" s="37"/>
      <c r="BV17" s="127"/>
      <c r="BW17" s="127"/>
      <c r="BZ17" s="36"/>
      <c r="CA17" s="36"/>
      <c r="CB17" s="36"/>
      <c r="CC17" s="36"/>
    </row>
    <row r="18" spans="1:81">
      <c r="A18" s="26">
        <f t="shared" si="41"/>
        <v>2036</v>
      </c>
      <c r="B18" s="26">
        <f t="shared" si="23"/>
        <v>71</v>
      </c>
      <c r="C18" s="26">
        <f t="shared" si="42"/>
        <v>44</v>
      </c>
      <c r="D18" s="103">
        <f t="shared" si="0"/>
        <v>1</v>
      </c>
      <c r="E18" s="118">
        <f t="shared" si="1"/>
        <v>0</v>
      </c>
      <c r="F18" s="103">
        <f t="shared" si="2"/>
        <v>3.04E-2</v>
      </c>
      <c r="G18" s="103"/>
      <c r="H18" s="60">
        <f>IF(B18="","",(IF(AND(B18&gt;='Tab1-Plan'!$C$9,C18&gt;='Tab1-Plan'!$D$9),1,0)))</f>
        <v>1</v>
      </c>
      <c r="I18" s="64">
        <f>IF(AND(B18="",T18=""),"",VLOOKUP($A$3,'Tab2-Assumptions'!$A$10:$C$13,2,FALSE))</f>
        <v>1</v>
      </c>
      <c r="J18" s="64">
        <f>IF(AND(B18="",T18=""),"",VLOOKUP($A$3,'Tab2-Assumptions'!$A$10:$C$13,3,FALSE))</f>
        <v>1</v>
      </c>
      <c r="K18" s="103">
        <f t="shared" si="24"/>
        <v>0</v>
      </c>
      <c r="L18" s="103">
        <f t="shared" si="25"/>
        <v>0</v>
      </c>
      <c r="M18" s="103">
        <f t="shared" si="26"/>
        <v>0</v>
      </c>
      <c r="N18" s="103">
        <f t="shared" si="27"/>
        <v>0</v>
      </c>
      <c r="O18" s="103">
        <f t="shared" si="28"/>
        <v>0</v>
      </c>
      <c r="P18" s="103">
        <f t="shared" si="43"/>
        <v>0.81727566844160349</v>
      </c>
      <c r="Q18" s="103">
        <f t="shared" si="29"/>
        <v>0.79243048812097872</v>
      </c>
      <c r="R18" s="103">
        <f t="shared" si="30"/>
        <v>0.80485307828129105</v>
      </c>
      <c r="T18" s="26">
        <f t="shared" si="31"/>
        <v>68</v>
      </c>
      <c r="U18" s="119">
        <f t="shared" si="3"/>
        <v>9.7000000000000003E-3</v>
      </c>
      <c r="V18" s="119"/>
      <c r="W18" s="120">
        <f t="shared" si="32"/>
        <v>0.90320230112930178</v>
      </c>
      <c r="X18" s="120">
        <f t="shared" si="44"/>
        <v>0.89444123880834747</v>
      </c>
      <c r="Y18" s="120">
        <f t="shared" si="5"/>
        <v>0.89882176996882457</v>
      </c>
      <c r="Z18" s="119"/>
      <c r="AA18" s="119">
        <f t="shared" si="33"/>
        <v>0.54341767701995303</v>
      </c>
      <c r="AC18" s="26">
        <f t="shared" si="6"/>
        <v>71</v>
      </c>
      <c r="AD18" s="25">
        <f t="shared" si="7"/>
        <v>1.1540363771484372</v>
      </c>
      <c r="AE18" s="105"/>
      <c r="AF18" s="26">
        <f t="shared" si="8"/>
        <v>68</v>
      </c>
      <c r="AG18" s="25">
        <f t="shared" si="9"/>
        <v>1.0768906249999999</v>
      </c>
      <c r="AH18" s="123"/>
      <c r="AI18" s="122">
        <f t="shared" si="10"/>
        <v>0.05</v>
      </c>
      <c r="AJ18" s="124">
        <f t="shared" si="11"/>
        <v>0</v>
      </c>
      <c r="AL18" s="25">
        <f t="shared" si="34"/>
        <v>2.0449155460675437</v>
      </c>
      <c r="AM18" s="25">
        <f t="shared" si="35"/>
        <v>1</v>
      </c>
      <c r="AO18" s="33">
        <f t="shared" si="36"/>
        <v>2100</v>
      </c>
      <c r="AP18" s="33">
        <f t="shared" si="37"/>
        <v>2100</v>
      </c>
      <c r="AQ18" s="125"/>
      <c r="AR18" s="126">
        <f t="shared" si="38"/>
        <v>4955.8045495524429</v>
      </c>
      <c r="AS18" s="126">
        <f t="shared" si="39"/>
        <v>4624.5157990014759</v>
      </c>
      <c r="AT18" s="126"/>
      <c r="AU18" s="62">
        <f t="shared" si="12"/>
        <v>3988.6945470677106</v>
      </c>
      <c r="AV18" s="62">
        <f t="shared" si="13"/>
        <v>4156.6154757072991</v>
      </c>
      <c r="AW18" s="62">
        <f t="shared" si="14"/>
        <v>8145.3100227750092</v>
      </c>
      <c r="AX18" s="61">
        <f t="shared" si="40"/>
        <v>4426.3054511837363</v>
      </c>
      <c r="AY18" s="61"/>
      <c r="AZ18" s="33">
        <f>IF(B18="","",VLOOKUP($A$3,'Tab1-Plan'!$B$30:$F$33,IF(B18&lt;65,2,3),FALSE))</f>
        <v>0</v>
      </c>
      <c r="BA18" s="33">
        <f>IF(T18="","",VLOOKUP($A$3,'Tab1-Plan'!$B$30:$F$33,IF(T18&lt;65,4,5),FALSE))</f>
        <v>0</v>
      </c>
      <c r="BB18" s="115"/>
      <c r="BC18" s="126">
        <f t="shared" si="15"/>
        <v>0</v>
      </c>
      <c r="BD18" s="126">
        <f t="shared" si="16"/>
        <v>0</v>
      </c>
      <c r="BE18" s="125"/>
      <c r="BF18" s="62">
        <f t="shared" si="17"/>
        <v>0</v>
      </c>
      <c r="BG18" s="62">
        <f t="shared" si="18"/>
        <v>0</v>
      </c>
      <c r="BH18" s="62">
        <f t="shared" si="19"/>
        <v>0</v>
      </c>
      <c r="BI18" s="61">
        <f t="shared" si="20"/>
        <v>0</v>
      </c>
      <c r="BJ18" s="61"/>
      <c r="BK18" s="61">
        <f t="shared" si="21"/>
        <v>8145.3100227750092</v>
      </c>
      <c r="BL18" s="61">
        <f t="shared" si="22"/>
        <v>4426.3054511837363</v>
      </c>
      <c r="BM18" s="127"/>
      <c r="BR18" s="36"/>
      <c r="BS18" s="36"/>
      <c r="BT18" s="36"/>
      <c r="BU18" s="37"/>
      <c r="BV18" s="127"/>
      <c r="BW18" s="127"/>
      <c r="BZ18" s="36"/>
      <c r="CA18" s="36"/>
      <c r="CB18" s="36"/>
      <c r="CC18" s="36"/>
    </row>
    <row r="19" spans="1:81">
      <c r="A19" s="26">
        <f t="shared" si="41"/>
        <v>2037</v>
      </c>
      <c r="B19" s="26">
        <f t="shared" si="23"/>
        <v>72</v>
      </c>
      <c r="C19" s="26">
        <f t="shared" si="42"/>
        <v>45</v>
      </c>
      <c r="D19" s="103">
        <f t="shared" si="0"/>
        <v>1</v>
      </c>
      <c r="E19" s="118">
        <f t="shared" si="1"/>
        <v>0</v>
      </c>
      <c r="F19" s="103">
        <f t="shared" si="2"/>
        <v>3.3399999999999999E-2</v>
      </c>
      <c r="G19" s="103"/>
      <c r="H19" s="60">
        <f>IF(B19="","",(IF(AND(B19&gt;='Tab1-Plan'!$C$9,C19&gt;='Tab1-Plan'!$D$9),1,0)))</f>
        <v>1</v>
      </c>
      <c r="I19" s="64">
        <f>IF(AND(B19="",T19=""),"",VLOOKUP($A$3,'Tab2-Assumptions'!$A$10:$C$13,2,FALSE))</f>
        <v>1</v>
      </c>
      <c r="J19" s="64">
        <f>IF(AND(B19="",T19=""),"",VLOOKUP($A$3,'Tab2-Assumptions'!$A$10:$C$13,3,FALSE))</f>
        <v>1</v>
      </c>
      <c r="K19" s="103">
        <f t="shared" si="24"/>
        <v>0</v>
      </c>
      <c r="L19" s="103">
        <f t="shared" si="25"/>
        <v>0</v>
      </c>
      <c r="M19" s="103">
        <f t="shared" si="26"/>
        <v>0</v>
      </c>
      <c r="N19" s="103">
        <f t="shared" si="27"/>
        <v>0</v>
      </c>
      <c r="O19" s="103">
        <f t="shared" si="28"/>
        <v>0</v>
      </c>
      <c r="P19" s="103">
        <f t="shared" si="43"/>
        <v>0.79243048812097872</v>
      </c>
      <c r="Q19" s="103">
        <f t="shared" si="29"/>
        <v>0.76596330981773808</v>
      </c>
      <c r="R19" s="103">
        <f t="shared" si="30"/>
        <v>0.7791968989693584</v>
      </c>
      <c r="T19" s="26">
        <f t="shared" si="31"/>
        <v>69</v>
      </c>
      <c r="U19" s="119">
        <f t="shared" si="3"/>
        <v>1.09E-2</v>
      </c>
      <c r="V19" s="119"/>
      <c r="W19" s="120">
        <f t="shared" si="32"/>
        <v>0.89444123880834747</v>
      </c>
      <c r="X19" s="120">
        <f t="shared" si="44"/>
        <v>0.88469182930533652</v>
      </c>
      <c r="Y19" s="120">
        <f t="shared" si="5"/>
        <v>0.88956653405684194</v>
      </c>
      <c r="Z19" s="119"/>
      <c r="AA19" s="119">
        <f t="shared" si="33"/>
        <v>0.51754064478090767</v>
      </c>
      <c r="AC19" s="26">
        <f t="shared" si="6"/>
        <v>72</v>
      </c>
      <c r="AD19" s="25">
        <f t="shared" si="7"/>
        <v>1.177117104691406</v>
      </c>
      <c r="AE19" s="105"/>
      <c r="AF19" s="26">
        <f t="shared" si="8"/>
        <v>69</v>
      </c>
      <c r="AG19" s="25">
        <f t="shared" si="9"/>
        <v>1.1038128906249998</v>
      </c>
      <c r="AH19" s="123"/>
      <c r="AI19" s="122">
        <f t="shared" si="10"/>
        <v>0.05</v>
      </c>
      <c r="AJ19" s="124">
        <f t="shared" si="11"/>
        <v>0</v>
      </c>
      <c r="AL19" s="25">
        <f t="shared" si="34"/>
        <v>2.1471613233709208</v>
      </c>
      <c r="AM19" s="25">
        <f t="shared" si="35"/>
        <v>1</v>
      </c>
      <c r="AO19" s="33">
        <f t="shared" si="36"/>
        <v>2100</v>
      </c>
      <c r="AP19" s="33">
        <f t="shared" si="37"/>
        <v>2100</v>
      </c>
      <c r="AQ19" s="125"/>
      <c r="AR19" s="126">
        <f t="shared" si="38"/>
        <v>5307.6666725706664</v>
      </c>
      <c r="AS19" s="126">
        <f t="shared" si="39"/>
        <v>4977.1351286753379</v>
      </c>
      <c r="AT19" s="126"/>
      <c r="AU19" s="62">
        <f t="shared" si="12"/>
        <v>4135.717412030076</v>
      </c>
      <c r="AV19" s="62">
        <f t="shared" si="13"/>
        <v>4427.4928459482744</v>
      </c>
      <c r="AW19" s="62">
        <f t="shared" si="14"/>
        <v>8563.2102579783495</v>
      </c>
      <c r="AX19" s="61">
        <f t="shared" si="40"/>
        <v>4431.8093583085974</v>
      </c>
      <c r="AY19" s="61"/>
      <c r="AZ19" s="33">
        <f>IF(B19="","",VLOOKUP($A$3,'Tab1-Plan'!$B$30:$F$33,IF(B19&lt;65,2,3),FALSE))</f>
        <v>0</v>
      </c>
      <c r="BA19" s="33">
        <f>IF(T19="","",VLOOKUP($A$3,'Tab1-Plan'!$B$30:$F$33,IF(T19&lt;65,4,5),FALSE))</f>
        <v>0</v>
      </c>
      <c r="BB19" s="115"/>
      <c r="BC19" s="126">
        <f t="shared" si="15"/>
        <v>0</v>
      </c>
      <c r="BD19" s="126">
        <f t="shared" si="16"/>
        <v>0</v>
      </c>
      <c r="BE19" s="125"/>
      <c r="BF19" s="62">
        <f t="shared" si="17"/>
        <v>0</v>
      </c>
      <c r="BG19" s="62">
        <f t="shared" si="18"/>
        <v>0</v>
      </c>
      <c r="BH19" s="62">
        <f t="shared" si="19"/>
        <v>0</v>
      </c>
      <c r="BI19" s="61">
        <f t="shared" si="20"/>
        <v>0</v>
      </c>
      <c r="BJ19" s="61"/>
      <c r="BK19" s="61">
        <f t="shared" si="21"/>
        <v>8563.2102579783495</v>
      </c>
      <c r="BL19" s="61">
        <f t="shared" si="22"/>
        <v>4431.8093583085974</v>
      </c>
      <c r="BM19" s="127"/>
      <c r="BR19" s="36"/>
      <c r="BS19" s="36"/>
      <c r="BT19" s="36"/>
      <c r="BU19" s="37"/>
      <c r="BV19" s="127"/>
      <c r="BW19" s="127"/>
      <c r="BZ19" s="36"/>
      <c r="CA19" s="36"/>
      <c r="CB19" s="36"/>
      <c r="CC19" s="36"/>
    </row>
    <row r="20" spans="1:81">
      <c r="A20" s="26">
        <f t="shared" si="41"/>
        <v>2038</v>
      </c>
      <c r="B20" s="26">
        <f t="shared" si="23"/>
        <v>73</v>
      </c>
      <c r="C20" s="26">
        <f t="shared" si="42"/>
        <v>46</v>
      </c>
      <c r="D20" s="103">
        <f t="shared" si="0"/>
        <v>1</v>
      </c>
      <c r="E20" s="118">
        <f t="shared" si="1"/>
        <v>0</v>
      </c>
      <c r="F20" s="103">
        <f t="shared" si="2"/>
        <v>3.6700000000000003E-2</v>
      </c>
      <c r="G20" s="103"/>
      <c r="H20" s="60">
        <f>IF(B20="","",(IF(AND(B20&gt;='Tab1-Plan'!$C$9,C20&gt;='Tab1-Plan'!$D$9),1,0)))</f>
        <v>1</v>
      </c>
      <c r="I20" s="64">
        <f>IF(AND(B20="",T20=""),"",VLOOKUP($A$3,'Tab2-Assumptions'!$A$10:$C$13,2,FALSE))</f>
        <v>1</v>
      </c>
      <c r="J20" s="64">
        <f>IF(AND(B20="",T20=""),"",VLOOKUP($A$3,'Tab2-Assumptions'!$A$10:$C$13,3,FALSE))</f>
        <v>1</v>
      </c>
      <c r="K20" s="103">
        <f t="shared" si="24"/>
        <v>0</v>
      </c>
      <c r="L20" s="103">
        <f t="shared" si="25"/>
        <v>0</v>
      </c>
      <c r="M20" s="103">
        <f t="shared" si="26"/>
        <v>0</v>
      </c>
      <c r="N20" s="103">
        <f t="shared" si="27"/>
        <v>0</v>
      </c>
      <c r="O20" s="103">
        <f t="shared" si="28"/>
        <v>0</v>
      </c>
      <c r="P20" s="103">
        <f t="shared" si="43"/>
        <v>0.76596330981773808</v>
      </c>
      <c r="Q20" s="103">
        <f t="shared" si="29"/>
        <v>0.73785245634742713</v>
      </c>
      <c r="R20" s="103">
        <f t="shared" si="30"/>
        <v>0.75190788308258261</v>
      </c>
      <c r="T20" s="26">
        <f t="shared" si="31"/>
        <v>70</v>
      </c>
      <c r="U20" s="119">
        <f t="shared" si="3"/>
        <v>1.24E-2</v>
      </c>
      <c r="V20" s="119"/>
      <c r="W20" s="120">
        <f t="shared" si="32"/>
        <v>0.88469182930533652</v>
      </c>
      <c r="X20" s="120">
        <f t="shared" si="44"/>
        <v>0.87372165062195051</v>
      </c>
      <c r="Y20" s="120">
        <f t="shared" si="5"/>
        <v>0.87920673996364351</v>
      </c>
      <c r="Z20" s="119"/>
      <c r="AA20" s="119">
        <f t="shared" si="33"/>
        <v>0.49289585217229298</v>
      </c>
      <c r="AC20" s="26">
        <f t="shared" si="6"/>
        <v>73</v>
      </c>
      <c r="AD20" s="25">
        <f t="shared" si="7"/>
        <v>1.2006594467852341</v>
      </c>
      <c r="AE20" s="105"/>
      <c r="AF20" s="26">
        <f t="shared" si="8"/>
        <v>70</v>
      </c>
      <c r="AG20" s="25">
        <f t="shared" si="9"/>
        <v>1.1314082128906247</v>
      </c>
      <c r="AH20" s="123"/>
      <c r="AI20" s="122">
        <f t="shared" si="10"/>
        <v>0.05</v>
      </c>
      <c r="AJ20" s="124">
        <f t="shared" si="11"/>
        <v>0</v>
      </c>
      <c r="AL20" s="25">
        <f t="shared" si="34"/>
        <v>2.2545193895394671</v>
      </c>
      <c r="AM20" s="25">
        <f t="shared" si="35"/>
        <v>1</v>
      </c>
      <c r="AO20" s="33">
        <f t="shared" si="36"/>
        <v>2100</v>
      </c>
      <c r="AP20" s="33">
        <f t="shared" si="37"/>
        <v>2100</v>
      </c>
      <c r="AQ20" s="125"/>
      <c r="AR20" s="126">
        <f t="shared" si="38"/>
        <v>5684.5110063231841</v>
      </c>
      <c r="AS20" s="126">
        <f t="shared" si="39"/>
        <v>5356.6416822368319</v>
      </c>
      <c r="AT20" s="126"/>
      <c r="AU20" s="62">
        <f t="shared" si="12"/>
        <v>4274.2286371241071</v>
      </c>
      <c r="AV20" s="62">
        <f t="shared" si="13"/>
        <v>4709.5954705928125</v>
      </c>
      <c r="AW20" s="62">
        <f t="shared" si="14"/>
        <v>8983.8241077169187</v>
      </c>
      <c r="AX20" s="61">
        <f t="shared" si="40"/>
        <v>4428.0896393391204</v>
      </c>
      <c r="AY20" s="61"/>
      <c r="AZ20" s="33">
        <f>IF(B20="","",VLOOKUP($A$3,'Tab1-Plan'!$B$30:$F$33,IF(B20&lt;65,2,3),FALSE))</f>
        <v>0</v>
      </c>
      <c r="BA20" s="33">
        <f>IF(T20="","",VLOOKUP($A$3,'Tab1-Plan'!$B$30:$F$33,IF(T20&lt;65,4,5),FALSE))</f>
        <v>0</v>
      </c>
      <c r="BB20" s="115"/>
      <c r="BC20" s="126">
        <f t="shared" si="15"/>
        <v>0</v>
      </c>
      <c r="BD20" s="126">
        <f t="shared" si="16"/>
        <v>0</v>
      </c>
      <c r="BE20" s="125"/>
      <c r="BF20" s="62">
        <f t="shared" si="17"/>
        <v>0</v>
      </c>
      <c r="BG20" s="62">
        <f t="shared" si="18"/>
        <v>0</v>
      </c>
      <c r="BH20" s="62">
        <f t="shared" si="19"/>
        <v>0</v>
      </c>
      <c r="BI20" s="61">
        <f t="shared" si="20"/>
        <v>0</v>
      </c>
      <c r="BJ20" s="61"/>
      <c r="BK20" s="61">
        <f t="shared" si="21"/>
        <v>8983.8241077169187</v>
      </c>
      <c r="BL20" s="61">
        <f t="shared" si="22"/>
        <v>4428.0896393391204</v>
      </c>
      <c r="BM20" s="127"/>
      <c r="BR20" s="36"/>
      <c r="BS20" s="36"/>
      <c r="BT20" s="36"/>
      <c r="BU20" s="37"/>
      <c r="BV20" s="127"/>
      <c r="BW20" s="127"/>
      <c r="BZ20" s="36"/>
      <c r="CA20" s="36"/>
      <c r="CB20" s="36"/>
      <c r="CC20" s="36"/>
    </row>
    <row r="21" spans="1:81">
      <c r="A21" s="26">
        <f t="shared" si="41"/>
        <v>2039</v>
      </c>
      <c r="B21" s="26">
        <f t="shared" si="23"/>
        <v>74</v>
      </c>
      <c r="C21" s="26">
        <f t="shared" si="42"/>
        <v>47</v>
      </c>
      <c r="D21" s="103">
        <f t="shared" si="0"/>
        <v>1</v>
      </c>
      <c r="E21" s="118">
        <f t="shared" si="1"/>
        <v>0</v>
      </c>
      <c r="F21" s="103">
        <f t="shared" si="2"/>
        <v>4.0399999999999998E-2</v>
      </c>
      <c r="G21" s="103"/>
      <c r="H21" s="60">
        <f>IF(B21="","",(IF(AND(B21&gt;='Tab1-Plan'!$C$9,C21&gt;='Tab1-Plan'!$D$9),1,0)))</f>
        <v>1</v>
      </c>
      <c r="I21" s="64">
        <f>IF(AND(B21="",T21=""),"",VLOOKUP($A$3,'Tab2-Assumptions'!$A$10:$C$13,2,FALSE))</f>
        <v>1</v>
      </c>
      <c r="J21" s="64">
        <f>IF(AND(B21="",T21=""),"",VLOOKUP($A$3,'Tab2-Assumptions'!$A$10:$C$13,3,FALSE))</f>
        <v>1</v>
      </c>
      <c r="K21" s="103">
        <f t="shared" si="24"/>
        <v>0</v>
      </c>
      <c r="L21" s="103">
        <f t="shared" si="25"/>
        <v>0</v>
      </c>
      <c r="M21" s="103">
        <f t="shared" si="26"/>
        <v>0</v>
      </c>
      <c r="N21" s="103">
        <f t="shared" si="27"/>
        <v>0</v>
      </c>
      <c r="O21" s="103">
        <f t="shared" si="28"/>
        <v>0</v>
      </c>
      <c r="P21" s="103">
        <f t="shared" si="43"/>
        <v>0.73785245634742713</v>
      </c>
      <c r="Q21" s="103">
        <f t="shared" si="29"/>
        <v>0.70804321711099105</v>
      </c>
      <c r="R21" s="103">
        <f t="shared" si="30"/>
        <v>0.72294783672920904</v>
      </c>
      <c r="T21" s="26">
        <f t="shared" si="31"/>
        <v>71</v>
      </c>
      <c r="U21" s="119">
        <f t="shared" si="3"/>
        <v>1.41E-2</v>
      </c>
      <c r="V21" s="119"/>
      <c r="W21" s="120">
        <f t="shared" si="32"/>
        <v>0.87372165062195051</v>
      </c>
      <c r="X21" s="120">
        <f t="shared" si="44"/>
        <v>0.86140217534818098</v>
      </c>
      <c r="Y21" s="120">
        <f t="shared" si="5"/>
        <v>0.8675619129850658</v>
      </c>
      <c r="Z21" s="119"/>
      <c r="AA21" s="119">
        <f t="shared" si="33"/>
        <v>0.46942462111646949</v>
      </c>
      <c r="AC21" s="26">
        <f t="shared" si="6"/>
        <v>74</v>
      </c>
      <c r="AD21" s="25">
        <f t="shared" si="7"/>
        <v>1.2246726357209388</v>
      </c>
      <c r="AE21" s="105"/>
      <c r="AF21" s="26">
        <f t="shared" si="8"/>
        <v>71</v>
      </c>
      <c r="AG21" s="25">
        <f t="shared" si="9"/>
        <v>1.1540363771484372</v>
      </c>
      <c r="AH21" s="123"/>
      <c r="AI21" s="122">
        <f t="shared" si="10"/>
        <v>0.05</v>
      </c>
      <c r="AJ21" s="124">
        <f t="shared" si="11"/>
        <v>0</v>
      </c>
      <c r="AL21" s="25">
        <f t="shared" si="34"/>
        <v>2.3672453590164406</v>
      </c>
      <c r="AM21" s="25">
        <f t="shared" si="35"/>
        <v>1</v>
      </c>
      <c r="AO21" s="33">
        <f t="shared" si="36"/>
        <v>2100</v>
      </c>
      <c r="AP21" s="33">
        <f t="shared" si="37"/>
        <v>2100</v>
      </c>
      <c r="AQ21" s="125"/>
      <c r="AR21" s="126">
        <f t="shared" si="38"/>
        <v>6088.1112877721307</v>
      </c>
      <c r="AS21" s="126">
        <f t="shared" si="39"/>
        <v>5736.9632416756476</v>
      </c>
      <c r="AT21" s="126"/>
      <c r="AU21" s="62">
        <f t="shared" si="12"/>
        <v>4401.3868852615406</v>
      </c>
      <c r="AV21" s="62">
        <f t="shared" si="13"/>
        <v>4977.1708046731292</v>
      </c>
      <c r="AW21" s="62">
        <f t="shared" si="14"/>
        <v>9378.5576899346706</v>
      </c>
      <c r="AX21" s="61">
        <f t="shared" si="40"/>
        <v>4402.5258902165342</v>
      </c>
      <c r="AY21" s="61"/>
      <c r="AZ21" s="33">
        <f>IF(B21="","",VLOOKUP($A$3,'Tab1-Plan'!$B$30:$F$33,IF(B21&lt;65,2,3),FALSE))</f>
        <v>0</v>
      </c>
      <c r="BA21" s="33">
        <f>IF(T21="","",VLOOKUP($A$3,'Tab1-Plan'!$B$30:$F$33,IF(T21&lt;65,4,5),FALSE))</f>
        <v>0</v>
      </c>
      <c r="BB21" s="115"/>
      <c r="BC21" s="126">
        <f t="shared" si="15"/>
        <v>0</v>
      </c>
      <c r="BD21" s="126">
        <f t="shared" si="16"/>
        <v>0</v>
      </c>
      <c r="BE21" s="125"/>
      <c r="BF21" s="62">
        <f t="shared" si="17"/>
        <v>0</v>
      </c>
      <c r="BG21" s="62">
        <f t="shared" si="18"/>
        <v>0</v>
      </c>
      <c r="BH21" s="62">
        <f t="shared" si="19"/>
        <v>0</v>
      </c>
      <c r="BI21" s="61">
        <f t="shared" si="20"/>
        <v>0</v>
      </c>
      <c r="BJ21" s="61"/>
      <c r="BK21" s="61">
        <f t="shared" si="21"/>
        <v>9378.5576899346706</v>
      </c>
      <c r="BL21" s="61">
        <f t="shared" si="22"/>
        <v>4402.5258902165342</v>
      </c>
      <c r="BM21" s="127"/>
      <c r="BR21" s="36"/>
      <c r="BS21" s="36"/>
      <c r="BT21" s="36"/>
      <c r="BU21" s="37"/>
      <c r="BV21" s="127"/>
      <c r="BW21" s="127"/>
      <c r="BZ21" s="36"/>
      <c r="CA21" s="36"/>
      <c r="CB21" s="36"/>
      <c r="CC21" s="36"/>
    </row>
    <row r="22" spans="1:81">
      <c r="A22" s="26">
        <f t="shared" si="41"/>
        <v>2040</v>
      </c>
      <c r="B22" s="26">
        <f t="shared" si="23"/>
        <v>75</v>
      </c>
      <c r="C22" s="26">
        <f t="shared" si="42"/>
        <v>48</v>
      </c>
      <c r="D22" s="103">
        <f t="shared" si="0"/>
        <v>1</v>
      </c>
      <c r="E22" s="118">
        <f t="shared" si="1"/>
        <v>0</v>
      </c>
      <c r="F22" s="103">
        <f t="shared" si="2"/>
        <v>4.4600000000000001E-2</v>
      </c>
      <c r="G22" s="103"/>
      <c r="H22" s="60">
        <f>IF(B22="","",(IF(AND(B22&gt;='Tab1-Plan'!$C$9,C22&gt;='Tab1-Plan'!$D$9),1,0)))</f>
        <v>1</v>
      </c>
      <c r="I22" s="64">
        <f>IF(AND(B22="",T22=""),"",VLOOKUP($A$3,'Tab2-Assumptions'!$A$10:$C$13,2,FALSE))</f>
        <v>1</v>
      </c>
      <c r="J22" s="64">
        <f>IF(AND(B22="",T22=""),"",VLOOKUP($A$3,'Tab2-Assumptions'!$A$10:$C$13,3,FALSE))</f>
        <v>1</v>
      </c>
      <c r="K22" s="103">
        <f t="shared" si="24"/>
        <v>0</v>
      </c>
      <c r="L22" s="103">
        <f t="shared" si="25"/>
        <v>0</v>
      </c>
      <c r="M22" s="103">
        <f t="shared" si="26"/>
        <v>0</v>
      </c>
      <c r="N22" s="103">
        <f t="shared" si="27"/>
        <v>0</v>
      </c>
      <c r="O22" s="103">
        <f t="shared" si="28"/>
        <v>0</v>
      </c>
      <c r="P22" s="103">
        <f t="shared" si="43"/>
        <v>0.70804321711099105</v>
      </c>
      <c r="Q22" s="103">
        <f t="shared" si="29"/>
        <v>0.67646448962784089</v>
      </c>
      <c r="R22" s="103">
        <f t="shared" si="30"/>
        <v>0.69225385336941603</v>
      </c>
      <c r="T22" s="26">
        <f t="shared" si="31"/>
        <v>72</v>
      </c>
      <c r="U22" s="119">
        <f t="shared" si="3"/>
        <v>1.6199999999999999E-2</v>
      </c>
      <c r="V22" s="119"/>
      <c r="W22" s="120">
        <f t="shared" si="32"/>
        <v>0.86140217534818098</v>
      </c>
      <c r="X22" s="120">
        <f t="shared" si="44"/>
        <v>0.84744746010754046</v>
      </c>
      <c r="Y22" s="120">
        <f t="shared" si="5"/>
        <v>0.85442481772786072</v>
      </c>
      <c r="Z22" s="119"/>
      <c r="AA22" s="119">
        <f t="shared" si="33"/>
        <v>0.44707106772997091</v>
      </c>
      <c r="AC22" s="26">
        <f t="shared" si="6"/>
        <v>75</v>
      </c>
      <c r="AD22" s="25">
        <f t="shared" si="7"/>
        <v>1.2491660884353575</v>
      </c>
      <c r="AE22" s="105"/>
      <c r="AF22" s="26">
        <f t="shared" si="8"/>
        <v>72</v>
      </c>
      <c r="AG22" s="25">
        <f t="shared" si="9"/>
        <v>1.177117104691406</v>
      </c>
      <c r="AH22" s="123"/>
      <c r="AI22" s="122">
        <f t="shared" si="10"/>
        <v>0.05</v>
      </c>
      <c r="AJ22" s="124">
        <f t="shared" si="11"/>
        <v>0</v>
      </c>
      <c r="AL22" s="25">
        <f t="shared" si="34"/>
        <v>2.4856076269672629</v>
      </c>
      <c r="AM22" s="25">
        <f t="shared" si="35"/>
        <v>1</v>
      </c>
      <c r="AO22" s="33">
        <f t="shared" si="36"/>
        <v>2100</v>
      </c>
      <c r="AP22" s="33">
        <f t="shared" si="37"/>
        <v>2100</v>
      </c>
      <c r="AQ22" s="125"/>
      <c r="AR22" s="126">
        <f t="shared" si="38"/>
        <v>6520.367189203952</v>
      </c>
      <c r="AS22" s="126">
        <f t="shared" si="39"/>
        <v>6144.2876318346189</v>
      </c>
      <c r="AT22" s="126"/>
      <c r="AU22" s="62">
        <f t="shared" si="12"/>
        <v>4513.7493121099442</v>
      </c>
      <c r="AV22" s="62">
        <f t="shared" si="13"/>
        <v>5249.8318398978436</v>
      </c>
      <c r="AW22" s="62">
        <f t="shared" si="14"/>
        <v>9763.5811520077878</v>
      </c>
      <c r="AX22" s="61">
        <f t="shared" si="40"/>
        <v>4365.0146504963413</v>
      </c>
      <c r="AY22" s="61"/>
      <c r="AZ22" s="33">
        <f>IF(B22="","",VLOOKUP($A$3,'Tab1-Plan'!$B$30:$F$33,IF(B22&lt;65,2,3),FALSE))</f>
        <v>0</v>
      </c>
      <c r="BA22" s="33">
        <f>IF(T22="","",VLOOKUP($A$3,'Tab1-Plan'!$B$30:$F$33,IF(T22&lt;65,4,5),FALSE))</f>
        <v>0</v>
      </c>
      <c r="BB22" s="115"/>
      <c r="BC22" s="126">
        <f t="shared" si="15"/>
        <v>0</v>
      </c>
      <c r="BD22" s="126">
        <f t="shared" si="16"/>
        <v>0</v>
      </c>
      <c r="BE22" s="125"/>
      <c r="BF22" s="62">
        <f t="shared" si="17"/>
        <v>0</v>
      </c>
      <c r="BG22" s="62">
        <f t="shared" si="18"/>
        <v>0</v>
      </c>
      <c r="BH22" s="62">
        <f t="shared" si="19"/>
        <v>0</v>
      </c>
      <c r="BI22" s="61">
        <f t="shared" si="20"/>
        <v>0</v>
      </c>
      <c r="BJ22" s="61"/>
      <c r="BK22" s="61">
        <f t="shared" si="21"/>
        <v>9763.5811520077878</v>
      </c>
      <c r="BL22" s="61">
        <f t="shared" si="22"/>
        <v>4365.0146504963413</v>
      </c>
      <c r="BM22" s="127"/>
      <c r="BR22" s="36"/>
      <c r="BS22" s="36"/>
      <c r="BT22" s="36"/>
      <c r="BU22" s="37"/>
      <c r="BV22" s="127"/>
      <c r="BW22" s="127"/>
      <c r="BZ22" s="36"/>
      <c r="CA22" s="36"/>
      <c r="CB22" s="36"/>
      <c r="CC22" s="36"/>
    </row>
    <row r="23" spans="1:81">
      <c r="A23" s="26">
        <f t="shared" si="41"/>
        <v>2041</v>
      </c>
      <c r="B23" s="26">
        <f t="shared" si="23"/>
        <v>76</v>
      </c>
      <c r="C23" s="26">
        <f t="shared" si="42"/>
        <v>49</v>
      </c>
      <c r="D23" s="103">
        <f t="shared" si="0"/>
        <v>1</v>
      </c>
      <c r="E23" s="118">
        <f t="shared" si="1"/>
        <v>0</v>
      </c>
      <c r="F23" s="103">
        <f t="shared" si="2"/>
        <v>4.9399999999999999E-2</v>
      </c>
      <c r="G23" s="103"/>
      <c r="H23" s="60">
        <f>IF(B23="","",(IF(AND(B23&gt;='Tab1-Plan'!$C$9,C23&gt;='Tab1-Plan'!$D$9),1,0)))</f>
        <v>1</v>
      </c>
      <c r="I23" s="64">
        <f>IF(AND(B23="",T23=""),"",VLOOKUP($A$3,'Tab2-Assumptions'!$A$10:$C$13,2,FALSE))</f>
        <v>1</v>
      </c>
      <c r="J23" s="64">
        <f>IF(AND(B23="",T23=""),"",VLOOKUP($A$3,'Tab2-Assumptions'!$A$10:$C$13,3,FALSE))</f>
        <v>1</v>
      </c>
      <c r="K23" s="103">
        <f t="shared" si="24"/>
        <v>0</v>
      </c>
      <c r="L23" s="103">
        <f t="shared" si="25"/>
        <v>0</v>
      </c>
      <c r="M23" s="103">
        <f t="shared" si="26"/>
        <v>0</v>
      </c>
      <c r="N23" s="103">
        <f t="shared" si="27"/>
        <v>0</v>
      </c>
      <c r="O23" s="103">
        <f t="shared" si="28"/>
        <v>0</v>
      </c>
      <c r="P23" s="103">
        <f t="shared" si="43"/>
        <v>0.67646448962784089</v>
      </c>
      <c r="Q23" s="103">
        <f t="shared" si="29"/>
        <v>0.64304714384022554</v>
      </c>
      <c r="R23" s="103">
        <f t="shared" si="30"/>
        <v>0.65975581673403316</v>
      </c>
      <c r="T23" s="26">
        <f t="shared" si="31"/>
        <v>73</v>
      </c>
      <c r="U23" s="119">
        <f t="shared" si="3"/>
        <v>1.8499999999999999E-2</v>
      </c>
      <c r="V23" s="119"/>
      <c r="W23" s="120">
        <f t="shared" si="32"/>
        <v>0.84744746010754046</v>
      </c>
      <c r="X23" s="120">
        <f t="shared" si="44"/>
        <v>0.83176968209555102</v>
      </c>
      <c r="Y23" s="120">
        <f t="shared" si="5"/>
        <v>0.83960857110154574</v>
      </c>
      <c r="Z23" s="119"/>
      <c r="AA23" s="119">
        <f t="shared" si="33"/>
        <v>0.42578196926663892</v>
      </c>
      <c r="AC23" s="26">
        <f t="shared" si="6"/>
        <v>76</v>
      </c>
      <c r="AD23" s="25">
        <f t="shared" si="7"/>
        <v>1.2679035797618876</v>
      </c>
      <c r="AE23" s="105"/>
      <c r="AF23" s="26">
        <f t="shared" si="8"/>
        <v>73</v>
      </c>
      <c r="AG23" s="25">
        <f t="shared" si="9"/>
        <v>1.2006594467852341</v>
      </c>
      <c r="AH23" s="123"/>
      <c r="AI23" s="122">
        <f t="shared" si="10"/>
        <v>0.05</v>
      </c>
      <c r="AJ23" s="124">
        <f t="shared" si="11"/>
        <v>0</v>
      </c>
      <c r="AL23" s="25">
        <f t="shared" si="34"/>
        <v>2.6098880083156262</v>
      </c>
      <c r="AM23" s="25">
        <f t="shared" si="35"/>
        <v>1</v>
      </c>
      <c r="AO23" s="33">
        <f t="shared" si="36"/>
        <v>2100</v>
      </c>
      <c r="AP23" s="33">
        <f t="shared" si="37"/>
        <v>2100</v>
      </c>
      <c r="AQ23" s="125"/>
      <c r="AR23" s="126">
        <f t="shared" si="38"/>
        <v>6949.0813318941118</v>
      </c>
      <c r="AS23" s="126">
        <f t="shared" si="39"/>
        <v>6580.5320536948775</v>
      </c>
      <c r="AT23" s="126"/>
      <c r="AU23" s="62">
        <f t="shared" si="12"/>
        <v>4584.6968296750229</v>
      </c>
      <c r="AV23" s="62">
        <f t="shared" si="13"/>
        <v>5525.071114690676</v>
      </c>
      <c r="AW23" s="62">
        <f t="shared" si="14"/>
        <v>10109.7679443657</v>
      </c>
      <c r="AX23" s="61">
        <f t="shared" si="40"/>
        <v>4304.5569041807676</v>
      </c>
      <c r="AY23" s="61"/>
      <c r="AZ23" s="33">
        <f>IF(B23="","",VLOOKUP($A$3,'Tab1-Plan'!$B$30:$F$33,IF(B23&lt;65,2,3),FALSE))</f>
        <v>0</v>
      </c>
      <c r="BA23" s="33">
        <f>IF(T23="","",VLOOKUP($A$3,'Tab1-Plan'!$B$30:$F$33,IF(T23&lt;65,4,5),FALSE))</f>
        <v>0</v>
      </c>
      <c r="BB23" s="115"/>
      <c r="BC23" s="126">
        <f t="shared" si="15"/>
        <v>0</v>
      </c>
      <c r="BD23" s="126">
        <f t="shared" si="16"/>
        <v>0</v>
      </c>
      <c r="BE23" s="125"/>
      <c r="BF23" s="62">
        <f t="shared" si="17"/>
        <v>0</v>
      </c>
      <c r="BG23" s="62">
        <f t="shared" si="18"/>
        <v>0</v>
      </c>
      <c r="BH23" s="62">
        <f t="shared" si="19"/>
        <v>0</v>
      </c>
      <c r="BI23" s="61">
        <f t="shared" si="20"/>
        <v>0</v>
      </c>
      <c r="BJ23" s="61"/>
      <c r="BK23" s="61">
        <f t="shared" si="21"/>
        <v>10109.7679443657</v>
      </c>
      <c r="BL23" s="61">
        <f t="shared" si="22"/>
        <v>4304.5569041807676</v>
      </c>
      <c r="BM23" s="127"/>
      <c r="BR23" s="36"/>
      <c r="BS23" s="36"/>
      <c r="BT23" s="36"/>
      <c r="BU23" s="37"/>
      <c r="BV23" s="127"/>
      <c r="BW23" s="127"/>
      <c r="BZ23" s="36"/>
      <c r="CA23" s="36"/>
      <c r="CB23" s="36"/>
      <c r="CC23" s="36"/>
    </row>
    <row r="24" spans="1:81">
      <c r="A24" s="26">
        <f t="shared" si="41"/>
        <v>2042</v>
      </c>
      <c r="B24" s="26">
        <f t="shared" si="23"/>
        <v>77</v>
      </c>
      <c r="C24" s="26">
        <f t="shared" si="42"/>
        <v>50</v>
      </c>
      <c r="D24" s="103">
        <f t="shared" si="0"/>
        <v>1</v>
      </c>
      <c r="E24" s="118">
        <f t="shared" si="1"/>
        <v>0</v>
      </c>
      <c r="F24" s="103">
        <f t="shared" si="2"/>
        <v>5.4800000000000001E-2</v>
      </c>
      <c r="G24" s="103"/>
      <c r="H24" s="60">
        <f>IF(B24="","",(IF(AND(B24&gt;='Tab1-Plan'!$C$9,C24&gt;='Tab1-Plan'!$D$9),1,0)))</f>
        <v>1</v>
      </c>
      <c r="I24" s="64">
        <f>IF(AND(B24="",T24=""),"",VLOOKUP($A$3,'Tab2-Assumptions'!$A$10:$C$13,2,FALSE))</f>
        <v>1</v>
      </c>
      <c r="J24" s="64">
        <f>IF(AND(B24="",T24=""),"",VLOOKUP($A$3,'Tab2-Assumptions'!$A$10:$C$13,3,FALSE))</f>
        <v>1</v>
      </c>
      <c r="K24" s="103">
        <f t="shared" si="24"/>
        <v>0</v>
      </c>
      <c r="L24" s="103">
        <f t="shared" si="25"/>
        <v>0</v>
      </c>
      <c r="M24" s="103">
        <f t="shared" si="26"/>
        <v>0</v>
      </c>
      <c r="N24" s="103">
        <f t="shared" si="27"/>
        <v>0</v>
      </c>
      <c r="O24" s="103">
        <f t="shared" si="28"/>
        <v>0</v>
      </c>
      <c r="P24" s="103">
        <f t="shared" si="43"/>
        <v>0.64304714384022554</v>
      </c>
      <c r="Q24" s="103">
        <f t="shared" si="29"/>
        <v>0.60780816035778118</v>
      </c>
      <c r="R24" s="103">
        <f t="shared" si="30"/>
        <v>0.62542765209900342</v>
      </c>
      <c r="T24" s="26">
        <f t="shared" si="31"/>
        <v>74</v>
      </c>
      <c r="U24" s="119">
        <f t="shared" si="3"/>
        <v>2.1100000000000001E-2</v>
      </c>
      <c r="V24" s="119"/>
      <c r="W24" s="120">
        <f t="shared" si="32"/>
        <v>0.83176968209555102</v>
      </c>
      <c r="X24" s="120">
        <f t="shared" si="44"/>
        <v>0.81421934180333488</v>
      </c>
      <c r="Y24" s="120">
        <f t="shared" si="5"/>
        <v>0.82299451194944295</v>
      </c>
      <c r="Z24" s="119"/>
      <c r="AA24" s="119">
        <f t="shared" si="33"/>
        <v>0.40550663739679893</v>
      </c>
      <c r="AC24" s="26">
        <f t="shared" si="6"/>
        <v>77</v>
      </c>
      <c r="AD24" s="25">
        <f t="shared" si="7"/>
        <v>1.2869221334583159</v>
      </c>
      <c r="AE24" s="105"/>
      <c r="AF24" s="26">
        <f t="shared" si="8"/>
        <v>74</v>
      </c>
      <c r="AG24" s="25">
        <f t="shared" si="9"/>
        <v>1.2246726357209388</v>
      </c>
      <c r="AH24" s="123"/>
      <c r="AI24" s="122">
        <f t="shared" si="10"/>
        <v>0.05</v>
      </c>
      <c r="AJ24" s="124">
        <f t="shared" si="11"/>
        <v>0</v>
      </c>
      <c r="AL24" s="25">
        <f t="shared" si="34"/>
        <v>2.7403824087314077</v>
      </c>
      <c r="AM24" s="25">
        <f t="shared" si="35"/>
        <v>1</v>
      </c>
      <c r="AO24" s="33">
        <f t="shared" si="36"/>
        <v>2100</v>
      </c>
      <c r="AP24" s="33">
        <f t="shared" si="37"/>
        <v>2100</v>
      </c>
      <c r="AQ24" s="125"/>
      <c r="AR24" s="126">
        <f t="shared" si="38"/>
        <v>7405.9834294661496</v>
      </c>
      <c r="AS24" s="126">
        <f t="shared" si="39"/>
        <v>7047.7498295072146</v>
      </c>
      <c r="AT24" s="126"/>
      <c r="AU24" s="62">
        <f t="shared" si="12"/>
        <v>4631.9068277751394</v>
      </c>
      <c r="AV24" s="62">
        <f t="shared" si="13"/>
        <v>5800.2594312770598</v>
      </c>
      <c r="AW24" s="62">
        <f t="shared" si="14"/>
        <v>10432.166259052199</v>
      </c>
      <c r="AX24" s="61">
        <f t="shared" si="40"/>
        <v>4230.3126604726003</v>
      </c>
      <c r="AY24" s="61"/>
      <c r="AZ24" s="33">
        <f>IF(B24="","",VLOOKUP($A$3,'Tab1-Plan'!$B$30:$F$33,IF(B24&lt;65,2,3),FALSE))</f>
        <v>0</v>
      </c>
      <c r="BA24" s="33">
        <f>IF(T24="","",VLOOKUP($A$3,'Tab1-Plan'!$B$30:$F$33,IF(T24&lt;65,4,5),FALSE))</f>
        <v>0</v>
      </c>
      <c r="BB24" s="115"/>
      <c r="BC24" s="126">
        <f t="shared" si="15"/>
        <v>0</v>
      </c>
      <c r="BD24" s="126">
        <f t="shared" si="16"/>
        <v>0</v>
      </c>
      <c r="BE24" s="125"/>
      <c r="BF24" s="62">
        <f t="shared" si="17"/>
        <v>0</v>
      </c>
      <c r="BG24" s="62">
        <f t="shared" si="18"/>
        <v>0</v>
      </c>
      <c r="BH24" s="62">
        <f t="shared" si="19"/>
        <v>0</v>
      </c>
      <c r="BI24" s="61">
        <f t="shared" si="20"/>
        <v>0</v>
      </c>
      <c r="BJ24" s="61"/>
      <c r="BK24" s="61">
        <f t="shared" si="21"/>
        <v>10432.166259052199</v>
      </c>
      <c r="BL24" s="61">
        <f t="shared" si="22"/>
        <v>4230.3126604726003</v>
      </c>
      <c r="BM24" s="127"/>
      <c r="BR24" s="36"/>
      <c r="BS24" s="36"/>
      <c r="BT24" s="36"/>
      <c r="BU24" s="37"/>
      <c r="BV24" s="127"/>
      <c r="BW24" s="127"/>
      <c r="BZ24" s="36"/>
      <c r="CA24" s="36"/>
      <c r="CB24" s="36"/>
      <c r="CC24" s="36"/>
    </row>
    <row r="25" spans="1:81">
      <c r="A25" s="26">
        <f t="shared" si="41"/>
        <v>2043</v>
      </c>
      <c r="B25" s="26">
        <f t="shared" si="23"/>
        <v>78</v>
      </c>
      <c r="C25" s="26">
        <f t="shared" si="42"/>
        <v>51</v>
      </c>
      <c r="D25" s="103">
        <f t="shared" si="0"/>
        <v>1</v>
      </c>
      <c r="E25" s="118">
        <f t="shared" si="1"/>
        <v>0</v>
      </c>
      <c r="F25" s="103">
        <f t="shared" si="2"/>
        <v>6.0699999999999997E-2</v>
      </c>
      <c r="G25" s="103"/>
      <c r="H25" s="60">
        <f>IF(B25="","",(IF(AND(B25&gt;='Tab1-Plan'!$C$9,C25&gt;='Tab1-Plan'!$D$9),1,0)))</f>
        <v>1</v>
      </c>
      <c r="I25" s="64">
        <f>IF(AND(B25="",T25=""),"",VLOOKUP($A$3,'Tab2-Assumptions'!$A$10:$C$13,2,FALSE))</f>
        <v>1</v>
      </c>
      <c r="J25" s="64">
        <f>IF(AND(B25="",T25=""),"",VLOOKUP($A$3,'Tab2-Assumptions'!$A$10:$C$13,3,FALSE))</f>
        <v>1</v>
      </c>
      <c r="K25" s="103">
        <f t="shared" si="24"/>
        <v>0</v>
      </c>
      <c r="L25" s="103">
        <f t="shared" si="25"/>
        <v>0</v>
      </c>
      <c r="M25" s="103">
        <f t="shared" si="26"/>
        <v>0</v>
      </c>
      <c r="N25" s="103">
        <f t="shared" si="27"/>
        <v>0</v>
      </c>
      <c r="O25" s="103">
        <f t="shared" si="28"/>
        <v>0</v>
      </c>
      <c r="P25" s="103">
        <f t="shared" si="43"/>
        <v>0.60780816035778118</v>
      </c>
      <c r="Q25" s="103">
        <f t="shared" si="29"/>
        <v>0.57091420502406387</v>
      </c>
      <c r="R25" s="103">
        <f t="shared" si="30"/>
        <v>0.58936118269092252</v>
      </c>
      <c r="T25" s="26">
        <f t="shared" si="31"/>
        <v>75</v>
      </c>
      <c r="U25" s="119">
        <f t="shared" si="3"/>
        <v>2.4E-2</v>
      </c>
      <c r="V25" s="119"/>
      <c r="W25" s="120">
        <f t="shared" si="32"/>
        <v>0.81421934180333488</v>
      </c>
      <c r="X25" s="120">
        <f t="shared" si="44"/>
        <v>0.79467807760005482</v>
      </c>
      <c r="Y25" s="120">
        <f t="shared" si="5"/>
        <v>0.8044487097016948</v>
      </c>
      <c r="Z25" s="119"/>
      <c r="AA25" s="119">
        <f t="shared" si="33"/>
        <v>0.38619679752076086</v>
      </c>
      <c r="AC25" s="26">
        <f t="shared" si="6"/>
        <v>78</v>
      </c>
      <c r="AD25" s="25">
        <f t="shared" si="7"/>
        <v>1.3062259654601904</v>
      </c>
      <c r="AE25" s="105"/>
      <c r="AF25" s="26">
        <f t="shared" si="8"/>
        <v>75</v>
      </c>
      <c r="AG25" s="25">
        <f t="shared" si="9"/>
        <v>1.2491660884353575</v>
      </c>
      <c r="AH25" s="123"/>
      <c r="AI25" s="122">
        <f t="shared" si="10"/>
        <v>0.05</v>
      </c>
      <c r="AJ25" s="124">
        <f t="shared" si="11"/>
        <v>0</v>
      </c>
      <c r="AL25" s="25">
        <f t="shared" si="34"/>
        <v>2.8774015291679782</v>
      </c>
      <c r="AM25" s="25">
        <f t="shared" si="35"/>
        <v>1</v>
      </c>
      <c r="AO25" s="33">
        <f t="shared" si="36"/>
        <v>2100</v>
      </c>
      <c r="AP25" s="33">
        <f t="shared" si="37"/>
        <v>2100</v>
      </c>
      <c r="AQ25" s="125"/>
      <c r="AR25" s="126">
        <f t="shared" si="38"/>
        <v>7892.9268399535486</v>
      </c>
      <c r="AS25" s="126">
        <f t="shared" si="39"/>
        <v>7548.140067402227</v>
      </c>
      <c r="AT25" s="126"/>
      <c r="AU25" s="62">
        <f t="shared" si="12"/>
        <v>4651.7846972879488</v>
      </c>
      <c r="AV25" s="62">
        <f t="shared" si="13"/>
        <v>6072.0915378693853</v>
      </c>
      <c r="AW25" s="62">
        <f t="shared" si="14"/>
        <v>10723.876235157335</v>
      </c>
      <c r="AX25" s="61">
        <f t="shared" si="40"/>
        <v>4141.5266590267565</v>
      </c>
      <c r="AY25" s="61"/>
      <c r="AZ25" s="33">
        <f>IF(B25="","",VLOOKUP($A$3,'Tab1-Plan'!$B$30:$F$33,IF(B25&lt;65,2,3),FALSE))</f>
        <v>0</v>
      </c>
      <c r="BA25" s="33">
        <f>IF(T25="","",VLOOKUP($A$3,'Tab1-Plan'!$B$30:$F$33,IF(T25&lt;65,4,5),FALSE))</f>
        <v>0</v>
      </c>
      <c r="BB25" s="115"/>
      <c r="BC25" s="126">
        <f t="shared" si="15"/>
        <v>0</v>
      </c>
      <c r="BD25" s="126">
        <f t="shared" si="16"/>
        <v>0</v>
      </c>
      <c r="BE25" s="125"/>
      <c r="BF25" s="62">
        <f t="shared" si="17"/>
        <v>0</v>
      </c>
      <c r="BG25" s="62">
        <f t="shared" si="18"/>
        <v>0</v>
      </c>
      <c r="BH25" s="62">
        <f t="shared" si="19"/>
        <v>0</v>
      </c>
      <c r="BI25" s="61">
        <f t="shared" si="20"/>
        <v>0</v>
      </c>
      <c r="BJ25" s="61"/>
      <c r="BK25" s="61">
        <f t="shared" si="21"/>
        <v>10723.876235157335</v>
      </c>
      <c r="BL25" s="61">
        <f t="shared" si="22"/>
        <v>4141.5266590267565</v>
      </c>
      <c r="BM25" s="127"/>
      <c r="BR25" s="36"/>
      <c r="BS25" s="36"/>
      <c r="BT25" s="36"/>
      <c r="BU25" s="37"/>
      <c r="BV25" s="127"/>
      <c r="BW25" s="127"/>
      <c r="BZ25" s="36"/>
      <c r="CA25" s="36"/>
      <c r="CB25" s="36"/>
      <c r="CC25" s="36"/>
    </row>
    <row r="26" spans="1:81">
      <c r="A26" s="26">
        <f t="shared" si="41"/>
        <v>2044</v>
      </c>
      <c r="B26" s="26">
        <f t="shared" si="23"/>
        <v>79</v>
      </c>
      <c r="C26" s="26">
        <f t="shared" si="42"/>
        <v>52</v>
      </c>
      <c r="D26" s="103">
        <f t="shared" si="0"/>
        <v>1</v>
      </c>
      <c r="E26" s="118">
        <f t="shared" si="1"/>
        <v>0</v>
      </c>
      <c r="F26" s="103">
        <f t="shared" si="2"/>
        <v>6.7100000000000007E-2</v>
      </c>
      <c r="G26" s="103"/>
      <c r="H26" s="60">
        <f>IF(B26="","",(IF(AND(B26&gt;='Tab1-Plan'!$C$9,C26&gt;='Tab1-Plan'!$D$9),1,0)))</f>
        <v>1</v>
      </c>
      <c r="I26" s="64">
        <f>IF(AND(B26="",T26=""),"",VLOOKUP($A$3,'Tab2-Assumptions'!$A$10:$C$13,2,FALSE))</f>
        <v>1</v>
      </c>
      <c r="J26" s="64">
        <f>IF(AND(B26="",T26=""),"",VLOOKUP($A$3,'Tab2-Assumptions'!$A$10:$C$13,3,FALSE))</f>
        <v>1</v>
      </c>
      <c r="K26" s="103">
        <f t="shared" si="24"/>
        <v>0</v>
      </c>
      <c r="L26" s="103">
        <f t="shared" si="25"/>
        <v>0</v>
      </c>
      <c r="M26" s="103">
        <f t="shared" si="26"/>
        <v>0</v>
      </c>
      <c r="N26" s="103">
        <f t="shared" si="27"/>
        <v>0</v>
      </c>
      <c r="O26" s="103">
        <f t="shared" si="28"/>
        <v>0</v>
      </c>
      <c r="P26" s="103">
        <f t="shared" si="43"/>
        <v>0.57091420502406387</v>
      </c>
      <c r="Q26" s="103">
        <f t="shared" si="29"/>
        <v>0.53260586186694914</v>
      </c>
      <c r="R26" s="103">
        <f t="shared" si="30"/>
        <v>0.5517600334455065</v>
      </c>
      <c r="T26" s="26">
        <f t="shared" si="31"/>
        <v>76</v>
      </c>
      <c r="U26" s="119">
        <f t="shared" si="3"/>
        <v>2.7199999999999998E-2</v>
      </c>
      <c r="V26" s="119"/>
      <c r="W26" s="120">
        <f t="shared" si="32"/>
        <v>0.79467807760005482</v>
      </c>
      <c r="X26" s="120">
        <f t="shared" si="44"/>
        <v>0.77306283388933328</v>
      </c>
      <c r="Y26" s="120">
        <f t="shared" si="5"/>
        <v>0.78387045574469405</v>
      </c>
      <c r="Z26" s="119"/>
      <c r="AA26" s="119">
        <f t="shared" si="33"/>
        <v>0.36780647382929604</v>
      </c>
      <c r="AC26" s="26">
        <f t="shared" si="6"/>
        <v>79</v>
      </c>
      <c r="AD26" s="25">
        <f t="shared" si="7"/>
        <v>1.3258193549420931</v>
      </c>
      <c r="AE26" s="105"/>
      <c r="AF26" s="26">
        <f t="shared" si="8"/>
        <v>76</v>
      </c>
      <c r="AG26" s="25">
        <f t="shared" si="9"/>
        <v>1.2679035797618876</v>
      </c>
      <c r="AH26" s="123"/>
      <c r="AI26" s="122">
        <f t="shared" si="10"/>
        <v>0.05</v>
      </c>
      <c r="AJ26" s="124">
        <f t="shared" si="11"/>
        <v>0</v>
      </c>
      <c r="AL26" s="25">
        <f t="shared" si="34"/>
        <v>3.0212716056263771</v>
      </c>
      <c r="AM26" s="25">
        <f t="shared" si="35"/>
        <v>1</v>
      </c>
      <c r="AO26" s="33">
        <f t="shared" si="36"/>
        <v>2100</v>
      </c>
      <c r="AP26" s="33">
        <f t="shared" si="37"/>
        <v>2100</v>
      </c>
      <c r="AQ26" s="125"/>
      <c r="AR26" s="126">
        <f t="shared" si="38"/>
        <v>8411.8867796804934</v>
      </c>
      <c r="AS26" s="126">
        <f t="shared" si="39"/>
        <v>8044.4302768339221</v>
      </c>
      <c r="AT26" s="126"/>
      <c r="AU26" s="62">
        <f t="shared" si="12"/>
        <v>4641.3429308963232</v>
      </c>
      <c r="AV26" s="62">
        <f t="shared" si="13"/>
        <v>6305.791227308222</v>
      </c>
      <c r="AW26" s="62">
        <f t="shared" si="14"/>
        <v>10947.134158204546</v>
      </c>
      <c r="AX26" s="61">
        <f t="shared" si="40"/>
        <v>4026.4268132654533</v>
      </c>
      <c r="AY26" s="61"/>
      <c r="AZ26" s="33">
        <f>IF(B26="","",VLOOKUP($A$3,'Tab1-Plan'!$B$30:$F$33,IF(B26&lt;65,2,3),FALSE))</f>
        <v>0</v>
      </c>
      <c r="BA26" s="33">
        <f>IF(T26="","",VLOOKUP($A$3,'Tab1-Plan'!$B$30:$F$33,IF(T26&lt;65,4,5),FALSE))</f>
        <v>0</v>
      </c>
      <c r="BB26" s="115"/>
      <c r="BC26" s="126">
        <f t="shared" si="15"/>
        <v>0</v>
      </c>
      <c r="BD26" s="126">
        <f t="shared" si="16"/>
        <v>0</v>
      </c>
      <c r="BE26" s="125"/>
      <c r="BF26" s="62">
        <f t="shared" si="17"/>
        <v>0</v>
      </c>
      <c r="BG26" s="62">
        <f t="shared" si="18"/>
        <v>0</v>
      </c>
      <c r="BH26" s="62">
        <f t="shared" si="19"/>
        <v>0</v>
      </c>
      <c r="BI26" s="61">
        <f t="shared" si="20"/>
        <v>0</v>
      </c>
      <c r="BJ26" s="61"/>
      <c r="BK26" s="61">
        <f t="shared" si="21"/>
        <v>10947.134158204546</v>
      </c>
      <c r="BL26" s="61">
        <f t="shared" si="22"/>
        <v>4026.4268132654533</v>
      </c>
      <c r="BM26" s="127"/>
      <c r="BU26" s="37"/>
      <c r="BV26" s="127"/>
      <c r="BW26" s="127"/>
    </row>
    <row r="27" spans="1:81">
      <c r="A27" s="26">
        <f t="shared" si="41"/>
        <v>2045</v>
      </c>
      <c r="B27" s="26">
        <f t="shared" si="23"/>
        <v>80</v>
      </c>
      <c r="C27" s="26">
        <f t="shared" si="42"/>
        <v>53</v>
      </c>
      <c r="D27" s="103">
        <f t="shared" si="0"/>
        <v>1</v>
      </c>
      <c r="E27" s="118">
        <f t="shared" si="1"/>
        <v>0</v>
      </c>
      <c r="F27" s="103">
        <f t="shared" si="2"/>
        <v>7.4099999999999999E-2</v>
      </c>
      <c r="G27" s="103"/>
      <c r="H27" s="60">
        <f>IF(B27="","",(IF(AND(B27&gt;='Tab1-Plan'!$C$9,C27&gt;='Tab1-Plan'!$D$9),1,0)))</f>
        <v>1</v>
      </c>
      <c r="I27" s="64">
        <f>IF(AND(B27="",T27=""),"",VLOOKUP($A$3,'Tab2-Assumptions'!$A$10:$C$13,2,FALSE))</f>
        <v>1</v>
      </c>
      <c r="J27" s="64">
        <f>IF(AND(B27="",T27=""),"",VLOOKUP($A$3,'Tab2-Assumptions'!$A$10:$C$13,3,FALSE))</f>
        <v>1</v>
      </c>
      <c r="K27" s="103">
        <f t="shared" si="24"/>
        <v>0</v>
      </c>
      <c r="L27" s="103">
        <f t="shared" si="25"/>
        <v>0</v>
      </c>
      <c r="M27" s="103">
        <f t="shared" si="26"/>
        <v>0</v>
      </c>
      <c r="N27" s="103">
        <f t="shared" si="27"/>
        <v>0</v>
      </c>
      <c r="O27" s="103">
        <f t="shared" si="28"/>
        <v>0</v>
      </c>
      <c r="P27" s="103">
        <f t="shared" si="43"/>
        <v>0.53260586186694914</v>
      </c>
      <c r="Q27" s="103">
        <f t="shared" si="29"/>
        <v>0.49313976750260818</v>
      </c>
      <c r="R27" s="103">
        <f t="shared" si="30"/>
        <v>0.51287281468477863</v>
      </c>
      <c r="T27" s="26">
        <f t="shared" si="31"/>
        <v>77</v>
      </c>
      <c r="U27" s="119">
        <f t="shared" si="3"/>
        <v>3.0700000000000002E-2</v>
      </c>
      <c r="V27" s="119"/>
      <c r="W27" s="120">
        <f t="shared" si="32"/>
        <v>0.77306283388933328</v>
      </c>
      <c r="X27" s="120">
        <f t="shared" si="44"/>
        <v>0.74932980488893075</v>
      </c>
      <c r="Y27" s="120">
        <f t="shared" si="5"/>
        <v>0.76119631938913201</v>
      </c>
      <c r="Z27" s="119"/>
      <c r="AA27" s="119">
        <f t="shared" si="33"/>
        <v>0.35029187983742477</v>
      </c>
      <c r="AC27" s="26">
        <f t="shared" si="6"/>
        <v>80</v>
      </c>
      <c r="AD27" s="25">
        <f t="shared" si="7"/>
        <v>1.3457066452662243</v>
      </c>
      <c r="AE27" s="105"/>
      <c r="AF27" s="26">
        <f t="shared" si="8"/>
        <v>77</v>
      </c>
      <c r="AG27" s="25">
        <f t="shared" si="9"/>
        <v>1.2869221334583159</v>
      </c>
      <c r="AH27" s="123"/>
      <c r="AI27" s="122">
        <f t="shared" si="10"/>
        <v>0.05</v>
      </c>
      <c r="AJ27" s="124">
        <f t="shared" si="11"/>
        <v>0</v>
      </c>
      <c r="AL27" s="25">
        <f t="shared" si="34"/>
        <v>3.1723351859076963</v>
      </c>
      <c r="AM27" s="25">
        <f t="shared" si="35"/>
        <v>1</v>
      </c>
      <c r="AO27" s="33">
        <f t="shared" si="36"/>
        <v>2100</v>
      </c>
      <c r="AP27" s="33">
        <f t="shared" si="37"/>
        <v>2100</v>
      </c>
      <c r="AQ27" s="125"/>
      <c r="AR27" s="126">
        <f t="shared" si="38"/>
        <v>8964.9683354444842</v>
      </c>
      <c r="AS27" s="126">
        <f t="shared" si="39"/>
        <v>8573.3515675357521</v>
      </c>
      <c r="AT27" s="126"/>
      <c r="AU27" s="62">
        <f t="shared" si="12"/>
        <v>4597.8885437593271</v>
      </c>
      <c r="AV27" s="62">
        <f t="shared" si="13"/>
        <v>6526.0036580372598</v>
      </c>
      <c r="AW27" s="62">
        <f t="shared" si="14"/>
        <v>11123.892201796587</v>
      </c>
      <c r="AX27" s="61">
        <f t="shared" si="40"/>
        <v>3896.6091104761963</v>
      </c>
      <c r="AY27" s="61"/>
      <c r="AZ27" s="33">
        <f>IF(B27="","",VLOOKUP($A$3,'Tab1-Plan'!$B$30:$F$33,IF(B27&lt;65,2,3),FALSE))</f>
        <v>0</v>
      </c>
      <c r="BA27" s="33">
        <f>IF(T27="","",VLOOKUP($A$3,'Tab1-Plan'!$B$30:$F$33,IF(T27&lt;65,4,5),FALSE))</f>
        <v>0</v>
      </c>
      <c r="BB27" s="115"/>
      <c r="BC27" s="126">
        <f t="shared" si="15"/>
        <v>0</v>
      </c>
      <c r="BD27" s="126">
        <f t="shared" si="16"/>
        <v>0</v>
      </c>
      <c r="BE27" s="125"/>
      <c r="BF27" s="62">
        <f t="shared" si="17"/>
        <v>0</v>
      </c>
      <c r="BG27" s="62">
        <f t="shared" si="18"/>
        <v>0</v>
      </c>
      <c r="BH27" s="62">
        <f t="shared" si="19"/>
        <v>0</v>
      </c>
      <c r="BI27" s="61">
        <f t="shared" si="20"/>
        <v>0</v>
      </c>
      <c r="BJ27" s="61"/>
      <c r="BK27" s="61">
        <f t="shared" si="21"/>
        <v>11123.892201796587</v>
      </c>
      <c r="BL27" s="61">
        <f t="shared" si="22"/>
        <v>3896.6091104761963</v>
      </c>
      <c r="BM27" s="127"/>
      <c r="BU27" s="37"/>
      <c r="BV27" s="127"/>
      <c r="BW27" s="127"/>
    </row>
    <row r="28" spans="1:81">
      <c r="A28" s="26">
        <f t="shared" si="41"/>
        <v>2046</v>
      </c>
      <c r="B28" s="26">
        <f t="shared" si="23"/>
        <v>81</v>
      </c>
      <c r="C28" s="26">
        <f t="shared" si="42"/>
        <v>54</v>
      </c>
      <c r="D28" s="103">
        <f t="shared" si="0"/>
        <v>1</v>
      </c>
      <c r="E28" s="118">
        <f t="shared" si="1"/>
        <v>0</v>
      </c>
      <c r="F28" s="103">
        <f t="shared" si="2"/>
        <v>8.1500000000000003E-2</v>
      </c>
      <c r="G28" s="103"/>
      <c r="H28" s="60">
        <f>IF(B28="","",(IF(AND(B28&gt;='Tab1-Plan'!$C$9,C28&gt;='Tab1-Plan'!$D$9),1,0)))</f>
        <v>1</v>
      </c>
      <c r="I28" s="64">
        <f>IF(AND(B28="",T28=""),"",VLOOKUP($A$3,'Tab2-Assumptions'!$A$10:$C$13,2,FALSE))</f>
        <v>1</v>
      </c>
      <c r="J28" s="64">
        <f>IF(AND(B28="",T28=""),"",VLOOKUP($A$3,'Tab2-Assumptions'!$A$10:$C$13,3,FALSE))</f>
        <v>1</v>
      </c>
      <c r="K28" s="103">
        <f t="shared" si="24"/>
        <v>0</v>
      </c>
      <c r="L28" s="103">
        <f t="shared" si="25"/>
        <v>0</v>
      </c>
      <c r="M28" s="103">
        <f t="shared" si="26"/>
        <v>0</v>
      </c>
      <c r="N28" s="103">
        <f t="shared" si="27"/>
        <v>0</v>
      </c>
      <c r="O28" s="103">
        <f t="shared" si="28"/>
        <v>0</v>
      </c>
      <c r="P28" s="103">
        <f t="shared" si="43"/>
        <v>0.49313976750260818</v>
      </c>
      <c r="Q28" s="103">
        <f t="shared" si="29"/>
        <v>0.45294887645114562</v>
      </c>
      <c r="R28" s="103">
        <f t="shared" si="30"/>
        <v>0.4730443219768769</v>
      </c>
      <c r="T28" s="26">
        <f t="shared" si="31"/>
        <v>78</v>
      </c>
      <c r="U28" s="119">
        <f t="shared" si="3"/>
        <v>3.4500000000000003E-2</v>
      </c>
      <c r="V28" s="119"/>
      <c r="W28" s="120">
        <f t="shared" si="32"/>
        <v>0.74932980488893075</v>
      </c>
      <c r="X28" s="120">
        <f t="shared" si="44"/>
        <v>0.72347792662026267</v>
      </c>
      <c r="Y28" s="120">
        <f t="shared" si="5"/>
        <v>0.73640386575459671</v>
      </c>
      <c r="Z28" s="119"/>
      <c r="AA28" s="119">
        <f t="shared" si="33"/>
        <v>0.33361131413088074</v>
      </c>
      <c r="AC28" s="26">
        <f t="shared" si="6"/>
        <v>81</v>
      </c>
      <c r="AD28" s="25">
        <f t="shared" si="7"/>
        <v>1.3591637117188866</v>
      </c>
      <c r="AE28" s="105"/>
      <c r="AF28" s="26">
        <f t="shared" si="8"/>
        <v>78</v>
      </c>
      <c r="AG28" s="25">
        <f t="shared" si="9"/>
        <v>1.3062259654601904</v>
      </c>
      <c r="AH28" s="123"/>
      <c r="AI28" s="122">
        <f t="shared" si="10"/>
        <v>0.05</v>
      </c>
      <c r="AJ28" s="124">
        <f t="shared" si="11"/>
        <v>0</v>
      </c>
      <c r="AL28" s="25">
        <f t="shared" si="34"/>
        <v>3.3309519452030814</v>
      </c>
      <c r="AM28" s="25">
        <f t="shared" si="35"/>
        <v>1</v>
      </c>
      <c r="AO28" s="33">
        <f t="shared" si="36"/>
        <v>2100</v>
      </c>
      <c r="AP28" s="33">
        <f t="shared" si="37"/>
        <v>2100</v>
      </c>
      <c r="AQ28" s="125"/>
      <c r="AR28" s="126">
        <f t="shared" si="38"/>
        <v>9507.3489197388772</v>
      </c>
      <c r="AS28" s="126">
        <f t="shared" si="39"/>
        <v>9137.0494331012269</v>
      </c>
      <c r="AT28" s="126"/>
      <c r="AU28" s="62">
        <f t="shared" si="12"/>
        <v>4497.3974235354699</v>
      </c>
      <c r="AV28" s="62">
        <f t="shared" si="13"/>
        <v>6728.5585241265899</v>
      </c>
      <c r="AW28" s="62">
        <f t="shared" si="14"/>
        <v>11225.95594766206</v>
      </c>
      <c r="AX28" s="61">
        <f t="shared" si="40"/>
        <v>3745.1059160749164</v>
      </c>
      <c r="AY28" s="61"/>
      <c r="AZ28" s="33">
        <f>IF(B28="","",VLOOKUP($A$3,'Tab1-Plan'!$B$30:$F$33,IF(B28&lt;65,2,3),FALSE))</f>
        <v>0</v>
      </c>
      <c r="BA28" s="33">
        <f>IF(T28="","",VLOOKUP($A$3,'Tab1-Plan'!$B$30:$F$33,IF(T28&lt;65,4,5),FALSE))</f>
        <v>0</v>
      </c>
      <c r="BB28" s="115"/>
      <c r="BC28" s="126">
        <f t="shared" si="15"/>
        <v>0</v>
      </c>
      <c r="BD28" s="126">
        <f t="shared" si="16"/>
        <v>0</v>
      </c>
      <c r="BE28" s="125"/>
      <c r="BF28" s="62">
        <f t="shared" si="17"/>
        <v>0</v>
      </c>
      <c r="BG28" s="62">
        <f t="shared" si="18"/>
        <v>0</v>
      </c>
      <c r="BH28" s="62">
        <f t="shared" si="19"/>
        <v>0</v>
      </c>
      <c r="BI28" s="61">
        <f t="shared" si="20"/>
        <v>0</v>
      </c>
      <c r="BJ28" s="61"/>
      <c r="BK28" s="61">
        <f t="shared" si="21"/>
        <v>11225.95594766206</v>
      </c>
      <c r="BL28" s="61">
        <f t="shared" si="22"/>
        <v>3745.1059160749164</v>
      </c>
      <c r="BM28" s="127"/>
      <c r="BU28" s="37"/>
      <c r="BV28" s="127"/>
      <c r="BW28" s="127"/>
    </row>
    <row r="29" spans="1:81">
      <c r="A29" s="26">
        <f t="shared" si="41"/>
        <v>2047</v>
      </c>
      <c r="B29" s="26">
        <f t="shared" si="23"/>
        <v>82</v>
      </c>
      <c r="C29" s="26">
        <f t="shared" si="42"/>
        <v>55</v>
      </c>
      <c r="D29" s="103">
        <f t="shared" si="0"/>
        <v>1</v>
      </c>
      <c r="E29" s="118">
        <f t="shared" si="1"/>
        <v>0</v>
      </c>
      <c r="F29" s="103">
        <f t="shared" si="2"/>
        <v>8.9300000000000004E-2</v>
      </c>
      <c r="G29" s="103"/>
      <c r="H29" s="60">
        <f>IF(B29="","",(IF(AND(B29&gt;='Tab1-Plan'!$C$9,C29&gt;='Tab1-Plan'!$D$9),1,0)))</f>
        <v>1</v>
      </c>
      <c r="I29" s="64">
        <f>IF(AND(B29="",T29=""),"",VLOOKUP($A$3,'Tab2-Assumptions'!$A$10:$C$13,2,FALSE))</f>
        <v>1</v>
      </c>
      <c r="J29" s="64">
        <f>IF(AND(B29="",T29=""),"",VLOOKUP($A$3,'Tab2-Assumptions'!$A$10:$C$13,3,FALSE))</f>
        <v>1</v>
      </c>
      <c r="K29" s="103">
        <f t="shared" si="24"/>
        <v>0</v>
      </c>
      <c r="L29" s="103">
        <f t="shared" si="25"/>
        <v>0</v>
      </c>
      <c r="M29" s="103">
        <f t="shared" si="26"/>
        <v>0</v>
      </c>
      <c r="N29" s="103">
        <f t="shared" si="27"/>
        <v>0</v>
      </c>
      <c r="O29" s="103">
        <f t="shared" si="28"/>
        <v>0</v>
      </c>
      <c r="P29" s="103">
        <f t="shared" si="43"/>
        <v>0.45294887645114562</v>
      </c>
      <c r="Q29" s="103">
        <f t="shared" si="29"/>
        <v>0.41250054178405832</v>
      </c>
      <c r="R29" s="103">
        <f t="shared" si="30"/>
        <v>0.43272470911760197</v>
      </c>
      <c r="T29" s="26">
        <f t="shared" si="31"/>
        <v>79</v>
      </c>
      <c r="U29" s="119">
        <f t="shared" si="3"/>
        <v>3.85E-2</v>
      </c>
      <c r="V29" s="119"/>
      <c r="W29" s="120">
        <f t="shared" si="32"/>
        <v>0.72347792662026267</v>
      </c>
      <c r="X29" s="120">
        <f t="shared" si="44"/>
        <v>0.69562402644538246</v>
      </c>
      <c r="Y29" s="120">
        <f t="shared" si="5"/>
        <v>0.70955097653282251</v>
      </c>
      <c r="Z29" s="119"/>
      <c r="AA29" s="119">
        <f t="shared" si="33"/>
        <v>0.31772506107702925</v>
      </c>
      <c r="AC29" s="26">
        <f t="shared" si="6"/>
        <v>82</v>
      </c>
      <c r="AD29" s="25">
        <f t="shared" si="7"/>
        <v>1.3727553488360755</v>
      </c>
      <c r="AE29" s="105"/>
      <c r="AF29" s="26">
        <f t="shared" si="8"/>
        <v>79</v>
      </c>
      <c r="AG29" s="25">
        <f t="shared" si="9"/>
        <v>1.3258193549420931</v>
      </c>
      <c r="AH29" s="123"/>
      <c r="AI29" s="122">
        <f t="shared" si="10"/>
        <v>0.05</v>
      </c>
      <c r="AJ29" s="124">
        <f t="shared" si="11"/>
        <v>0</v>
      </c>
      <c r="AL29" s="25">
        <f t="shared" si="34"/>
        <v>3.4974995424632356</v>
      </c>
      <c r="AM29" s="25">
        <f t="shared" si="35"/>
        <v>1</v>
      </c>
      <c r="AO29" s="33">
        <f t="shared" si="36"/>
        <v>2100</v>
      </c>
      <c r="AP29" s="33">
        <f t="shared" si="37"/>
        <v>2100</v>
      </c>
      <c r="AQ29" s="125"/>
      <c r="AR29" s="126">
        <f t="shared" si="38"/>
        <v>10082.543529383081</v>
      </c>
      <c r="AS29" s="126">
        <f t="shared" si="39"/>
        <v>9737.8104333276333</v>
      </c>
      <c r="AT29" s="126"/>
      <c r="AU29" s="62">
        <f t="shared" si="12"/>
        <v>4362.9657159178541</v>
      </c>
      <c r="AV29" s="62">
        <f t="shared" si="13"/>
        <v>6909.47290225913</v>
      </c>
      <c r="AW29" s="62">
        <f t="shared" si="14"/>
        <v>11272.438618176984</v>
      </c>
      <c r="AX29" s="61">
        <f t="shared" si="40"/>
        <v>3581.5362484473453</v>
      </c>
      <c r="AY29" s="61"/>
      <c r="AZ29" s="33">
        <f>IF(B29="","",VLOOKUP($A$3,'Tab1-Plan'!$B$30:$F$33,IF(B29&lt;65,2,3),FALSE))</f>
        <v>0</v>
      </c>
      <c r="BA29" s="33">
        <f>IF(T29="","",VLOOKUP($A$3,'Tab1-Plan'!$B$30:$F$33,IF(T29&lt;65,4,5),FALSE))</f>
        <v>0</v>
      </c>
      <c r="BB29" s="115"/>
      <c r="BC29" s="126">
        <f t="shared" si="15"/>
        <v>0</v>
      </c>
      <c r="BD29" s="126">
        <f t="shared" si="16"/>
        <v>0</v>
      </c>
      <c r="BE29" s="125"/>
      <c r="BF29" s="62">
        <f t="shared" si="17"/>
        <v>0</v>
      </c>
      <c r="BG29" s="62">
        <f t="shared" si="18"/>
        <v>0</v>
      </c>
      <c r="BH29" s="62">
        <f t="shared" si="19"/>
        <v>0</v>
      </c>
      <c r="BI29" s="61">
        <f t="shared" si="20"/>
        <v>0</v>
      </c>
      <c r="BJ29" s="61"/>
      <c r="BK29" s="61">
        <f t="shared" si="21"/>
        <v>11272.438618176984</v>
      </c>
      <c r="BL29" s="61">
        <f t="shared" si="22"/>
        <v>3581.5362484473453</v>
      </c>
      <c r="BM29" s="127"/>
      <c r="BU29" s="37"/>
      <c r="BV29" s="127"/>
      <c r="BW29" s="127"/>
    </row>
    <row r="30" spans="1:81">
      <c r="A30" s="26">
        <f t="shared" si="41"/>
        <v>2048</v>
      </c>
      <c r="B30" s="26">
        <f t="shared" si="23"/>
        <v>83</v>
      </c>
      <c r="C30" s="26">
        <f t="shared" si="42"/>
        <v>56</v>
      </c>
      <c r="D30" s="103">
        <f t="shared" si="0"/>
        <v>1</v>
      </c>
      <c r="E30" s="118">
        <f t="shared" si="1"/>
        <v>0</v>
      </c>
      <c r="F30" s="103">
        <f t="shared" si="2"/>
        <v>9.7500000000000003E-2</v>
      </c>
      <c r="G30" s="103"/>
      <c r="H30" s="60">
        <f>IF(B30="","",(IF(AND(B30&gt;='Tab1-Plan'!$C$9,C30&gt;='Tab1-Plan'!$D$9),1,0)))</f>
        <v>1</v>
      </c>
      <c r="I30" s="64">
        <f>IF(AND(B30="",T30=""),"",VLOOKUP($A$3,'Tab2-Assumptions'!$A$10:$C$13,2,FALSE))</f>
        <v>1</v>
      </c>
      <c r="J30" s="64">
        <f>IF(AND(B30="",T30=""),"",VLOOKUP($A$3,'Tab2-Assumptions'!$A$10:$C$13,3,FALSE))</f>
        <v>1</v>
      </c>
      <c r="K30" s="103">
        <f t="shared" si="24"/>
        <v>0</v>
      </c>
      <c r="L30" s="103">
        <f t="shared" si="25"/>
        <v>0</v>
      </c>
      <c r="M30" s="103">
        <f t="shared" si="26"/>
        <v>0</v>
      </c>
      <c r="N30" s="103">
        <f t="shared" si="27"/>
        <v>0</v>
      </c>
      <c r="O30" s="103">
        <f t="shared" si="28"/>
        <v>0</v>
      </c>
      <c r="P30" s="103">
        <f t="shared" si="43"/>
        <v>0.41250054178405832</v>
      </c>
      <c r="Q30" s="103">
        <f t="shared" si="29"/>
        <v>0.37228173896011263</v>
      </c>
      <c r="R30" s="103">
        <f t="shared" si="30"/>
        <v>0.39239114037208545</v>
      </c>
      <c r="T30" s="26">
        <f t="shared" si="31"/>
        <v>80</v>
      </c>
      <c r="U30" s="119">
        <f t="shared" si="3"/>
        <v>4.2900000000000001E-2</v>
      </c>
      <c r="V30" s="119"/>
      <c r="W30" s="120">
        <f t="shared" si="32"/>
        <v>0.69562402644538246</v>
      </c>
      <c r="X30" s="120">
        <f t="shared" si="44"/>
        <v>0.6657817557108755</v>
      </c>
      <c r="Y30" s="120">
        <f t="shared" si="5"/>
        <v>0.68070289107812898</v>
      </c>
      <c r="Z30" s="119"/>
      <c r="AA30" s="119">
        <f t="shared" si="33"/>
        <v>0.30259529626383735</v>
      </c>
      <c r="AC30" s="26">
        <f t="shared" si="6"/>
        <v>83</v>
      </c>
      <c r="AD30" s="25">
        <f t="shared" si="7"/>
        <v>1.3864829023244363</v>
      </c>
      <c r="AE30" s="105"/>
      <c r="AF30" s="26">
        <f t="shared" si="8"/>
        <v>80</v>
      </c>
      <c r="AG30" s="25">
        <f t="shared" si="9"/>
        <v>1.3457066452662243</v>
      </c>
      <c r="AH30" s="123"/>
      <c r="AI30" s="122">
        <f t="shared" si="10"/>
        <v>0.05</v>
      </c>
      <c r="AJ30" s="124">
        <f t="shared" si="11"/>
        <v>0</v>
      </c>
      <c r="AL30" s="25">
        <f t="shared" si="34"/>
        <v>3.6723745195863975</v>
      </c>
      <c r="AM30" s="25">
        <f t="shared" si="35"/>
        <v>1</v>
      </c>
      <c r="AO30" s="33">
        <f t="shared" si="36"/>
        <v>2100</v>
      </c>
      <c r="AP30" s="33">
        <f t="shared" si="37"/>
        <v>2100</v>
      </c>
      <c r="AQ30" s="125"/>
      <c r="AR30" s="126">
        <f t="shared" si="38"/>
        <v>10692.537412910757</v>
      </c>
      <c r="AS30" s="126">
        <f t="shared" si="39"/>
        <v>10378.071469318924</v>
      </c>
      <c r="AT30" s="126"/>
      <c r="AU30" s="62">
        <f t="shared" si="12"/>
        <v>4195.6569489232397</v>
      </c>
      <c r="AV30" s="62">
        <f t="shared" si="13"/>
        <v>7064.3832529808378</v>
      </c>
      <c r="AW30" s="62">
        <f t="shared" si="14"/>
        <v>11260.040201904078</v>
      </c>
      <c r="AX30" s="61">
        <f t="shared" si="40"/>
        <v>3407.2352008378834</v>
      </c>
      <c r="AY30" s="61"/>
      <c r="AZ30" s="33">
        <f>IF(B30="","",VLOOKUP($A$3,'Tab1-Plan'!$B$30:$F$33,IF(B30&lt;65,2,3),FALSE))</f>
        <v>0</v>
      </c>
      <c r="BA30" s="33">
        <f>IF(T30="","",VLOOKUP($A$3,'Tab1-Plan'!$B$30:$F$33,IF(T30&lt;65,4,5),FALSE))</f>
        <v>0</v>
      </c>
      <c r="BB30" s="115"/>
      <c r="BC30" s="126">
        <f t="shared" si="15"/>
        <v>0</v>
      </c>
      <c r="BD30" s="126">
        <f t="shared" si="16"/>
        <v>0</v>
      </c>
      <c r="BE30" s="125"/>
      <c r="BF30" s="62">
        <f t="shared" si="17"/>
        <v>0</v>
      </c>
      <c r="BG30" s="62">
        <f t="shared" si="18"/>
        <v>0</v>
      </c>
      <c r="BH30" s="62">
        <f t="shared" si="19"/>
        <v>0</v>
      </c>
      <c r="BI30" s="61">
        <f t="shared" si="20"/>
        <v>0</v>
      </c>
      <c r="BJ30" s="61"/>
      <c r="BK30" s="61">
        <f t="shared" si="21"/>
        <v>11260.040201904078</v>
      </c>
      <c r="BL30" s="61">
        <f t="shared" si="22"/>
        <v>3407.2352008378834</v>
      </c>
      <c r="BM30" s="127"/>
      <c r="BU30" s="37"/>
      <c r="BV30" s="127"/>
      <c r="BW30" s="127"/>
    </row>
    <row r="31" spans="1:81">
      <c r="A31" s="26">
        <f t="shared" si="41"/>
        <v>2049</v>
      </c>
      <c r="B31" s="26">
        <f t="shared" si="23"/>
        <v>84</v>
      </c>
      <c r="C31" s="26">
        <f t="shared" si="42"/>
        <v>57</v>
      </c>
      <c r="D31" s="103">
        <f t="shared" si="0"/>
        <v>1</v>
      </c>
      <c r="E31" s="118">
        <f t="shared" si="1"/>
        <v>0</v>
      </c>
      <c r="F31" s="103">
        <f t="shared" si="2"/>
        <v>0.106</v>
      </c>
      <c r="G31" s="103"/>
      <c r="H31" s="60">
        <f>IF(B31="","",(IF(AND(B31&gt;='Tab1-Plan'!$C$9,C31&gt;='Tab1-Plan'!$D$9),1,0)))</f>
        <v>1</v>
      </c>
      <c r="I31" s="64">
        <f>IF(AND(B31="",T31=""),"",VLOOKUP($A$3,'Tab2-Assumptions'!$A$10:$C$13,2,FALSE))</f>
        <v>1</v>
      </c>
      <c r="J31" s="64">
        <f>IF(AND(B31="",T31=""),"",VLOOKUP($A$3,'Tab2-Assumptions'!$A$10:$C$13,3,FALSE))</f>
        <v>1</v>
      </c>
      <c r="K31" s="103">
        <f t="shared" si="24"/>
        <v>0</v>
      </c>
      <c r="L31" s="103">
        <f t="shared" si="25"/>
        <v>0</v>
      </c>
      <c r="M31" s="103">
        <f t="shared" si="26"/>
        <v>0</v>
      </c>
      <c r="N31" s="103">
        <f t="shared" si="27"/>
        <v>0</v>
      </c>
      <c r="O31" s="103">
        <f t="shared" si="28"/>
        <v>0</v>
      </c>
      <c r="P31" s="103">
        <f t="shared" si="43"/>
        <v>0.37228173896011263</v>
      </c>
      <c r="Q31" s="103">
        <f t="shared" si="29"/>
        <v>0.33281987463034068</v>
      </c>
      <c r="R31" s="103">
        <f t="shared" si="30"/>
        <v>0.35255080679522666</v>
      </c>
      <c r="T31" s="26">
        <f t="shared" si="31"/>
        <v>81</v>
      </c>
      <c r="U31" s="119">
        <f t="shared" si="3"/>
        <v>4.7699999999999999E-2</v>
      </c>
      <c r="V31" s="119"/>
      <c r="W31" s="120">
        <f t="shared" si="32"/>
        <v>0.6657817557108755</v>
      </c>
      <c r="X31" s="120">
        <f t="shared" si="44"/>
        <v>0.63402396596346677</v>
      </c>
      <c r="Y31" s="120">
        <f t="shared" si="5"/>
        <v>0.64990286083717108</v>
      </c>
      <c r="Z31" s="119"/>
      <c r="AA31" s="119">
        <f t="shared" si="33"/>
        <v>0.28818599644174986</v>
      </c>
      <c r="AC31" s="26">
        <f t="shared" si="6"/>
        <v>84</v>
      </c>
      <c r="AD31" s="25">
        <f t="shared" si="7"/>
        <v>1.4003477313476806</v>
      </c>
      <c r="AE31" s="105"/>
      <c r="AF31" s="26">
        <f t="shared" si="8"/>
        <v>81</v>
      </c>
      <c r="AG31" s="25">
        <f t="shared" si="9"/>
        <v>1.3591637117188866</v>
      </c>
      <c r="AH31" s="123"/>
      <c r="AI31" s="122">
        <f t="shared" si="10"/>
        <v>0.05</v>
      </c>
      <c r="AJ31" s="124">
        <f t="shared" si="11"/>
        <v>0</v>
      </c>
      <c r="AL31" s="25">
        <f t="shared" si="34"/>
        <v>3.8559932455657173</v>
      </c>
      <c r="AM31" s="25">
        <f t="shared" si="35"/>
        <v>1</v>
      </c>
      <c r="AO31" s="33">
        <f t="shared" si="36"/>
        <v>2100</v>
      </c>
      <c r="AP31" s="33">
        <f t="shared" si="37"/>
        <v>2100</v>
      </c>
      <c r="AQ31" s="125"/>
      <c r="AR31" s="126">
        <f t="shared" si="38"/>
        <v>11339.435926391858</v>
      </c>
      <c r="AS31" s="126">
        <f t="shared" si="39"/>
        <v>11005.944793212719</v>
      </c>
      <c r="AT31" s="126"/>
      <c r="AU31" s="62">
        <f t="shared" si="12"/>
        <v>3997.7272844522277</v>
      </c>
      <c r="AV31" s="62">
        <f t="shared" si="13"/>
        <v>7152.7950073249131</v>
      </c>
      <c r="AW31" s="62">
        <f t="shared" si="14"/>
        <v>11150.522291777141</v>
      </c>
      <c r="AX31" s="61">
        <f t="shared" si="40"/>
        <v>3213.4243775017394</v>
      </c>
      <c r="AY31" s="61"/>
      <c r="AZ31" s="33">
        <f>IF(B31="","",VLOOKUP($A$3,'Tab1-Plan'!$B$30:$F$33,IF(B31&lt;65,2,3),FALSE))</f>
        <v>0</v>
      </c>
      <c r="BA31" s="33">
        <f>IF(T31="","",VLOOKUP($A$3,'Tab1-Plan'!$B$30:$F$33,IF(T31&lt;65,4,5),FALSE))</f>
        <v>0</v>
      </c>
      <c r="BB31" s="115"/>
      <c r="BC31" s="126">
        <f t="shared" si="15"/>
        <v>0</v>
      </c>
      <c r="BD31" s="126">
        <f t="shared" si="16"/>
        <v>0</v>
      </c>
      <c r="BE31" s="125"/>
      <c r="BF31" s="62">
        <f t="shared" si="17"/>
        <v>0</v>
      </c>
      <c r="BG31" s="62">
        <f t="shared" si="18"/>
        <v>0</v>
      </c>
      <c r="BH31" s="62">
        <f t="shared" si="19"/>
        <v>0</v>
      </c>
      <c r="BI31" s="61">
        <f t="shared" si="20"/>
        <v>0</v>
      </c>
      <c r="BJ31" s="61"/>
      <c r="BK31" s="61">
        <f t="shared" si="21"/>
        <v>11150.522291777141</v>
      </c>
      <c r="BL31" s="61">
        <f t="shared" si="22"/>
        <v>3213.4243775017394</v>
      </c>
      <c r="BM31" s="127"/>
      <c r="BU31" s="37"/>
      <c r="BV31" s="127"/>
      <c r="BW31" s="127"/>
    </row>
    <row r="32" spans="1:81">
      <c r="A32" s="26">
        <f t="shared" si="41"/>
        <v>2050</v>
      </c>
      <c r="B32" s="26">
        <f t="shared" si="23"/>
        <v>85</v>
      </c>
      <c r="C32" s="26">
        <f t="shared" si="42"/>
        <v>58</v>
      </c>
      <c r="D32" s="103">
        <f t="shared" si="0"/>
        <v>1</v>
      </c>
      <c r="E32" s="118">
        <f t="shared" si="1"/>
        <v>0</v>
      </c>
      <c r="F32" s="103">
        <f t="shared" si="2"/>
        <v>0.1148</v>
      </c>
      <c r="G32" s="103"/>
      <c r="H32" s="60">
        <f>IF(B32="","",(IF(AND(B32&gt;='Tab1-Plan'!$C$9,C32&gt;='Tab1-Plan'!$D$9),1,0)))</f>
        <v>1</v>
      </c>
      <c r="I32" s="64">
        <f>IF(AND(B32="",T32=""),"",VLOOKUP($A$3,'Tab2-Assumptions'!$A$10:$C$13,2,FALSE))</f>
        <v>1</v>
      </c>
      <c r="J32" s="64">
        <f>IF(AND(B32="",T32=""),"",VLOOKUP($A$3,'Tab2-Assumptions'!$A$10:$C$13,3,FALSE))</f>
        <v>1</v>
      </c>
      <c r="K32" s="103">
        <f t="shared" si="24"/>
        <v>0</v>
      </c>
      <c r="L32" s="103">
        <f t="shared" si="25"/>
        <v>0</v>
      </c>
      <c r="M32" s="103">
        <f t="shared" si="26"/>
        <v>0</v>
      </c>
      <c r="N32" s="103">
        <f t="shared" si="27"/>
        <v>0</v>
      </c>
      <c r="O32" s="103">
        <f t="shared" si="28"/>
        <v>0</v>
      </c>
      <c r="P32" s="103">
        <f t="shared" si="43"/>
        <v>0.33281987463034068</v>
      </c>
      <c r="Q32" s="103">
        <f t="shared" si="29"/>
        <v>0.29461215302277755</v>
      </c>
      <c r="R32" s="103">
        <f t="shared" si="30"/>
        <v>0.31371601382655911</v>
      </c>
      <c r="T32" s="26">
        <f t="shared" si="31"/>
        <v>82</v>
      </c>
      <c r="U32" s="119">
        <f t="shared" si="3"/>
        <v>5.2699999999999997E-2</v>
      </c>
      <c r="V32" s="119"/>
      <c r="W32" s="120">
        <f t="shared" si="32"/>
        <v>0.63402396596346677</v>
      </c>
      <c r="X32" s="120">
        <f t="shared" si="44"/>
        <v>0.60061090295719211</v>
      </c>
      <c r="Y32" s="120">
        <f t="shared" si="5"/>
        <v>0.61731743446032938</v>
      </c>
      <c r="Z32" s="119"/>
      <c r="AA32" s="119">
        <f t="shared" si="33"/>
        <v>0.2744628537540475</v>
      </c>
      <c r="AC32" s="26">
        <f t="shared" si="6"/>
        <v>85</v>
      </c>
      <c r="AD32" s="25">
        <f t="shared" si="7"/>
        <v>1.4143512086611574</v>
      </c>
      <c r="AE32" s="105"/>
      <c r="AF32" s="26">
        <f t="shared" si="8"/>
        <v>82</v>
      </c>
      <c r="AG32" s="25">
        <f t="shared" si="9"/>
        <v>1.3727553488360755</v>
      </c>
      <c r="AH32" s="123"/>
      <c r="AI32" s="122">
        <f t="shared" si="10"/>
        <v>0.05</v>
      </c>
      <c r="AJ32" s="124">
        <f t="shared" si="11"/>
        <v>0</v>
      </c>
      <c r="AL32" s="25">
        <f t="shared" si="34"/>
        <v>4.0487929078440033</v>
      </c>
      <c r="AM32" s="25">
        <f t="shared" si="35"/>
        <v>1</v>
      </c>
      <c r="AO32" s="33">
        <f t="shared" si="36"/>
        <v>2100</v>
      </c>
      <c r="AP32" s="33">
        <f t="shared" si="37"/>
        <v>2100</v>
      </c>
      <c r="AQ32" s="125"/>
      <c r="AR32" s="126">
        <f t="shared" si="38"/>
        <v>12025.471799938567</v>
      </c>
      <c r="AS32" s="126">
        <f t="shared" si="39"/>
        <v>11671.80445320209</v>
      </c>
      <c r="AT32" s="126"/>
      <c r="AU32" s="62">
        <f t="shared" si="12"/>
        <v>3772.5830774604242</v>
      </c>
      <c r="AV32" s="62">
        <f t="shared" si="13"/>
        <v>7205.2083805733619</v>
      </c>
      <c r="AW32" s="62">
        <f t="shared" si="14"/>
        <v>10977.791458033786</v>
      </c>
      <c r="AX32" s="61">
        <f t="shared" si="40"/>
        <v>3012.9959714887586</v>
      </c>
      <c r="AY32" s="61"/>
      <c r="AZ32" s="33">
        <f>IF(B32="","",VLOOKUP($A$3,'Tab1-Plan'!$B$30:$F$33,IF(B32&lt;65,2,3),FALSE))</f>
        <v>0</v>
      </c>
      <c r="BA32" s="33">
        <f>IF(T32="","",VLOOKUP($A$3,'Tab1-Plan'!$B$30:$F$33,IF(T32&lt;65,4,5),FALSE))</f>
        <v>0</v>
      </c>
      <c r="BB32" s="115"/>
      <c r="BC32" s="126">
        <f t="shared" si="15"/>
        <v>0</v>
      </c>
      <c r="BD32" s="126">
        <f t="shared" si="16"/>
        <v>0</v>
      </c>
      <c r="BE32" s="125"/>
      <c r="BF32" s="62">
        <f t="shared" si="17"/>
        <v>0</v>
      </c>
      <c r="BG32" s="62">
        <f t="shared" si="18"/>
        <v>0</v>
      </c>
      <c r="BH32" s="62">
        <f t="shared" si="19"/>
        <v>0</v>
      </c>
      <c r="BI32" s="61">
        <f t="shared" si="20"/>
        <v>0</v>
      </c>
      <c r="BJ32" s="61"/>
      <c r="BK32" s="61">
        <f t="shared" si="21"/>
        <v>10977.791458033786</v>
      </c>
      <c r="BL32" s="61">
        <f t="shared" si="22"/>
        <v>3012.9959714887586</v>
      </c>
      <c r="BM32" s="127"/>
      <c r="BU32" s="37"/>
      <c r="BV32" s="127"/>
      <c r="BW32" s="127"/>
    </row>
    <row r="33" spans="1:75">
      <c r="A33" s="26">
        <f t="shared" si="41"/>
        <v>2051</v>
      </c>
      <c r="B33" s="26">
        <f t="shared" si="23"/>
        <v>86</v>
      </c>
      <c r="C33" s="26">
        <f t="shared" si="42"/>
        <v>59</v>
      </c>
      <c r="D33" s="103">
        <f t="shared" si="0"/>
        <v>1</v>
      </c>
      <c r="E33" s="118">
        <f t="shared" si="1"/>
        <v>0</v>
      </c>
      <c r="F33" s="103">
        <f t="shared" si="2"/>
        <v>0.1242</v>
      </c>
      <c r="G33" s="103"/>
      <c r="H33" s="60">
        <f>IF(B33="","",(IF(AND(B33&gt;='Tab1-Plan'!$C$9,C33&gt;='Tab1-Plan'!$D$9),1,0)))</f>
        <v>1</v>
      </c>
      <c r="I33" s="64">
        <f>IF(AND(B33="",T33=""),"",VLOOKUP($A$3,'Tab2-Assumptions'!$A$10:$C$13,2,FALSE))</f>
        <v>1</v>
      </c>
      <c r="J33" s="64">
        <f>IF(AND(B33="",T33=""),"",VLOOKUP($A$3,'Tab2-Assumptions'!$A$10:$C$13,3,FALSE))</f>
        <v>1</v>
      </c>
      <c r="K33" s="103">
        <f t="shared" si="24"/>
        <v>0</v>
      </c>
      <c r="L33" s="103">
        <f t="shared" si="25"/>
        <v>0</v>
      </c>
      <c r="M33" s="103">
        <f t="shared" si="26"/>
        <v>0</v>
      </c>
      <c r="N33" s="103">
        <f t="shared" si="27"/>
        <v>0</v>
      </c>
      <c r="O33" s="103">
        <f t="shared" si="28"/>
        <v>0</v>
      </c>
      <c r="P33" s="103">
        <f t="shared" si="43"/>
        <v>0.29461215302277755</v>
      </c>
      <c r="Q33" s="103">
        <f t="shared" si="29"/>
        <v>0.25802132361734859</v>
      </c>
      <c r="R33" s="103">
        <f t="shared" si="30"/>
        <v>0.27631673832006309</v>
      </c>
      <c r="T33" s="26">
        <f t="shared" si="31"/>
        <v>83</v>
      </c>
      <c r="U33" s="119">
        <f t="shared" si="3"/>
        <v>5.8099999999999999E-2</v>
      </c>
      <c r="V33" s="119"/>
      <c r="W33" s="120">
        <f t="shared" si="32"/>
        <v>0.60061090295719211</v>
      </c>
      <c r="X33" s="120">
        <f t="shared" si="44"/>
        <v>0.56571540949537924</v>
      </c>
      <c r="Y33" s="120">
        <f t="shared" si="5"/>
        <v>0.58316315622628567</v>
      </c>
      <c r="Z33" s="119"/>
      <c r="AA33" s="119">
        <f t="shared" si="33"/>
        <v>0.26139319405147382</v>
      </c>
      <c r="AC33" s="26">
        <f t="shared" si="6"/>
        <v>86</v>
      </c>
      <c r="AD33" s="25">
        <f t="shared" si="7"/>
        <v>1.4214229647044629</v>
      </c>
      <c r="AE33" s="105"/>
      <c r="AF33" s="26">
        <f t="shared" si="8"/>
        <v>83</v>
      </c>
      <c r="AG33" s="25">
        <f t="shared" si="9"/>
        <v>1.3864829023244363</v>
      </c>
      <c r="AH33" s="123"/>
      <c r="AI33" s="122">
        <f t="shared" si="10"/>
        <v>0.05</v>
      </c>
      <c r="AJ33" s="124">
        <f t="shared" si="11"/>
        <v>0</v>
      </c>
      <c r="AL33" s="25">
        <f t="shared" si="34"/>
        <v>4.2512325532362034</v>
      </c>
      <c r="AM33" s="25">
        <f t="shared" si="35"/>
        <v>1</v>
      </c>
      <c r="AO33" s="33">
        <f t="shared" si="36"/>
        <v>2100</v>
      </c>
      <c r="AP33" s="33">
        <f t="shared" si="37"/>
        <v>2100</v>
      </c>
      <c r="AQ33" s="125"/>
      <c r="AR33" s="126">
        <f t="shared" si="38"/>
        <v>12689.879116885169</v>
      </c>
      <c r="AS33" s="126">
        <f t="shared" si="39"/>
        <v>12377.948622620816</v>
      </c>
      <c r="AT33" s="126"/>
      <c r="AU33" s="62">
        <f t="shared" si="12"/>
        <v>3506.4260072535926</v>
      </c>
      <c r="AV33" s="62">
        <f t="shared" si="13"/>
        <v>7218.3635863743602</v>
      </c>
      <c r="AW33" s="62">
        <f t="shared" si="14"/>
        <v>10724.789593627953</v>
      </c>
      <c r="AX33" s="61">
        <f t="shared" si="40"/>
        <v>2803.3870074084184</v>
      </c>
      <c r="AY33" s="61"/>
      <c r="AZ33" s="33">
        <f>IF(B33="","",VLOOKUP($A$3,'Tab1-Plan'!$B$30:$F$33,IF(B33&lt;65,2,3),FALSE))</f>
        <v>0</v>
      </c>
      <c r="BA33" s="33">
        <f>IF(T33="","",VLOOKUP($A$3,'Tab1-Plan'!$B$30:$F$33,IF(T33&lt;65,4,5),FALSE))</f>
        <v>0</v>
      </c>
      <c r="BB33" s="115"/>
      <c r="BC33" s="126">
        <f t="shared" si="15"/>
        <v>0</v>
      </c>
      <c r="BD33" s="126">
        <f t="shared" si="16"/>
        <v>0</v>
      </c>
      <c r="BE33" s="125"/>
      <c r="BF33" s="62">
        <f t="shared" si="17"/>
        <v>0</v>
      </c>
      <c r="BG33" s="62">
        <f t="shared" si="18"/>
        <v>0</v>
      </c>
      <c r="BH33" s="62">
        <f t="shared" si="19"/>
        <v>0</v>
      </c>
      <c r="BI33" s="61">
        <f t="shared" si="20"/>
        <v>0</v>
      </c>
      <c r="BJ33" s="61"/>
      <c r="BK33" s="61">
        <f t="shared" si="21"/>
        <v>10724.789593627953</v>
      </c>
      <c r="BL33" s="61">
        <f t="shared" si="22"/>
        <v>2803.3870074084184</v>
      </c>
      <c r="BM33" s="127"/>
      <c r="BU33" s="37"/>
      <c r="BV33" s="127"/>
      <c r="BW33" s="127"/>
    </row>
    <row r="34" spans="1:75">
      <c r="A34" s="26">
        <f t="shared" si="41"/>
        <v>2052</v>
      </c>
      <c r="B34" s="26">
        <f t="shared" si="23"/>
        <v>87</v>
      </c>
      <c r="C34" s="26">
        <f t="shared" si="42"/>
        <v>60</v>
      </c>
      <c r="D34" s="103">
        <f t="shared" si="0"/>
        <v>1</v>
      </c>
      <c r="E34" s="118">
        <f t="shared" si="1"/>
        <v>0</v>
      </c>
      <c r="F34" s="103">
        <f t="shared" si="2"/>
        <v>0.13389999999999999</v>
      </c>
      <c r="G34" s="103"/>
      <c r="H34" s="60">
        <f>IF(B34="","",(IF(AND(B34&gt;='Tab1-Plan'!$C$9,C34&gt;='Tab1-Plan'!$D$9),1,0)))</f>
        <v>1</v>
      </c>
      <c r="I34" s="64">
        <f>IF(AND(B34="",T34=""),"",VLOOKUP($A$3,'Tab2-Assumptions'!$A$10:$C$13,2,FALSE))</f>
        <v>1</v>
      </c>
      <c r="J34" s="64">
        <f>IF(AND(B34="",T34=""),"",VLOOKUP($A$3,'Tab2-Assumptions'!$A$10:$C$13,3,FALSE))</f>
        <v>1</v>
      </c>
      <c r="K34" s="103">
        <f t="shared" si="24"/>
        <v>0</v>
      </c>
      <c r="L34" s="103">
        <f t="shared" si="25"/>
        <v>0</v>
      </c>
      <c r="M34" s="103">
        <f t="shared" si="26"/>
        <v>0</v>
      </c>
      <c r="N34" s="103">
        <f t="shared" si="27"/>
        <v>0</v>
      </c>
      <c r="O34" s="103">
        <f t="shared" si="28"/>
        <v>0</v>
      </c>
      <c r="P34" s="103">
        <f t="shared" si="43"/>
        <v>0.25802132361734859</v>
      </c>
      <c r="Q34" s="103">
        <f t="shared" si="29"/>
        <v>0.2234722683849856</v>
      </c>
      <c r="R34" s="103">
        <f t="shared" si="30"/>
        <v>0.24074679600116711</v>
      </c>
      <c r="T34" s="26">
        <f t="shared" si="31"/>
        <v>84</v>
      </c>
      <c r="U34" s="119">
        <f t="shared" si="3"/>
        <v>6.3799999999999996E-2</v>
      </c>
      <c r="V34" s="119"/>
      <c r="W34" s="120">
        <f t="shared" si="32"/>
        <v>0.56571540949537924</v>
      </c>
      <c r="X34" s="120">
        <f t="shared" si="44"/>
        <v>0.52962276636957395</v>
      </c>
      <c r="Y34" s="120">
        <f t="shared" si="5"/>
        <v>0.54766908793247659</v>
      </c>
      <c r="Z34" s="119"/>
      <c r="AA34" s="119">
        <f t="shared" si="33"/>
        <v>0.24894589909664172</v>
      </c>
      <c r="AC34" s="26">
        <f t="shared" si="6"/>
        <v>87</v>
      </c>
      <c r="AD34" s="25">
        <f t="shared" si="7"/>
        <v>1.4285300795279852</v>
      </c>
      <c r="AE34" s="105"/>
      <c r="AF34" s="26">
        <f t="shared" si="8"/>
        <v>84</v>
      </c>
      <c r="AG34" s="25">
        <f t="shared" si="9"/>
        <v>1.4003477313476806</v>
      </c>
      <c r="AH34" s="123"/>
      <c r="AI34" s="122">
        <f t="shared" si="10"/>
        <v>0.05</v>
      </c>
      <c r="AJ34" s="124">
        <f t="shared" si="11"/>
        <v>0</v>
      </c>
      <c r="AL34" s="25">
        <f t="shared" si="34"/>
        <v>4.4637941808980139</v>
      </c>
      <c r="AM34" s="25">
        <f t="shared" si="35"/>
        <v>1</v>
      </c>
      <c r="AO34" s="33">
        <f t="shared" si="36"/>
        <v>2100</v>
      </c>
      <c r="AP34" s="33">
        <f t="shared" si="37"/>
        <v>2100</v>
      </c>
      <c r="AQ34" s="125"/>
      <c r="AR34" s="126">
        <f t="shared" si="38"/>
        <v>13390.994938093076</v>
      </c>
      <c r="AS34" s="126">
        <f t="shared" si="39"/>
        <v>13126.814514289377</v>
      </c>
      <c r="AT34" s="126"/>
      <c r="AU34" s="62">
        <f t="shared" si="12"/>
        <v>3223.8391266137551</v>
      </c>
      <c r="AV34" s="62">
        <f t="shared" si="13"/>
        <v>7189.1505324996588</v>
      </c>
      <c r="AW34" s="62">
        <f t="shared" si="14"/>
        <v>10412.989659113413</v>
      </c>
      <c r="AX34" s="61">
        <f t="shared" si="40"/>
        <v>2592.2710729720216</v>
      </c>
      <c r="AY34" s="61"/>
      <c r="AZ34" s="33">
        <f>IF(B34="","",VLOOKUP($A$3,'Tab1-Plan'!$B$30:$F$33,IF(B34&lt;65,2,3),FALSE))</f>
        <v>0</v>
      </c>
      <c r="BA34" s="33">
        <f>IF(T34="","",VLOOKUP($A$3,'Tab1-Plan'!$B$30:$F$33,IF(T34&lt;65,4,5),FALSE))</f>
        <v>0</v>
      </c>
      <c r="BB34" s="115"/>
      <c r="BC34" s="126">
        <f t="shared" si="15"/>
        <v>0</v>
      </c>
      <c r="BD34" s="126">
        <f t="shared" si="16"/>
        <v>0</v>
      </c>
      <c r="BE34" s="125"/>
      <c r="BF34" s="62">
        <f t="shared" si="17"/>
        <v>0</v>
      </c>
      <c r="BG34" s="62">
        <f t="shared" si="18"/>
        <v>0</v>
      </c>
      <c r="BH34" s="62">
        <f t="shared" si="19"/>
        <v>0</v>
      </c>
      <c r="BI34" s="61">
        <f t="shared" si="20"/>
        <v>0</v>
      </c>
      <c r="BJ34" s="61"/>
      <c r="BK34" s="61">
        <f t="shared" si="21"/>
        <v>10412.989659113413</v>
      </c>
      <c r="BL34" s="61">
        <f t="shared" si="22"/>
        <v>2592.2710729720216</v>
      </c>
      <c r="BM34" s="128"/>
      <c r="BU34" s="37"/>
      <c r="BV34" s="127"/>
      <c r="BW34" s="127"/>
    </row>
    <row r="35" spans="1:75">
      <c r="A35" s="26">
        <f t="shared" si="41"/>
        <v>2053</v>
      </c>
      <c r="B35" s="26">
        <f t="shared" si="23"/>
        <v>88</v>
      </c>
      <c r="C35" s="26">
        <f t="shared" si="42"/>
        <v>61</v>
      </c>
      <c r="D35" s="103">
        <f t="shared" si="0"/>
        <v>1</v>
      </c>
      <c r="E35" s="118">
        <f t="shared" si="1"/>
        <v>0</v>
      </c>
      <c r="F35" s="103">
        <f t="shared" si="2"/>
        <v>0.14410000000000001</v>
      </c>
      <c r="G35" s="103"/>
      <c r="H35" s="60">
        <f>IF(B35="","",(IF(AND(B35&gt;='Tab1-Plan'!$C$9,C35&gt;='Tab1-Plan'!$D$9),1,0)))</f>
        <v>1</v>
      </c>
      <c r="I35" s="64">
        <f>IF(AND(B35="",T35=""),"",VLOOKUP($A$3,'Tab2-Assumptions'!$A$10:$C$13,2,FALSE))</f>
        <v>1</v>
      </c>
      <c r="J35" s="64">
        <f>IF(AND(B35="",T35=""),"",VLOOKUP($A$3,'Tab2-Assumptions'!$A$10:$C$13,3,FALSE))</f>
        <v>1</v>
      </c>
      <c r="K35" s="103">
        <f t="shared" si="24"/>
        <v>0</v>
      </c>
      <c r="L35" s="103">
        <f t="shared" si="25"/>
        <v>0</v>
      </c>
      <c r="M35" s="103">
        <f t="shared" si="26"/>
        <v>0</v>
      </c>
      <c r="N35" s="103">
        <f t="shared" si="27"/>
        <v>0</v>
      </c>
      <c r="O35" s="103">
        <f t="shared" si="28"/>
        <v>0</v>
      </c>
      <c r="P35" s="103">
        <f t="shared" si="43"/>
        <v>0.2234722683849856</v>
      </c>
      <c r="Q35" s="103">
        <f t="shared" si="29"/>
        <v>0.19126991451070918</v>
      </c>
      <c r="R35" s="103">
        <f t="shared" si="30"/>
        <v>0.20737109144784738</v>
      </c>
      <c r="T35" s="26">
        <f t="shared" si="31"/>
        <v>85</v>
      </c>
      <c r="U35" s="119">
        <f t="shared" si="3"/>
        <v>6.9900000000000004E-2</v>
      </c>
      <c r="V35" s="119"/>
      <c r="W35" s="120">
        <f t="shared" si="32"/>
        <v>0.52962276636957395</v>
      </c>
      <c r="X35" s="120">
        <f t="shared" si="44"/>
        <v>0.49260213500034084</v>
      </c>
      <c r="Y35" s="120">
        <f t="shared" si="5"/>
        <v>0.51111245068495736</v>
      </c>
      <c r="Z35" s="119"/>
      <c r="AA35" s="119">
        <f t="shared" si="33"/>
        <v>0.23709133247299211</v>
      </c>
      <c r="AC35" s="26">
        <f t="shared" si="6"/>
        <v>88</v>
      </c>
      <c r="AD35" s="25">
        <f t="shared" si="7"/>
        <v>1.4356727299256249</v>
      </c>
      <c r="AE35" s="105"/>
      <c r="AF35" s="26">
        <f t="shared" si="8"/>
        <v>85</v>
      </c>
      <c r="AG35" s="25">
        <f t="shared" si="9"/>
        <v>1.4143512086611574</v>
      </c>
      <c r="AH35" s="123"/>
      <c r="AI35" s="122">
        <f t="shared" si="10"/>
        <v>0.05</v>
      </c>
      <c r="AJ35" s="124">
        <f t="shared" si="11"/>
        <v>0</v>
      </c>
      <c r="AL35" s="25">
        <f t="shared" si="34"/>
        <v>4.6869838899429146</v>
      </c>
      <c r="AM35" s="25">
        <f t="shared" si="35"/>
        <v>1</v>
      </c>
      <c r="AO35" s="33">
        <f t="shared" si="36"/>
        <v>2100</v>
      </c>
      <c r="AP35" s="33">
        <f t="shared" si="37"/>
        <v>2100</v>
      </c>
      <c r="AQ35" s="125"/>
      <c r="AR35" s="126">
        <f t="shared" si="38"/>
        <v>14130.847408422716</v>
      </c>
      <c r="AS35" s="126">
        <f t="shared" si="39"/>
        <v>13920.986792403883</v>
      </c>
      <c r="AT35" s="126"/>
      <c r="AU35" s="62">
        <f t="shared" si="12"/>
        <v>2930.3292501676042</v>
      </c>
      <c r="AV35" s="62">
        <f t="shared" si="13"/>
        <v>7115.1896754184727</v>
      </c>
      <c r="AW35" s="62">
        <f t="shared" si="14"/>
        <v>10045.518925586077</v>
      </c>
      <c r="AX35" s="61">
        <f t="shared" si="40"/>
        <v>2381.7054674498631</v>
      </c>
      <c r="AY35" s="61"/>
      <c r="AZ35" s="33">
        <f>IF(B35="","",VLOOKUP($A$3,'Tab1-Plan'!$B$30:$F$33,IF(B35&lt;65,2,3),FALSE))</f>
        <v>0</v>
      </c>
      <c r="BA35" s="33">
        <f>IF(T35="","",VLOOKUP($A$3,'Tab1-Plan'!$B$30:$F$33,IF(T35&lt;65,4,5),FALSE))</f>
        <v>0</v>
      </c>
      <c r="BB35" s="115"/>
      <c r="BC35" s="126">
        <f t="shared" si="15"/>
        <v>0</v>
      </c>
      <c r="BD35" s="126">
        <f t="shared" si="16"/>
        <v>0</v>
      </c>
      <c r="BE35" s="125"/>
      <c r="BF35" s="62">
        <f t="shared" si="17"/>
        <v>0</v>
      </c>
      <c r="BG35" s="62">
        <f t="shared" si="18"/>
        <v>0</v>
      </c>
      <c r="BH35" s="62">
        <f t="shared" si="19"/>
        <v>0</v>
      </c>
      <c r="BI35" s="61">
        <f t="shared" si="20"/>
        <v>0</v>
      </c>
      <c r="BJ35" s="61"/>
      <c r="BK35" s="61">
        <f t="shared" si="21"/>
        <v>10045.518925586077</v>
      </c>
      <c r="BL35" s="61">
        <f t="shared" si="22"/>
        <v>2381.7054674498631</v>
      </c>
      <c r="BM35" s="127"/>
      <c r="BU35" s="37"/>
      <c r="BV35" s="127"/>
      <c r="BW35" s="127"/>
    </row>
    <row r="36" spans="1:75">
      <c r="A36" s="26">
        <f t="shared" si="41"/>
        <v>2054</v>
      </c>
      <c r="B36" s="26">
        <f t="shared" si="23"/>
        <v>89</v>
      </c>
      <c r="C36" s="26">
        <f t="shared" si="42"/>
        <v>62</v>
      </c>
      <c r="D36" s="103">
        <f t="shared" si="0"/>
        <v>1</v>
      </c>
      <c r="E36" s="118">
        <f t="shared" si="1"/>
        <v>0</v>
      </c>
      <c r="F36" s="103">
        <f t="shared" si="2"/>
        <v>0.15490000000000001</v>
      </c>
      <c r="G36" s="103"/>
      <c r="H36" s="60">
        <f>IF(B36="","",(IF(AND(B36&gt;='Tab1-Plan'!$C$9,C36&gt;='Tab1-Plan'!$D$9),1,0)))</f>
        <v>1</v>
      </c>
      <c r="I36" s="64">
        <f>IF(AND(B36="",T36=""),"",VLOOKUP($A$3,'Tab2-Assumptions'!$A$10:$C$13,2,FALSE))</f>
        <v>1</v>
      </c>
      <c r="J36" s="64">
        <f>IF(AND(B36="",T36=""),"",VLOOKUP($A$3,'Tab2-Assumptions'!$A$10:$C$13,3,FALSE))</f>
        <v>1</v>
      </c>
      <c r="K36" s="103">
        <f t="shared" si="24"/>
        <v>0</v>
      </c>
      <c r="L36" s="103">
        <f t="shared" si="25"/>
        <v>0</v>
      </c>
      <c r="M36" s="103">
        <f t="shared" si="26"/>
        <v>0</v>
      </c>
      <c r="N36" s="103">
        <f t="shared" si="27"/>
        <v>0</v>
      </c>
      <c r="O36" s="103">
        <f t="shared" si="28"/>
        <v>0</v>
      </c>
      <c r="P36" s="103">
        <f t="shared" si="43"/>
        <v>0.19126991451070918</v>
      </c>
      <c r="Q36" s="103">
        <f t="shared" si="29"/>
        <v>0.16164220475300031</v>
      </c>
      <c r="R36" s="103">
        <f t="shared" si="30"/>
        <v>0.17645605963185473</v>
      </c>
      <c r="T36" s="26">
        <f t="shared" si="31"/>
        <v>86</v>
      </c>
      <c r="U36" s="119">
        <f t="shared" si="3"/>
        <v>7.6600000000000001E-2</v>
      </c>
      <c r="V36" s="119"/>
      <c r="W36" s="120">
        <f t="shared" si="32"/>
        <v>0.49260213500034084</v>
      </c>
      <c r="X36" s="120">
        <f t="shared" si="44"/>
        <v>0.45486881145931474</v>
      </c>
      <c r="Y36" s="120">
        <f t="shared" si="5"/>
        <v>0.47373547322982779</v>
      </c>
      <c r="Z36" s="119"/>
      <c r="AA36" s="119">
        <f t="shared" si="33"/>
        <v>0.22580126902189723</v>
      </c>
      <c r="AC36" s="26">
        <f t="shared" si="6"/>
        <v>89</v>
      </c>
      <c r="AD36" s="25">
        <f t="shared" si="7"/>
        <v>1.4428510935752528</v>
      </c>
      <c r="AE36" s="105"/>
      <c r="AF36" s="26">
        <f t="shared" si="8"/>
        <v>86</v>
      </c>
      <c r="AG36" s="25">
        <f t="shared" si="9"/>
        <v>1.4214229647044629</v>
      </c>
      <c r="AH36" s="123"/>
      <c r="AI36" s="122">
        <f t="shared" si="10"/>
        <v>0.05</v>
      </c>
      <c r="AJ36" s="124">
        <f t="shared" si="11"/>
        <v>0</v>
      </c>
      <c r="AL36" s="25">
        <f t="shared" si="34"/>
        <v>4.9213330844400609</v>
      </c>
      <c r="AM36" s="25">
        <f t="shared" si="35"/>
        <v>1</v>
      </c>
      <c r="AO36" s="33">
        <f t="shared" si="36"/>
        <v>2100</v>
      </c>
      <c r="AP36" s="33">
        <f t="shared" si="37"/>
        <v>2100</v>
      </c>
      <c r="AQ36" s="125"/>
      <c r="AR36" s="126">
        <f t="shared" si="38"/>
        <v>14911.576727738069</v>
      </c>
      <c r="AS36" s="126">
        <f t="shared" si="39"/>
        <v>14690.121312684196</v>
      </c>
      <c r="AT36" s="126"/>
      <c r="AU36" s="62">
        <f t="shared" si="12"/>
        <v>2631.2380722747262</v>
      </c>
      <c r="AV36" s="62">
        <f t="shared" si="13"/>
        <v>6959.2315718680265</v>
      </c>
      <c r="AW36" s="62">
        <f t="shared" si="14"/>
        <v>9590.4696441427532</v>
      </c>
      <c r="AX36" s="61">
        <f t="shared" si="40"/>
        <v>2165.540216163417</v>
      </c>
      <c r="AY36" s="61"/>
      <c r="AZ36" s="33">
        <f>IF(B36="","",VLOOKUP($A$3,'Tab1-Plan'!$B$30:$F$33,IF(B36&lt;65,2,3),FALSE))</f>
        <v>0</v>
      </c>
      <c r="BA36" s="33">
        <f>IF(T36="","",VLOOKUP($A$3,'Tab1-Plan'!$B$30:$F$33,IF(T36&lt;65,4,5),FALSE))</f>
        <v>0</v>
      </c>
      <c r="BB36" s="115"/>
      <c r="BC36" s="126">
        <f t="shared" si="15"/>
        <v>0</v>
      </c>
      <c r="BD36" s="126">
        <f t="shared" si="16"/>
        <v>0</v>
      </c>
      <c r="BE36" s="125"/>
      <c r="BF36" s="62">
        <f t="shared" si="17"/>
        <v>0</v>
      </c>
      <c r="BG36" s="62">
        <f t="shared" si="18"/>
        <v>0</v>
      </c>
      <c r="BH36" s="62">
        <f t="shared" si="19"/>
        <v>0</v>
      </c>
      <c r="BI36" s="61">
        <f t="shared" si="20"/>
        <v>0</v>
      </c>
      <c r="BJ36" s="61"/>
      <c r="BK36" s="61">
        <f t="shared" si="21"/>
        <v>9590.4696441427532</v>
      </c>
      <c r="BL36" s="61">
        <f t="shared" si="22"/>
        <v>2165.540216163417</v>
      </c>
      <c r="BM36" s="127"/>
      <c r="BU36" s="37"/>
      <c r="BV36" s="127"/>
      <c r="BW36" s="127"/>
    </row>
    <row r="37" spans="1:75">
      <c r="A37" s="26">
        <f t="shared" si="41"/>
        <v>2055</v>
      </c>
      <c r="B37" s="26">
        <f t="shared" si="23"/>
        <v>90</v>
      </c>
      <c r="C37" s="26">
        <f t="shared" si="42"/>
        <v>63</v>
      </c>
      <c r="D37" s="103">
        <f t="shared" si="0"/>
        <v>1</v>
      </c>
      <c r="E37" s="118">
        <f t="shared" si="1"/>
        <v>0</v>
      </c>
      <c r="F37" s="103">
        <f t="shared" si="2"/>
        <v>0.1663</v>
      </c>
      <c r="G37" s="103"/>
      <c r="H37" s="60">
        <f>IF(B37="","",(IF(AND(B37&gt;='Tab1-Plan'!$C$9,C37&gt;='Tab1-Plan'!$D$9),1,0)))</f>
        <v>1</v>
      </c>
      <c r="I37" s="64">
        <f>IF(AND(B37="",T37=""),"",VLOOKUP($A$3,'Tab2-Assumptions'!$A$10:$C$13,2,FALSE))</f>
        <v>1</v>
      </c>
      <c r="J37" s="64">
        <f>IF(AND(B37="",T37=""),"",VLOOKUP($A$3,'Tab2-Assumptions'!$A$10:$C$13,3,FALSE))</f>
        <v>1</v>
      </c>
      <c r="K37" s="103">
        <f t="shared" si="24"/>
        <v>0</v>
      </c>
      <c r="L37" s="103">
        <f t="shared" si="25"/>
        <v>0</v>
      </c>
      <c r="M37" s="103">
        <f t="shared" si="26"/>
        <v>0</v>
      </c>
      <c r="N37" s="103">
        <f t="shared" si="27"/>
        <v>0</v>
      </c>
      <c r="O37" s="103">
        <f t="shared" si="28"/>
        <v>0</v>
      </c>
      <c r="P37" s="103">
        <f t="shared" si="43"/>
        <v>0.16164220475300031</v>
      </c>
      <c r="Q37" s="103">
        <f t="shared" si="29"/>
        <v>0.13476110610257636</v>
      </c>
      <c r="R37" s="103">
        <f t="shared" si="30"/>
        <v>0.14820165542778835</v>
      </c>
      <c r="T37" s="26">
        <f t="shared" si="31"/>
        <v>87</v>
      </c>
      <c r="U37" s="119">
        <f t="shared" si="3"/>
        <v>8.3900000000000002E-2</v>
      </c>
      <c r="V37" s="119"/>
      <c r="W37" s="120">
        <f t="shared" si="32"/>
        <v>0.45486881145931474</v>
      </c>
      <c r="X37" s="120">
        <f t="shared" si="44"/>
        <v>0.4167053181778782</v>
      </c>
      <c r="Y37" s="120">
        <f t="shared" si="5"/>
        <v>0.43578706481859647</v>
      </c>
      <c r="Z37" s="119"/>
      <c r="AA37" s="119">
        <f t="shared" si="33"/>
        <v>0.21504882763990213</v>
      </c>
      <c r="AC37" s="26">
        <f t="shared" si="6"/>
        <v>90</v>
      </c>
      <c r="AD37" s="25">
        <f t="shared" si="7"/>
        <v>1.4500653490431288</v>
      </c>
      <c r="AE37" s="105"/>
      <c r="AF37" s="26">
        <f t="shared" si="8"/>
        <v>87</v>
      </c>
      <c r="AG37" s="25">
        <f t="shared" si="9"/>
        <v>1.4285300795279852</v>
      </c>
      <c r="AH37" s="123"/>
      <c r="AI37" s="122">
        <f t="shared" si="10"/>
        <v>0.05</v>
      </c>
      <c r="AJ37" s="124">
        <f t="shared" si="11"/>
        <v>0</v>
      </c>
      <c r="AL37" s="25">
        <f t="shared" si="34"/>
        <v>5.1673997386620645</v>
      </c>
      <c r="AM37" s="25">
        <f t="shared" si="35"/>
        <v>1</v>
      </c>
      <c r="AO37" s="33">
        <f t="shared" si="36"/>
        <v>2100</v>
      </c>
      <c r="AP37" s="33">
        <f t="shared" si="37"/>
        <v>2100</v>
      </c>
      <c r="AQ37" s="125"/>
      <c r="AR37" s="126">
        <f t="shared" si="38"/>
        <v>15735.441341945596</v>
      </c>
      <c r="AS37" s="126">
        <f t="shared" si="39"/>
        <v>15501.750515209998</v>
      </c>
      <c r="AT37" s="126"/>
      <c r="AU37" s="62">
        <f t="shared" si="12"/>
        <v>2332.0184557631965</v>
      </c>
      <c r="AV37" s="62">
        <f t="shared" si="13"/>
        <v>6755.462356573531</v>
      </c>
      <c r="AW37" s="62">
        <f t="shared" si="14"/>
        <v>9087.4808123367275</v>
      </c>
      <c r="AX37" s="61">
        <f t="shared" si="40"/>
        <v>1954.2520948931187</v>
      </c>
      <c r="AY37" s="61"/>
      <c r="AZ37" s="33">
        <f>IF(B37="","",VLOOKUP($A$3,'Tab1-Plan'!$B$30:$F$33,IF(B37&lt;65,2,3),FALSE))</f>
        <v>0</v>
      </c>
      <c r="BA37" s="33">
        <f>IF(T37="","",VLOOKUP($A$3,'Tab1-Plan'!$B$30:$F$33,IF(T37&lt;65,4,5),FALSE))</f>
        <v>0</v>
      </c>
      <c r="BB37" s="115"/>
      <c r="BC37" s="126">
        <f t="shared" si="15"/>
        <v>0</v>
      </c>
      <c r="BD37" s="126">
        <f t="shared" si="16"/>
        <v>0</v>
      </c>
      <c r="BE37" s="125"/>
      <c r="BF37" s="62">
        <f t="shared" si="17"/>
        <v>0</v>
      </c>
      <c r="BG37" s="62">
        <f t="shared" si="18"/>
        <v>0</v>
      </c>
      <c r="BH37" s="62">
        <f t="shared" si="19"/>
        <v>0</v>
      </c>
      <c r="BI37" s="61">
        <f t="shared" si="20"/>
        <v>0</v>
      </c>
      <c r="BJ37" s="61"/>
      <c r="BK37" s="61">
        <f t="shared" si="21"/>
        <v>9087.4808123367275</v>
      </c>
      <c r="BL37" s="61">
        <f t="shared" si="22"/>
        <v>1954.2520948931187</v>
      </c>
      <c r="BM37" s="127"/>
      <c r="BU37" s="37"/>
      <c r="BV37" s="127"/>
      <c r="BW37" s="127"/>
    </row>
    <row r="38" spans="1:75">
      <c r="A38" s="26">
        <f t="shared" si="41"/>
        <v>2056</v>
      </c>
      <c r="B38" s="26">
        <f t="shared" si="23"/>
        <v>91</v>
      </c>
      <c r="C38" s="26">
        <f t="shared" si="42"/>
        <v>64</v>
      </c>
      <c r="D38" s="103">
        <f t="shared" si="0"/>
        <v>1</v>
      </c>
      <c r="E38" s="118">
        <f t="shared" ref="E38:E69" si="45">IF(B38="","",VLOOKUP($B38,WITHDRAWAL,2))</f>
        <v>0</v>
      </c>
      <c r="F38" s="103">
        <f t="shared" ref="F38:F69" si="46">IF(B38="","",IF(OR(active_sex="M",active_sex="m"),VLOOKUP(IF(B38&lt;20,20,$B38),DEATH_MALE,2),IF(OR(active_sex="F",active_sex="f"),VLOOKUP(IF(B38&lt;20,20,$B38),DEATH_FEMALE,2),"error")))</f>
        <v>0.1782</v>
      </c>
      <c r="G38" s="103"/>
      <c r="H38" s="60">
        <f>IF(B38="","",(IF(AND(B38&gt;='Tab1-Plan'!$C$9,C38&gt;='Tab1-Plan'!$D$9),1,0)))</f>
        <v>1</v>
      </c>
      <c r="I38" s="64">
        <f>IF(AND(B38="",T38=""),"",VLOOKUP($A$3,'Tab2-Assumptions'!$A$10:$C$13,2,FALSE))</f>
        <v>1</v>
      </c>
      <c r="J38" s="64">
        <f>IF(AND(B38="",T38=""),"",VLOOKUP($A$3,'Tab2-Assumptions'!$A$10:$C$13,3,FALSE))</f>
        <v>1</v>
      </c>
      <c r="K38" s="103">
        <f t="shared" si="24"/>
        <v>0</v>
      </c>
      <c r="L38" s="103">
        <f t="shared" si="25"/>
        <v>0</v>
      </c>
      <c r="M38" s="103">
        <f t="shared" si="26"/>
        <v>0</v>
      </c>
      <c r="N38" s="103">
        <f t="shared" si="27"/>
        <v>0</v>
      </c>
      <c r="O38" s="103">
        <f t="shared" si="28"/>
        <v>0</v>
      </c>
      <c r="P38" s="103">
        <f t="shared" si="43"/>
        <v>0.13476110610257636</v>
      </c>
      <c r="Q38" s="103">
        <f t="shared" si="29"/>
        <v>0.11074667699509724</v>
      </c>
      <c r="R38" s="103">
        <f t="shared" si="30"/>
        <v>0.1227538915488368</v>
      </c>
      <c r="T38" s="26">
        <f t="shared" si="31"/>
        <v>88</v>
      </c>
      <c r="U38" s="119">
        <f t="shared" ref="U38:U69" si="47">IF(T38="","",IF(OR(active_sex="M",active_sex="m"),VLOOKUP(IF(T38&lt;20,20,$T38),DEATH_FEMALE,2),IF(OR(active_sex="F",active_sex="f"),VLOOKUP(IF(T38&lt;20,20,$T38),DEATH_MALE,2),"error")))</f>
        <v>9.1899999999999996E-2</v>
      </c>
      <c r="V38" s="119"/>
      <c r="W38" s="120">
        <f t="shared" si="32"/>
        <v>0.4167053181778782</v>
      </c>
      <c r="X38" s="120">
        <f t="shared" si="44"/>
        <v>0.37841009943733117</v>
      </c>
      <c r="Y38" s="120">
        <f t="shared" ref="Y38:Y69" si="48">IF(T38="","",AVERAGE(W38,X38)*J38)</f>
        <v>0.39755770880760466</v>
      </c>
      <c r="Z38" s="119"/>
      <c r="AA38" s="119">
        <f t="shared" si="33"/>
        <v>0.20480840727609725</v>
      </c>
      <c r="AC38" s="26">
        <f t="shared" ref="AC38:AC69" si="49">B38</f>
        <v>91</v>
      </c>
      <c r="AD38" s="25">
        <f t="shared" ref="AD38:AD69" si="50">IF(B38="","",VLOOKUP(AC38,agingtable,3))</f>
        <v>1.4573156757883443</v>
      </c>
      <c r="AE38" s="105"/>
      <c r="AF38" s="26">
        <f t="shared" ref="AF38:AF69" si="51">T38</f>
        <v>88</v>
      </c>
      <c r="AG38" s="25">
        <f t="shared" ref="AG38:AG69" si="52">IF(T38="","",VLOOKUP(AF38,agingtable,3))</f>
        <v>1.4356727299256249</v>
      </c>
      <c r="AH38" s="123"/>
      <c r="AI38" s="122">
        <f t="shared" ref="AI38:AI69" si="53">IF(A38="","",VLOOKUP($A38,TRENDS,2,TRUE))</f>
        <v>0.05</v>
      </c>
      <c r="AJ38" s="124">
        <f t="shared" ref="AJ38:AJ69" si="54">IF(A38="","",VLOOKUP($A38,TRENDS,3,TRUE))</f>
        <v>0</v>
      </c>
      <c r="AL38" s="25">
        <f t="shared" si="34"/>
        <v>5.4257697255951678</v>
      </c>
      <c r="AM38" s="25">
        <f t="shared" si="35"/>
        <v>1</v>
      </c>
      <c r="AO38" s="33">
        <f t="shared" si="36"/>
        <v>2100</v>
      </c>
      <c r="AP38" s="33">
        <f t="shared" si="37"/>
        <v>2100</v>
      </c>
      <c r="AQ38" s="125"/>
      <c r="AR38" s="126">
        <f t="shared" si="38"/>
        <v>16604.824476088088</v>
      </c>
      <c r="AS38" s="126">
        <f t="shared" si="39"/>
        <v>16358.222231175348</v>
      </c>
      <c r="AT38" s="126"/>
      <c r="AU38" s="62">
        <f t="shared" ref="AU38:AU69" si="55">IF($B38="","",(AR38)*$R38*$I38)</f>
        <v>2038.306822925188</v>
      </c>
      <c r="AV38" s="62">
        <f t="shared" ref="AV38:AV69" si="56">IF($T38="","",(AS38)*$Y38*$I38)</f>
        <v>6503.3373503916946</v>
      </c>
      <c r="AW38" s="62">
        <f t="shared" ref="AW38:AW69" si="57">IF($A38="","",SUM(AU38:AV38))</f>
        <v>8541.6441733168831</v>
      </c>
      <c r="AX38" s="61">
        <f t="shared" si="40"/>
        <v>1749.4005386561873</v>
      </c>
      <c r="AY38" s="61"/>
      <c r="AZ38" s="33">
        <f>IF(B38="","",VLOOKUP($A$3,'Tab1-Plan'!$B$30:$F$33,IF(B38&lt;65,2,3),FALSE))</f>
        <v>0</v>
      </c>
      <c r="BA38" s="33">
        <f>IF(T38="","",VLOOKUP($A$3,'Tab1-Plan'!$B$30:$F$33,IF(T38&lt;65,4,5),FALSE))</f>
        <v>0</v>
      </c>
      <c r="BB38" s="115"/>
      <c r="BC38" s="126">
        <f t="shared" ref="BC38:BC69" si="58">IF(B38="","",AZ38*IF(AZ38&lt;1,AR38,AM38))</f>
        <v>0</v>
      </c>
      <c r="BD38" s="126">
        <f t="shared" ref="BD38:BD69" si="59">IF($T38="","",BA38*IF(BA38&lt;1,AS38,$AM38))</f>
        <v>0</v>
      </c>
      <c r="BE38" s="125"/>
      <c r="BF38" s="62">
        <f t="shared" ref="BF38:BF69" si="60">IF($B38="","",(BC38)*$R38*$I38)</f>
        <v>0</v>
      </c>
      <c r="BG38" s="62">
        <f t="shared" ref="BG38:BG69" si="61">IF($T38="","",(BD38)*$Y38*$I38)</f>
        <v>0</v>
      </c>
      <c r="BH38" s="62">
        <f t="shared" ref="BH38:BH69" si="62">IF($A38="","",SUM(BF38:BG38))</f>
        <v>0</v>
      </c>
      <c r="BI38" s="61">
        <f t="shared" ref="BI38:BI69" si="63">IF($A38="","",BH38*AA38)</f>
        <v>0</v>
      </c>
      <c r="BJ38" s="61"/>
      <c r="BK38" s="61">
        <f t="shared" ref="BK38:BK69" si="64">IF(A38="","",AW38-BH38)</f>
        <v>8541.6441733168831</v>
      </c>
      <c r="BL38" s="61">
        <f t="shared" ref="BL38:BL69" si="65">IF(A38="","",AX38-BI38)</f>
        <v>1749.4005386561873</v>
      </c>
      <c r="BM38" s="127"/>
      <c r="BU38" s="37"/>
      <c r="BV38" s="127"/>
      <c r="BW38" s="127"/>
    </row>
    <row r="39" spans="1:75">
      <c r="A39" s="26">
        <f t="shared" si="41"/>
        <v>2057</v>
      </c>
      <c r="B39" s="26">
        <f t="shared" si="23"/>
        <v>92</v>
      </c>
      <c r="C39" s="26">
        <f t="shared" si="42"/>
        <v>65</v>
      </c>
      <c r="D39" s="103">
        <f t="shared" ref="D39:D102" si="66">IF($B39="","",VLOOKUP($B39,RETIREMENT,2,TRUE))</f>
        <v>1</v>
      </c>
      <c r="E39" s="118">
        <f t="shared" si="45"/>
        <v>0</v>
      </c>
      <c r="F39" s="103">
        <f t="shared" si="46"/>
        <v>0.1905</v>
      </c>
      <c r="G39" s="103"/>
      <c r="H39" s="60">
        <f>IF(B39="","",(IF(AND(B39&gt;='Tab1-Plan'!$C$9,C39&gt;='Tab1-Plan'!$D$9),1,0)))</f>
        <v>1</v>
      </c>
      <c r="I39" s="64">
        <f>IF(AND(B39="",T39=""),"",VLOOKUP($A$3,'Tab2-Assumptions'!$A$10:$C$13,2,FALSE))</f>
        <v>1</v>
      </c>
      <c r="J39" s="64">
        <f>IF(AND(B39="",T39=""),"",VLOOKUP($A$3,'Tab2-Assumptions'!$A$10:$C$13,3,FALSE))</f>
        <v>1</v>
      </c>
      <c r="K39" s="103">
        <f t="shared" si="24"/>
        <v>0</v>
      </c>
      <c r="L39" s="103">
        <f t="shared" si="25"/>
        <v>0</v>
      </c>
      <c r="M39" s="103">
        <f t="shared" si="26"/>
        <v>0</v>
      </c>
      <c r="N39" s="103">
        <f t="shared" si="27"/>
        <v>0</v>
      </c>
      <c r="O39" s="103">
        <f t="shared" si="28"/>
        <v>0</v>
      </c>
      <c r="P39" s="103">
        <f t="shared" si="43"/>
        <v>0.11074667699509724</v>
      </c>
      <c r="Q39" s="103">
        <f t="shared" si="29"/>
        <v>8.9649435027531213E-2</v>
      </c>
      <c r="R39" s="103">
        <f t="shared" si="30"/>
        <v>0.10019805601131423</v>
      </c>
      <c r="T39" s="26">
        <f t="shared" si="31"/>
        <v>89</v>
      </c>
      <c r="U39" s="119">
        <f t="shared" si="47"/>
        <v>0.1014</v>
      </c>
      <c r="V39" s="119"/>
      <c r="W39" s="120">
        <f t="shared" ref="W39:W70" si="67">IF(T39="","",X38+IF(L39="",0,L39))</f>
        <v>0.37841009943733117</v>
      </c>
      <c r="X39" s="120">
        <f t="shared" si="44"/>
        <v>0.34003931535438575</v>
      </c>
      <c r="Y39" s="120">
        <f t="shared" si="48"/>
        <v>0.35922470739585843</v>
      </c>
      <c r="Z39" s="119"/>
      <c r="AA39" s="119">
        <f t="shared" ref="AA39:AA70" si="68">IF(A39="","",AA38/(1+discount))</f>
        <v>0.19505562597723547</v>
      </c>
      <c r="AC39" s="26">
        <f t="shared" si="49"/>
        <v>92</v>
      </c>
      <c r="AD39" s="25">
        <f t="shared" si="50"/>
        <v>1.4646022541672858</v>
      </c>
      <c r="AE39" s="105"/>
      <c r="AF39" s="26">
        <f t="shared" si="51"/>
        <v>89</v>
      </c>
      <c r="AG39" s="25">
        <f t="shared" si="52"/>
        <v>1.4428510935752528</v>
      </c>
      <c r="AH39" s="123"/>
      <c r="AI39" s="122">
        <f t="shared" si="53"/>
        <v>0.05</v>
      </c>
      <c r="AJ39" s="124">
        <f t="shared" si="54"/>
        <v>0</v>
      </c>
      <c r="AL39" s="25">
        <f t="shared" ref="AL39:AL70" si="69">IF(A39="","",AL38*(1+AI38))</f>
        <v>5.6970582118749267</v>
      </c>
      <c r="AM39" s="25">
        <f t="shared" ref="AM39:AM70" si="70">IF(A39="","",AM38*(1+AJ38))</f>
        <v>1</v>
      </c>
      <c r="AO39" s="33">
        <f t="shared" ref="AO39:AO70" si="71">IF(B39="","",IF(B39&lt;65,cc_pre_ret_age65,cc_pst_ret_age65))</f>
        <v>2100</v>
      </c>
      <c r="AP39" s="33">
        <f t="shared" ref="AP39:AP70" si="72">IF(T39="","",IF(T39&lt;65,cc_pre_sp_age65,cc_pst_sp_age65))</f>
        <v>2100</v>
      </c>
      <c r="AQ39" s="125"/>
      <c r="AR39" s="126">
        <f t="shared" ref="AR39:AR70" si="73">IF(B39="","",AO39*AL39*AD39)</f>
        <v>17522.241028391956</v>
      </c>
      <c r="AS39" s="126">
        <f t="shared" ref="AS39:AS70" si="74">IF(T39="","",AP39*AL39*AG39)</f>
        <v>17262.014009447787</v>
      </c>
      <c r="AT39" s="126"/>
      <c r="AU39" s="62">
        <f t="shared" si="55"/>
        <v>1755.6944880065655</v>
      </c>
      <c r="AV39" s="62">
        <f t="shared" si="56"/>
        <v>6200.9419316070898</v>
      </c>
      <c r="AW39" s="62">
        <f t="shared" si="57"/>
        <v>7956.6364196136556</v>
      </c>
      <c r="AX39" s="61">
        <f t="shared" ref="AX39:AX70" si="75">IF($A39="","",AW39*AA39)</f>
        <v>1551.9866975010111</v>
      </c>
      <c r="AY39" s="61"/>
      <c r="AZ39" s="33">
        <f>IF(B39="","",VLOOKUP($A$3,'Tab1-Plan'!$B$30:$F$33,IF(B39&lt;65,2,3),FALSE))</f>
        <v>0</v>
      </c>
      <c r="BA39" s="33">
        <f>IF(T39="","",VLOOKUP($A$3,'Tab1-Plan'!$B$30:$F$33,IF(T39&lt;65,4,5),FALSE))</f>
        <v>0</v>
      </c>
      <c r="BB39" s="115"/>
      <c r="BC39" s="126">
        <f t="shared" si="58"/>
        <v>0</v>
      </c>
      <c r="BD39" s="126">
        <f t="shared" si="59"/>
        <v>0</v>
      </c>
      <c r="BE39" s="125"/>
      <c r="BF39" s="62">
        <f t="shared" si="60"/>
        <v>0</v>
      </c>
      <c r="BG39" s="62">
        <f t="shared" si="61"/>
        <v>0</v>
      </c>
      <c r="BH39" s="62">
        <f t="shared" si="62"/>
        <v>0</v>
      </c>
      <c r="BI39" s="61">
        <f t="shared" si="63"/>
        <v>0</v>
      </c>
      <c r="BJ39" s="61"/>
      <c r="BK39" s="61">
        <f t="shared" si="64"/>
        <v>7956.6364196136556</v>
      </c>
      <c r="BL39" s="61">
        <f t="shared" si="65"/>
        <v>1551.9866975010111</v>
      </c>
      <c r="BM39" s="127"/>
      <c r="BU39" s="37"/>
      <c r="BV39" s="127"/>
      <c r="BW39" s="127"/>
    </row>
    <row r="40" spans="1:75">
      <c r="A40" s="26">
        <f t="shared" si="41"/>
        <v>2058</v>
      </c>
      <c r="B40" s="26">
        <f t="shared" si="23"/>
        <v>93</v>
      </c>
      <c r="C40" s="26">
        <f t="shared" si="42"/>
        <v>66</v>
      </c>
      <c r="D40" s="103">
        <f t="shared" si="66"/>
        <v>1</v>
      </c>
      <c r="E40" s="118">
        <f t="shared" si="45"/>
        <v>0</v>
      </c>
      <c r="F40" s="103">
        <f t="shared" si="46"/>
        <v>0.20300000000000001</v>
      </c>
      <c r="G40" s="103"/>
      <c r="H40" s="60">
        <f>IF(B40="","",(IF(AND(B40&gt;='Tab1-Plan'!$C$9,C40&gt;='Tab1-Plan'!$D$9),1,0)))</f>
        <v>1</v>
      </c>
      <c r="I40" s="64">
        <f>IF(AND(B40="",T40=""),"",VLOOKUP($A$3,'Tab2-Assumptions'!$A$10:$C$13,2,FALSE))</f>
        <v>1</v>
      </c>
      <c r="J40" s="64">
        <f>IF(AND(B40="",T40=""),"",VLOOKUP($A$3,'Tab2-Assumptions'!$A$10:$C$13,3,FALSE))</f>
        <v>1</v>
      </c>
      <c r="K40" s="103">
        <f t="shared" si="24"/>
        <v>0</v>
      </c>
      <c r="L40" s="103">
        <f t="shared" si="25"/>
        <v>0</v>
      </c>
      <c r="M40" s="103">
        <f t="shared" si="26"/>
        <v>0</v>
      </c>
      <c r="N40" s="103">
        <f t="shared" si="27"/>
        <v>0</v>
      </c>
      <c r="O40" s="103">
        <f t="shared" si="28"/>
        <v>0</v>
      </c>
      <c r="P40" s="103">
        <f t="shared" si="43"/>
        <v>8.9649435027531213E-2</v>
      </c>
      <c r="Q40" s="103">
        <f t="shared" si="29"/>
        <v>7.145059971694237E-2</v>
      </c>
      <c r="R40" s="103">
        <f t="shared" si="30"/>
        <v>8.0550017372236798E-2</v>
      </c>
      <c r="T40" s="26">
        <f t="shared" si="31"/>
        <v>90</v>
      </c>
      <c r="U40" s="119">
        <f t="shared" si="47"/>
        <v>0.1118</v>
      </c>
      <c r="V40" s="119"/>
      <c r="W40" s="120">
        <f t="shared" si="67"/>
        <v>0.34003931535438575</v>
      </c>
      <c r="X40" s="120">
        <f t="shared" si="44"/>
        <v>0.30202291989776542</v>
      </c>
      <c r="Y40" s="120">
        <f t="shared" si="48"/>
        <v>0.32103111762607561</v>
      </c>
      <c r="Z40" s="119"/>
      <c r="AA40" s="119">
        <f t="shared" si="68"/>
        <v>0.18576726283546235</v>
      </c>
      <c r="AC40" s="26">
        <f t="shared" si="49"/>
        <v>93</v>
      </c>
      <c r="AD40" s="25">
        <f t="shared" si="50"/>
        <v>1.4719252654381221</v>
      </c>
      <c r="AE40" s="105"/>
      <c r="AF40" s="26">
        <f t="shared" si="51"/>
        <v>90</v>
      </c>
      <c r="AG40" s="25">
        <f t="shared" si="52"/>
        <v>1.4500653490431288</v>
      </c>
      <c r="AH40" s="123"/>
      <c r="AI40" s="122">
        <f t="shared" si="53"/>
        <v>0.05</v>
      </c>
      <c r="AJ40" s="124">
        <f t="shared" si="54"/>
        <v>0</v>
      </c>
      <c r="AL40" s="25">
        <f t="shared" si="69"/>
        <v>5.9819111224686736</v>
      </c>
      <c r="AM40" s="25">
        <f t="shared" si="70"/>
        <v>1</v>
      </c>
      <c r="AO40" s="33">
        <f t="shared" si="71"/>
        <v>2100</v>
      </c>
      <c r="AP40" s="33">
        <f t="shared" si="72"/>
        <v>2100</v>
      </c>
      <c r="AQ40" s="125"/>
      <c r="AR40" s="126">
        <f t="shared" si="73"/>
        <v>18490.344845210609</v>
      </c>
      <c r="AS40" s="126">
        <f t="shared" si="74"/>
        <v>18215.740283469775</v>
      </c>
      <c r="AT40" s="126"/>
      <c r="AU40" s="62">
        <f t="shared" si="55"/>
        <v>1489.3975985003638</v>
      </c>
      <c r="AV40" s="62">
        <f t="shared" si="56"/>
        <v>5847.8194615886296</v>
      </c>
      <c r="AW40" s="62">
        <f t="shared" si="57"/>
        <v>7337.2170600889931</v>
      </c>
      <c r="AX40" s="61">
        <f t="shared" si="75"/>
        <v>1363.0147300823903</v>
      </c>
      <c r="AY40" s="61"/>
      <c r="AZ40" s="33">
        <f>IF(B40="","",VLOOKUP($A$3,'Tab1-Plan'!$B$30:$F$33,IF(B40&lt;65,2,3),FALSE))</f>
        <v>0</v>
      </c>
      <c r="BA40" s="33">
        <f>IF(T40="","",VLOOKUP($A$3,'Tab1-Plan'!$B$30:$F$33,IF(T40&lt;65,4,5),FALSE))</f>
        <v>0</v>
      </c>
      <c r="BB40" s="115"/>
      <c r="BC40" s="126">
        <f t="shared" si="58"/>
        <v>0</v>
      </c>
      <c r="BD40" s="126">
        <f t="shared" si="59"/>
        <v>0</v>
      </c>
      <c r="BE40" s="125"/>
      <c r="BF40" s="62">
        <f t="shared" si="60"/>
        <v>0</v>
      </c>
      <c r="BG40" s="62">
        <f t="shared" si="61"/>
        <v>0</v>
      </c>
      <c r="BH40" s="62">
        <f t="shared" si="62"/>
        <v>0</v>
      </c>
      <c r="BI40" s="61">
        <f t="shared" si="63"/>
        <v>0</v>
      </c>
      <c r="BJ40" s="61"/>
      <c r="BK40" s="61">
        <f t="shared" si="64"/>
        <v>7337.2170600889931</v>
      </c>
      <c r="BL40" s="61">
        <f t="shared" si="65"/>
        <v>1363.0147300823903</v>
      </c>
      <c r="BM40" s="127"/>
      <c r="BU40" s="37"/>
      <c r="BV40" s="127"/>
      <c r="BW40" s="127"/>
    </row>
    <row r="41" spans="1:75">
      <c r="A41" s="26">
        <f t="shared" si="41"/>
        <v>2059</v>
      </c>
      <c r="B41" s="26">
        <f t="shared" si="23"/>
        <v>94</v>
      </c>
      <c r="C41" s="26">
        <f t="shared" si="42"/>
        <v>67</v>
      </c>
      <c r="D41" s="103">
        <f t="shared" si="66"/>
        <v>1</v>
      </c>
      <c r="E41" s="118">
        <f t="shared" si="45"/>
        <v>0</v>
      </c>
      <c r="F41" s="103">
        <f t="shared" si="46"/>
        <v>0.21790000000000001</v>
      </c>
      <c r="G41" s="103"/>
      <c r="H41" s="60">
        <f>IF(B41="","",(IF(AND(B41&gt;='Tab1-Plan'!$C$9,C41&gt;='Tab1-Plan'!$D$9),1,0)))</f>
        <v>1</v>
      </c>
      <c r="I41" s="64">
        <f>IF(AND(B41="",T41=""),"",VLOOKUP($A$3,'Tab2-Assumptions'!$A$10:$C$13,2,FALSE))</f>
        <v>1</v>
      </c>
      <c r="J41" s="64">
        <f>IF(AND(B41="",T41=""),"",VLOOKUP($A$3,'Tab2-Assumptions'!$A$10:$C$13,3,FALSE))</f>
        <v>1</v>
      </c>
      <c r="K41" s="103">
        <f t="shared" si="24"/>
        <v>0</v>
      </c>
      <c r="L41" s="103">
        <f t="shared" si="25"/>
        <v>0</v>
      </c>
      <c r="M41" s="103">
        <f t="shared" si="26"/>
        <v>0</v>
      </c>
      <c r="N41" s="103">
        <f t="shared" si="27"/>
        <v>0</v>
      </c>
      <c r="O41" s="103">
        <f t="shared" si="28"/>
        <v>0</v>
      </c>
      <c r="P41" s="103">
        <f t="shared" si="43"/>
        <v>7.145059971694237E-2</v>
      </c>
      <c r="Q41" s="103">
        <f t="shared" si="29"/>
        <v>5.5881514038620628E-2</v>
      </c>
      <c r="R41" s="103">
        <f t="shared" si="30"/>
        <v>6.3666056877781499E-2</v>
      </c>
      <c r="T41" s="26">
        <f t="shared" si="31"/>
        <v>91</v>
      </c>
      <c r="U41" s="119">
        <f t="shared" si="47"/>
        <v>0.1231</v>
      </c>
      <c r="V41" s="119"/>
      <c r="W41" s="120">
        <f t="shared" si="67"/>
        <v>0.30202291989776542</v>
      </c>
      <c r="X41" s="120">
        <f t="shared" si="44"/>
        <v>0.26484389845835049</v>
      </c>
      <c r="Y41" s="120">
        <f t="shared" si="48"/>
        <v>0.28343340917805793</v>
      </c>
      <c r="Z41" s="119"/>
      <c r="AA41" s="119">
        <f t="shared" si="68"/>
        <v>0.17692120270044032</v>
      </c>
      <c r="AC41" s="26">
        <f t="shared" si="49"/>
        <v>94</v>
      </c>
      <c r="AD41" s="25">
        <f t="shared" si="50"/>
        <v>1.4792848917653125</v>
      </c>
      <c r="AE41" s="105"/>
      <c r="AF41" s="26">
        <f t="shared" si="51"/>
        <v>91</v>
      </c>
      <c r="AG41" s="25">
        <f t="shared" si="52"/>
        <v>1.4573156757883443</v>
      </c>
      <c r="AH41" s="123"/>
      <c r="AI41" s="122">
        <f t="shared" si="53"/>
        <v>0.05</v>
      </c>
      <c r="AJ41" s="124">
        <f t="shared" si="54"/>
        <v>0</v>
      </c>
      <c r="AL41" s="25">
        <f t="shared" si="69"/>
        <v>6.2810066785921075</v>
      </c>
      <c r="AM41" s="25">
        <f t="shared" si="70"/>
        <v>1</v>
      </c>
      <c r="AO41" s="33">
        <f t="shared" si="71"/>
        <v>2100</v>
      </c>
      <c r="AP41" s="33">
        <f t="shared" si="72"/>
        <v>2100</v>
      </c>
      <c r="AQ41" s="125"/>
      <c r="AR41" s="126">
        <f t="shared" si="73"/>
        <v>19511.936397908496</v>
      </c>
      <c r="AS41" s="126">
        <f t="shared" si="74"/>
        <v>19222.15993413148</v>
      </c>
      <c r="AT41" s="126"/>
      <c r="AU41" s="62">
        <f t="shared" si="55"/>
        <v>1242.2480525048973</v>
      </c>
      <c r="AV41" s="62">
        <f t="shared" si="56"/>
        <v>5448.2023218967588</v>
      </c>
      <c r="AW41" s="62">
        <f t="shared" si="57"/>
        <v>6690.4503744016565</v>
      </c>
      <c r="AX41" s="61">
        <f t="shared" si="75"/>
        <v>1183.6825268467524</v>
      </c>
      <c r="AY41" s="61"/>
      <c r="AZ41" s="33">
        <f>IF(B41="","",VLOOKUP($A$3,'Tab1-Plan'!$B$30:$F$33,IF(B41&lt;65,2,3),FALSE))</f>
        <v>0</v>
      </c>
      <c r="BA41" s="33">
        <f>IF(T41="","",VLOOKUP($A$3,'Tab1-Plan'!$B$30:$F$33,IF(T41&lt;65,4,5),FALSE))</f>
        <v>0</v>
      </c>
      <c r="BB41" s="115"/>
      <c r="BC41" s="126">
        <f t="shared" si="58"/>
        <v>0</v>
      </c>
      <c r="BD41" s="126">
        <f t="shared" si="59"/>
        <v>0</v>
      </c>
      <c r="BE41" s="125"/>
      <c r="BF41" s="62">
        <f t="shared" si="60"/>
        <v>0</v>
      </c>
      <c r="BG41" s="62">
        <f t="shared" si="61"/>
        <v>0</v>
      </c>
      <c r="BH41" s="62">
        <f t="shared" si="62"/>
        <v>0</v>
      </c>
      <c r="BI41" s="61">
        <f t="shared" si="63"/>
        <v>0</v>
      </c>
      <c r="BJ41" s="61"/>
      <c r="BK41" s="61">
        <f t="shared" si="64"/>
        <v>6690.4503744016565</v>
      </c>
      <c r="BL41" s="61">
        <f t="shared" si="65"/>
        <v>1183.6825268467524</v>
      </c>
      <c r="BM41" s="127"/>
      <c r="BU41" s="37"/>
      <c r="BV41" s="127"/>
      <c r="BW41" s="127"/>
    </row>
    <row r="42" spans="1:75">
      <c r="A42" s="26">
        <f t="shared" si="41"/>
        <v>2060</v>
      </c>
      <c r="B42" s="26">
        <f t="shared" si="23"/>
        <v>95</v>
      </c>
      <c r="C42" s="26">
        <f t="shared" si="42"/>
        <v>68</v>
      </c>
      <c r="D42" s="103">
        <f t="shared" si="66"/>
        <v>1</v>
      </c>
      <c r="E42" s="118">
        <f t="shared" si="45"/>
        <v>0</v>
      </c>
      <c r="F42" s="103">
        <f t="shared" si="46"/>
        <v>0.2341</v>
      </c>
      <c r="G42" s="103"/>
      <c r="H42" s="60">
        <f>IF(B42="","",(IF(AND(B42&gt;='Tab1-Plan'!$C$9,C42&gt;='Tab1-Plan'!$D$9),1,0)))</f>
        <v>1</v>
      </c>
      <c r="I42" s="64">
        <f>IF(AND(B42="",T42=""),"",VLOOKUP($A$3,'Tab2-Assumptions'!$A$10:$C$13,2,FALSE))</f>
        <v>1</v>
      </c>
      <c r="J42" s="64">
        <f>IF(AND(B42="",T42=""),"",VLOOKUP($A$3,'Tab2-Assumptions'!$A$10:$C$13,3,FALSE))</f>
        <v>1</v>
      </c>
      <c r="K42" s="103">
        <f t="shared" si="24"/>
        <v>0</v>
      </c>
      <c r="L42" s="103">
        <f t="shared" si="25"/>
        <v>0</v>
      </c>
      <c r="M42" s="103">
        <f t="shared" si="26"/>
        <v>0</v>
      </c>
      <c r="N42" s="103">
        <f t="shared" si="27"/>
        <v>0</v>
      </c>
      <c r="O42" s="103">
        <f t="shared" si="28"/>
        <v>0</v>
      </c>
      <c r="P42" s="103">
        <f t="shared" si="43"/>
        <v>5.5881514038620628E-2</v>
      </c>
      <c r="Q42" s="103">
        <f t="shared" si="29"/>
        <v>4.2799651602179543E-2</v>
      </c>
      <c r="R42" s="103">
        <f t="shared" si="30"/>
        <v>4.9340582820400089E-2</v>
      </c>
      <c r="T42" s="26">
        <f t="shared" si="31"/>
        <v>92</v>
      </c>
      <c r="U42" s="119">
        <f t="shared" si="47"/>
        <v>0.1356</v>
      </c>
      <c r="V42" s="119"/>
      <c r="W42" s="120">
        <f t="shared" si="67"/>
        <v>0.26484389845835049</v>
      </c>
      <c r="X42" s="120">
        <f t="shared" si="44"/>
        <v>0.22893106582739817</v>
      </c>
      <c r="Y42" s="120">
        <f t="shared" si="48"/>
        <v>0.24688748214287431</v>
      </c>
      <c r="Z42" s="119"/>
      <c r="AA42" s="119">
        <f t="shared" si="68"/>
        <v>0.16849638352422885</v>
      </c>
      <c r="AC42" s="26">
        <f t="shared" si="49"/>
        <v>95</v>
      </c>
      <c r="AD42" s="25">
        <f t="shared" si="50"/>
        <v>1.486681316224139</v>
      </c>
      <c r="AE42" s="105"/>
      <c r="AF42" s="26">
        <f t="shared" si="51"/>
        <v>92</v>
      </c>
      <c r="AG42" s="25">
        <f t="shared" si="52"/>
        <v>1.4646022541672858</v>
      </c>
      <c r="AH42" s="123"/>
      <c r="AI42" s="122">
        <f t="shared" si="53"/>
        <v>0.05</v>
      </c>
      <c r="AJ42" s="124">
        <f t="shared" si="54"/>
        <v>0</v>
      </c>
      <c r="AL42" s="25">
        <f t="shared" si="69"/>
        <v>6.5950570125217132</v>
      </c>
      <c r="AM42" s="25">
        <f t="shared" si="70"/>
        <v>1</v>
      </c>
      <c r="AO42" s="33">
        <f t="shared" si="71"/>
        <v>2100</v>
      </c>
      <c r="AP42" s="33">
        <f t="shared" si="72"/>
        <v>2100</v>
      </c>
      <c r="AQ42" s="125"/>
      <c r="AR42" s="126">
        <f t="shared" si="73"/>
        <v>20589.97088389294</v>
      </c>
      <c r="AS42" s="126">
        <f t="shared" si="74"/>
        <v>20284.184270492242</v>
      </c>
      <c r="AT42" s="126"/>
      <c r="AU42" s="62">
        <f t="shared" si="55"/>
        <v>1015.921163666346</v>
      </c>
      <c r="AV42" s="62">
        <f t="shared" si="56"/>
        <v>5007.9111818639258</v>
      </c>
      <c r="AW42" s="62">
        <f t="shared" si="57"/>
        <v>6023.8323455302716</v>
      </c>
      <c r="AX42" s="61">
        <f t="shared" si="75"/>
        <v>1014.9939651781237</v>
      </c>
      <c r="AY42" s="61"/>
      <c r="AZ42" s="33">
        <f>IF(B42="","",VLOOKUP($A$3,'Tab1-Plan'!$B$30:$F$33,IF(B42&lt;65,2,3),FALSE))</f>
        <v>0</v>
      </c>
      <c r="BA42" s="33">
        <f>IF(T42="","",VLOOKUP($A$3,'Tab1-Plan'!$B$30:$F$33,IF(T42&lt;65,4,5),FALSE))</f>
        <v>0</v>
      </c>
      <c r="BB42" s="115"/>
      <c r="BC42" s="126">
        <f t="shared" si="58"/>
        <v>0</v>
      </c>
      <c r="BD42" s="126">
        <f t="shared" si="59"/>
        <v>0</v>
      </c>
      <c r="BE42" s="125"/>
      <c r="BF42" s="62">
        <f t="shared" si="60"/>
        <v>0</v>
      </c>
      <c r="BG42" s="62">
        <f t="shared" si="61"/>
        <v>0</v>
      </c>
      <c r="BH42" s="62">
        <f t="shared" si="62"/>
        <v>0</v>
      </c>
      <c r="BI42" s="61">
        <f t="shared" si="63"/>
        <v>0</v>
      </c>
      <c r="BJ42" s="61"/>
      <c r="BK42" s="61">
        <f t="shared" si="64"/>
        <v>6023.8323455302716</v>
      </c>
      <c r="BL42" s="61">
        <f t="shared" si="65"/>
        <v>1014.9939651781237</v>
      </c>
      <c r="BM42" s="127"/>
      <c r="BU42" s="37"/>
      <c r="BV42" s="127"/>
      <c r="BW42" s="127"/>
    </row>
    <row r="43" spans="1:75">
      <c r="A43" s="26">
        <f t="shared" si="41"/>
        <v>2061</v>
      </c>
      <c r="B43" s="26">
        <f t="shared" si="23"/>
        <v>96</v>
      </c>
      <c r="C43" s="26">
        <f t="shared" si="42"/>
        <v>69</v>
      </c>
      <c r="D43" s="103">
        <f t="shared" si="66"/>
        <v>1</v>
      </c>
      <c r="E43" s="118">
        <f t="shared" si="45"/>
        <v>0</v>
      </c>
      <c r="F43" s="103">
        <f t="shared" si="46"/>
        <v>0.24840000000000001</v>
      </c>
      <c r="G43" s="103"/>
      <c r="H43" s="60">
        <f>IF(B43="","",(IF(AND(B43&gt;='Tab1-Plan'!$C$9,C43&gt;='Tab1-Plan'!$D$9),1,0)))</f>
        <v>1</v>
      </c>
      <c r="I43" s="64">
        <f>IF(AND(B43="",T43=""),"",VLOOKUP($A$3,'Tab2-Assumptions'!$A$10:$C$13,2,FALSE))</f>
        <v>1</v>
      </c>
      <c r="J43" s="64">
        <f>IF(AND(B43="",T43=""),"",VLOOKUP($A$3,'Tab2-Assumptions'!$A$10:$C$13,3,FALSE))</f>
        <v>1</v>
      </c>
      <c r="K43" s="103">
        <f t="shared" si="24"/>
        <v>0</v>
      </c>
      <c r="L43" s="103">
        <f t="shared" si="25"/>
        <v>0</v>
      </c>
      <c r="M43" s="103">
        <f t="shared" si="26"/>
        <v>0</v>
      </c>
      <c r="N43" s="103">
        <f t="shared" si="27"/>
        <v>0</v>
      </c>
      <c r="O43" s="103">
        <f t="shared" si="28"/>
        <v>0</v>
      </c>
      <c r="P43" s="103">
        <f t="shared" si="43"/>
        <v>4.2799651602179543E-2</v>
      </c>
      <c r="Q43" s="103">
        <f t="shared" si="29"/>
        <v>3.2168218144198145E-2</v>
      </c>
      <c r="R43" s="103">
        <f t="shared" si="30"/>
        <v>3.7483934873188844E-2</v>
      </c>
      <c r="T43" s="26">
        <f t="shared" si="31"/>
        <v>93</v>
      </c>
      <c r="U43" s="119">
        <f t="shared" si="47"/>
        <v>0.14960000000000001</v>
      </c>
      <c r="V43" s="119"/>
      <c r="W43" s="120">
        <f t="shared" si="67"/>
        <v>0.22893106582739817</v>
      </c>
      <c r="X43" s="120">
        <f t="shared" si="44"/>
        <v>0.1946829783796194</v>
      </c>
      <c r="Y43" s="120">
        <f t="shared" si="48"/>
        <v>0.21180702210350877</v>
      </c>
      <c r="Z43" s="119"/>
      <c r="AA43" s="119">
        <f t="shared" si="68"/>
        <v>0.16047274621355129</v>
      </c>
      <c r="AC43" s="26">
        <f t="shared" si="49"/>
        <v>96</v>
      </c>
      <c r="AD43" s="25">
        <f t="shared" si="50"/>
        <v>1.4941147228052596</v>
      </c>
      <c r="AE43" s="105"/>
      <c r="AF43" s="26">
        <f t="shared" si="51"/>
        <v>93</v>
      </c>
      <c r="AG43" s="25">
        <f t="shared" si="52"/>
        <v>1.4719252654381221</v>
      </c>
      <c r="AH43" s="123"/>
      <c r="AI43" s="122">
        <f t="shared" si="53"/>
        <v>0.05</v>
      </c>
      <c r="AJ43" s="124">
        <f t="shared" si="54"/>
        <v>0</v>
      </c>
      <c r="AL43" s="25">
        <f t="shared" si="69"/>
        <v>6.9248098631477992</v>
      </c>
      <c r="AM43" s="25">
        <f t="shared" si="70"/>
        <v>1</v>
      </c>
      <c r="AO43" s="33">
        <f t="shared" si="71"/>
        <v>2100</v>
      </c>
      <c r="AP43" s="33">
        <f t="shared" si="72"/>
        <v>2100</v>
      </c>
      <c r="AQ43" s="125"/>
      <c r="AR43" s="126">
        <f t="shared" si="73"/>
        <v>21727.566775228024</v>
      </c>
      <c r="AS43" s="126">
        <f t="shared" si="74"/>
        <v>21404.885451436934</v>
      </c>
      <c r="AT43" s="126"/>
      <c r="AU43" s="62">
        <f t="shared" si="55"/>
        <v>814.43469795550902</v>
      </c>
      <c r="AV43" s="62">
        <f t="shared" si="56"/>
        <v>4533.705045935576</v>
      </c>
      <c r="AW43" s="62">
        <f t="shared" si="57"/>
        <v>5348.1397438910853</v>
      </c>
      <c r="AX43" s="61">
        <f t="shared" si="75"/>
        <v>858.23067183604132</v>
      </c>
      <c r="AY43" s="61"/>
      <c r="AZ43" s="33">
        <f>IF(B43="","",VLOOKUP($A$3,'Tab1-Plan'!$B$30:$F$33,IF(B43&lt;65,2,3),FALSE))</f>
        <v>0</v>
      </c>
      <c r="BA43" s="33">
        <f>IF(T43="","",VLOOKUP($A$3,'Tab1-Plan'!$B$30:$F$33,IF(T43&lt;65,4,5),FALSE))</f>
        <v>0</v>
      </c>
      <c r="BB43" s="115"/>
      <c r="BC43" s="126">
        <f t="shared" si="58"/>
        <v>0</v>
      </c>
      <c r="BD43" s="126">
        <f t="shared" si="59"/>
        <v>0</v>
      </c>
      <c r="BE43" s="125"/>
      <c r="BF43" s="62">
        <f t="shared" si="60"/>
        <v>0</v>
      </c>
      <c r="BG43" s="62">
        <f t="shared" si="61"/>
        <v>0</v>
      </c>
      <c r="BH43" s="62">
        <f t="shared" si="62"/>
        <v>0</v>
      </c>
      <c r="BI43" s="61">
        <f t="shared" si="63"/>
        <v>0</v>
      </c>
      <c r="BJ43" s="61"/>
      <c r="BK43" s="61">
        <f t="shared" si="64"/>
        <v>5348.1397438910853</v>
      </c>
      <c r="BL43" s="61">
        <f t="shared" si="65"/>
        <v>858.23067183604132</v>
      </c>
      <c r="BM43" s="127"/>
      <c r="BU43" s="37"/>
      <c r="BV43" s="127"/>
      <c r="BW43" s="127"/>
    </row>
    <row r="44" spans="1:75">
      <c r="A44" s="26">
        <f t="shared" si="41"/>
        <v>2062</v>
      </c>
      <c r="B44" s="26">
        <f t="shared" si="23"/>
        <v>97</v>
      </c>
      <c r="C44" s="26">
        <f t="shared" si="42"/>
        <v>70</v>
      </c>
      <c r="D44" s="103">
        <f t="shared" si="66"/>
        <v>1</v>
      </c>
      <c r="E44" s="118">
        <f t="shared" si="45"/>
        <v>0</v>
      </c>
      <c r="F44" s="103">
        <f t="shared" si="46"/>
        <v>0.26400000000000001</v>
      </c>
      <c r="G44" s="103"/>
      <c r="H44" s="60">
        <f>IF(B44="","",(IF(AND(B44&gt;='Tab1-Plan'!$C$9,C44&gt;='Tab1-Plan'!$D$9),1,0)))</f>
        <v>1</v>
      </c>
      <c r="I44" s="64">
        <f>IF(AND(B44="",T44=""),"",VLOOKUP($A$3,'Tab2-Assumptions'!$A$10:$C$13,2,FALSE))</f>
        <v>1</v>
      </c>
      <c r="J44" s="64">
        <f>IF(AND(B44="",T44=""),"",VLOOKUP($A$3,'Tab2-Assumptions'!$A$10:$C$13,3,FALSE))</f>
        <v>1</v>
      </c>
      <c r="K44" s="103">
        <f t="shared" si="24"/>
        <v>0</v>
      </c>
      <c r="L44" s="103">
        <f t="shared" si="25"/>
        <v>0</v>
      </c>
      <c r="M44" s="103">
        <f t="shared" si="26"/>
        <v>0</v>
      </c>
      <c r="N44" s="103">
        <f t="shared" si="27"/>
        <v>0</v>
      </c>
      <c r="O44" s="103">
        <f t="shared" si="28"/>
        <v>0</v>
      </c>
      <c r="P44" s="103">
        <f t="shared" si="43"/>
        <v>3.2168218144198145E-2</v>
      </c>
      <c r="Q44" s="103">
        <f t="shared" si="29"/>
        <v>2.3675808554129835E-2</v>
      </c>
      <c r="R44" s="103">
        <f t="shared" si="30"/>
        <v>2.7922013349163992E-2</v>
      </c>
      <c r="T44" s="26">
        <f t="shared" si="31"/>
        <v>94</v>
      </c>
      <c r="U44" s="119">
        <f t="shared" si="47"/>
        <v>0.1651</v>
      </c>
      <c r="V44" s="119"/>
      <c r="W44" s="120">
        <f t="shared" si="67"/>
        <v>0.1946829783796194</v>
      </c>
      <c r="X44" s="120">
        <f t="shared" si="44"/>
        <v>0.16254081864914424</v>
      </c>
      <c r="Y44" s="120">
        <f t="shared" si="48"/>
        <v>0.17861189851438181</v>
      </c>
      <c r="Z44" s="119"/>
      <c r="AA44" s="119">
        <f t="shared" si="68"/>
        <v>0.15283118687004885</v>
      </c>
      <c r="AC44" s="26">
        <f t="shared" si="49"/>
        <v>97</v>
      </c>
      <c r="AD44" s="25">
        <f t="shared" si="50"/>
        <v>1.5015852964192857</v>
      </c>
      <c r="AE44" s="105"/>
      <c r="AF44" s="26">
        <f t="shared" si="51"/>
        <v>94</v>
      </c>
      <c r="AG44" s="25">
        <f t="shared" si="52"/>
        <v>1.4792848917653125</v>
      </c>
      <c r="AH44" s="123"/>
      <c r="AI44" s="122">
        <f t="shared" si="53"/>
        <v>0.05</v>
      </c>
      <c r="AJ44" s="124">
        <f t="shared" si="54"/>
        <v>0</v>
      </c>
      <c r="AL44" s="25">
        <f t="shared" si="69"/>
        <v>7.2710503563051896</v>
      </c>
      <c r="AM44" s="25">
        <f t="shared" si="70"/>
        <v>1</v>
      </c>
      <c r="AO44" s="33">
        <f t="shared" si="71"/>
        <v>2100</v>
      </c>
      <c r="AP44" s="33">
        <f t="shared" si="72"/>
        <v>2100</v>
      </c>
      <c r="AQ44" s="125"/>
      <c r="AR44" s="126">
        <f t="shared" si="73"/>
        <v>22928.014839559371</v>
      </c>
      <c r="AS44" s="126">
        <f t="shared" si="74"/>
        <v>22587.505372628824</v>
      </c>
      <c r="AT44" s="126"/>
      <c r="AU44" s="62">
        <f t="shared" si="55"/>
        <v>640.1963364200069</v>
      </c>
      <c r="AV44" s="62">
        <f t="shared" si="56"/>
        <v>4034.3972173090333</v>
      </c>
      <c r="AW44" s="62">
        <f t="shared" si="57"/>
        <v>4674.5935537290407</v>
      </c>
      <c r="AX44" s="61">
        <f t="shared" si="75"/>
        <v>714.42368095148868</v>
      </c>
      <c r="AY44" s="61"/>
      <c r="AZ44" s="33">
        <f>IF(B44="","",VLOOKUP($A$3,'Tab1-Plan'!$B$30:$F$33,IF(B44&lt;65,2,3),FALSE))</f>
        <v>0</v>
      </c>
      <c r="BA44" s="33">
        <f>IF(T44="","",VLOOKUP($A$3,'Tab1-Plan'!$B$30:$F$33,IF(T44&lt;65,4,5),FALSE))</f>
        <v>0</v>
      </c>
      <c r="BB44" s="115"/>
      <c r="BC44" s="126">
        <f t="shared" si="58"/>
        <v>0</v>
      </c>
      <c r="BD44" s="126">
        <f t="shared" si="59"/>
        <v>0</v>
      </c>
      <c r="BE44" s="125"/>
      <c r="BF44" s="62">
        <f t="shared" si="60"/>
        <v>0</v>
      </c>
      <c r="BG44" s="62">
        <f t="shared" si="61"/>
        <v>0</v>
      </c>
      <c r="BH44" s="62">
        <f t="shared" si="62"/>
        <v>0</v>
      </c>
      <c r="BI44" s="61">
        <f t="shared" si="63"/>
        <v>0</v>
      </c>
      <c r="BJ44" s="61"/>
      <c r="BK44" s="61">
        <f t="shared" si="64"/>
        <v>4674.5935537290407</v>
      </c>
      <c r="BL44" s="61">
        <f t="shared" si="65"/>
        <v>714.42368095148868</v>
      </c>
      <c r="BM44" s="127"/>
      <c r="BU44" s="37"/>
      <c r="BV44" s="127"/>
      <c r="BW44" s="127"/>
    </row>
    <row r="45" spans="1:75">
      <c r="A45" s="26">
        <f t="shared" si="41"/>
        <v>2063</v>
      </c>
      <c r="B45" s="26">
        <f t="shared" si="23"/>
        <v>98</v>
      </c>
      <c r="C45" s="26">
        <f t="shared" si="42"/>
        <v>71</v>
      </c>
      <c r="D45" s="103">
        <f t="shared" si="66"/>
        <v>1</v>
      </c>
      <c r="E45" s="118">
        <f t="shared" si="45"/>
        <v>0</v>
      </c>
      <c r="F45" s="103">
        <f t="shared" si="46"/>
        <v>0.28079999999999999</v>
      </c>
      <c r="G45" s="103"/>
      <c r="H45" s="60">
        <f>IF(B45="","",(IF(AND(B45&gt;='Tab1-Plan'!$C$9,C45&gt;='Tab1-Plan'!$D$9),1,0)))</f>
        <v>1</v>
      </c>
      <c r="I45" s="64">
        <f>IF(AND(B45="",T45=""),"",VLOOKUP($A$3,'Tab2-Assumptions'!$A$10:$C$13,2,FALSE))</f>
        <v>1</v>
      </c>
      <c r="J45" s="64">
        <f>IF(AND(B45="",T45=""),"",VLOOKUP($A$3,'Tab2-Assumptions'!$A$10:$C$13,3,FALSE))</f>
        <v>1</v>
      </c>
      <c r="K45" s="103">
        <f t="shared" si="24"/>
        <v>0</v>
      </c>
      <c r="L45" s="103">
        <f t="shared" si="25"/>
        <v>0</v>
      </c>
      <c r="M45" s="103">
        <f t="shared" si="26"/>
        <v>0</v>
      </c>
      <c r="N45" s="103">
        <f t="shared" si="27"/>
        <v>0</v>
      </c>
      <c r="O45" s="103">
        <f t="shared" si="28"/>
        <v>0</v>
      </c>
      <c r="P45" s="103">
        <f t="shared" si="43"/>
        <v>2.3675808554129835E-2</v>
      </c>
      <c r="Q45" s="103">
        <f t="shared" si="29"/>
        <v>1.7027641512130178E-2</v>
      </c>
      <c r="R45" s="103">
        <f t="shared" si="30"/>
        <v>2.0351725033130007E-2</v>
      </c>
      <c r="T45" s="26">
        <f t="shared" si="31"/>
        <v>95</v>
      </c>
      <c r="U45" s="119">
        <f t="shared" si="47"/>
        <v>0.18240000000000001</v>
      </c>
      <c r="V45" s="119"/>
      <c r="W45" s="120">
        <f t="shared" si="67"/>
        <v>0.16254081864914424</v>
      </c>
      <c r="X45" s="120">
        <f t="shared" si="44"/>
        <v>0.13289337332754034</v>
      </c>
      <c r="Y45" s="120">
        <f t="shared" si="48"/>
        <v>0.14771709598834229</v>
      </c>
      <c r="Z45" s="119"/>
      <c r="AA45" s="119">
        <f t="shared" si="68"/>
        <v>0.14555351130480843</v>
      </c>
      <c r="AC45" s="26">
        <f t="shared" si="49"/>
        <v>98</v>
      </c>
      <c r="AD45" s="25">
        <f t="shared" si="50"/>
        <v>1.509093222901382</v>
      </c>
      <c r="AE45" s="105"/>
      <c r="AF45" s="26">
        <f t="shared" si="51"/>
        <v>95</v>
      </c>
      <c r="AG45" s="25">
        <f t="shared" si="52"/>
        <v>1.486681316224139</v>
      </c>
      <c r="AH45" s="123"/>
      <c r="AI45" s="122">
        <f t="shared" si="53"/>
        <v>0.05</v>
      </c>
      <c r="AJ45" s="124">
        <f t="shared" si="54"/>
        <v>0</v>
      </c>
      <c r="AL45" s="25">
        <f t="shared" si="69"/>
        <v>7.634602874120449</v>
      </c>
      <c r="AM45" s="25">
        <f t="shared" si="70"/>
        <v>1</v>
      </c>
      <c r="AO45" s="33">
        <f t="shared" si="71"/>
        <v>2100</v>
      </c>
      <c r="AP45" s="33">
        <f t="shared" si="72"/>
        <v>2100</v>
      </c>
      <c r="AQ45" s="125"/>
      <c r="AR45" s="126">
        <f t="shared" si="73"/>
        <v>24194.787659445024</v>
      </c>
      <c r="AS45" s="126">
        <f t="shared" si="74"/>
        <v>23835.465044466568</v>
      </c>
      <c r="AT45" s="126"/>
      <c r="AU45" s="62">
        <f t="shared" si="55"/>
        <v>492.4056656799923</v>
      </c>
      <c r="AV45" s="62">
        <f t="shared" si="56"/>
        <v>3520.9056779002453</v>
      </c>
      <c r="AW45" s="62">
        <f t="shared" si="57"/>
        <v>4013.3113435802375</v>
      </c>
      <c r="AX45" s="61">
        <f t="shared" si="75"/>
        <v>584.15155801752201</v>
      </c>
      <c r="AY45" s="61"/>
      <c r="AZ45" s="33">
        <f>IF(B45="","",VLOOKUP($A$3,'Tab1-Plan'!$B$30:$F$33,IF(B45&lt;65,2,3),FALSE))</f>
        <v>0</v>
      </c>
      <c r="BA45" s="33">
        <f>IF(T45="","",VLOOKUP($A$3,'Tab1-Plan'!$B$30:$F$33,IF(T45&lt;65,4,5),FALSE))</f>
        <v>0</v>
      </c>
      <c r="BB45" s="115"/>
      <c r="BC45" s="126">
        <f t="shared" si="58"/>
        <v>0</v>
      </c>
      <c r="BD45" s="126">
        <f t="shared" si="59"/>
        <v>0</v>
      </c>
      <c r="BE45" s="125"/>
      <c r="BF45" s="62">
        <f t="shared" si="60"/>
        <v>0</v>
      </c>
      <c r="BG45" s="62">
        <f t="shared" si="61"/>
        <v>0</v>
      </c>
      <c r="BH45" s="62">
        <f t="shared" si="62"/>
        <v>0</v>
      </c>
      <c r="BI45" s="61">
        <f t="shared" si="63"/>
        <v>0</v>
      </c>
      <c r="BJ45" s="61"/>
      <c r="BK45" s="61">
        <f t="shared" si="64"/>
        <v>4013.3113435802375</v>
      </c>
      <c r="BL45" s="61">
        <f t="shared" si="65"/>
        <v>584.15155801752201</v>
      </c>
      <c r="BM45" s="127"/>
      <c r="BU45" s="37"/>
      <c r="BV45" s="127"/>
      <c r="BW45" s="127"/>
    </row>
    <row r="46" spans="1:75">
      <c r="A46" s="26">
        <f t="shared" si="41"/>
        <v>2064</v>
      </c>
      <c r="B46" s="26">
        <f t="shared" si="23"/>
        <v>99</v>
      </c>
      <c r="C46" s="26">
        <f t="shared" si="42"/>
        <v>72</v>
      </c>
      <c r="D46" s="103">
        <f t="shared" si="66"/>
        <v>1</v>
      </c>
      <c r="E46" s="118">
        <f t="shared" si="45"/>
        <v>0</v>
      </c>
      <c r="F46" s="103">
        <f t="shared" si="46"/>
        <v>0.29920000000000002</v>
      </c>
      <c r="G46" s="103"/>
      <c r="H46" s="60">
        <f>IF(B46="","",(IF(AND(B46&gt;='Tab1-Plan'!$C$9,C46&gt;='Tab1-Plan'!$D$9),1,0)))</f>
        <v>1</v>
      </c>
      <c r="I46" s="64">
        <f>IF(AND(B46="",T46=""),"",VLOOKUP($A$3,'Tab2-Assumptions'!$A$10:$C$13,2,FALSE))</f>
        <v>1</v>
      </c>
      <c r="J46" s="64">
        <f>IF(AND(B46="",T46=""),"",VLOOKUP($A$3,'Tab2-Assumptions'!$A$10:$C$13,3,FALSE))</f>
        <v>1</v>
      </c>
      <c r="K46" s="103">
        <f t="shared" si="24"/>
        <v>0</v>
      </c>
      <c r="L46" s="103">
        <f t="shared" si="25"/>
        <v>0</v>
      </c>
      <c r="M46" s="103">
        <f t="shared" si="26"/>
        <v>0</v>
      </c>
      <c r="N46" s="103">
        <f t="shared" si="27"/>
        <v>0</v>
      </c>
      <c r="O46" s="103">
        <f t="shared" si="28"/>
        <v>0</v>
      </c>
      <c r="P46" s="103">
        <f t="shared" si="43"/>
        <v>1.7027641512130178E-2</v>
      </c>
      <c r="Q46" s="103">
        <f t="shared" si="29"/>
        <v>1.1932971171700828E-2</v>
      </c>
      <c r="R46" s="103">
        <f t="shared" si="30"/>
        <v>1.4480306341915503E-2</v>
      </c>
      <c r="T46" s="26">
        <f t="shared" si="31"/>
        <v>96</v>
      </c>
      <c r="U46" s="119">
        <f t="shared" si="47"/>
        <v>0.20180000000000001</v>
      </c>
      <c r="V46" s="119"/>
      <c r="W46" s="120">
        <f t="shared" si="67"/>
        <v>0.13289337332754034</v>
      </c>
      <c r="X46" s="120">
        <f t="shared" si="44"/>
        <v>0.1060754905900427</v>
      </c>
      <c r="Y46" s="120">
        <f t="shared" si="48"/>
        <v>0.11948443195879152</v>
      </c>
      <c r="Z46" s="119"/>
      <c r="AA46" s="119">
        <f t="shared" si="68"/>
        <v>0.13862239171886517</v>
      </c>
      <c r="AC46" s="26">
        <f t="shared" si="49"/>
        <v>99</v>
      </c>
      <c r="AD46" s="25">
        <f t="shared" si="50"/>
        <v>1.5166386890158887</v>
      </c>
      <c r="AE46" s="105"/>
      <c r="AF46" s="26">
        <f t="shared" si="51"/>
        <v>96</v>
      </c>
      <c r="AG46" s="25">
        <f t="shared" si="52"/>
        <v>1.4941147228052596</v>
      </c>
      <c r="AH46" s="123"/>
      <c r="AI46" s="122">
        <f t="shared" si="53"/>
        <v>0.05</v>
      </c>
      <c r="AJ46" s="124">
        <f t="shared" si="54"/>
        <v>0</v>
      </c>
      <c r="AL46" s="25">
        <f t="shared" si="69"/>
        <v>8.0163330178264722</v>
      </c>
      <c r="AM46" s="25">
        <f t="shared" si="70"/>
        <v>1</v>
      </c>
      <c r="AO46" s="33">
        <f t="shared" si="71"/>
        <v>2100</v>
      </c>
      <c r="AP46" s="33">
        <f t="shared" si="72"/>
        <v>2100</v>
      </c>
      <c r="AQ46" s="125"/>
      <c r="AR46" s="126">
        <f t="shared" si="73"/>
        <v>25531.549677629358</v>
      </c>
      <c r="AS46" s="126">
        <f t="shared" si="74"/>
        <v>25152.37448817334</v>
      </c>
      <c r="AT46" s="126"/>
      <c r="AU46" s="62">
        <f t="shared" si="55"/>
        <v>369.7046607159071</v>
      </c>
      <c r="AV46" s="62">
        <f t="shared" si="56"/>
        <v>3005.3171781341912</v>
      </c>
      <c r="AW46" s="62">
        <f t="shared" si="57"/>
        <v>3375.0218388500984</v>
      </c>
      <c r="AX46" s="61">
        <f t="shared" si="75"/>
        <v>467.85359940480299</v>
      </c>
      <c r="AY46" s="61"/>
      <c r="AZ46" s="33">
        <f>IF(B46="","",VLOOKUP($A$3,'Tab1-Plan'!$B$30:$F$33,IF(B46&lt;65,2,3),FALSE))</f>
        <v>0</v>
      </c>
      <c r="BA46" s="33">
        <f>IF(T46="","",VLOOKUP($A$3,'Tab1-Plan'!$B$30:$F$33,IF(T46&lt;65,4,5),FALSE))</f>
        <v>0</v>
      </c>
      <c r="BB46" s="115"/>
      <c r="BC46" s="126">
        <f t="shared" si="58"/>
        <v>0</v>
      </c>
      <c r="BD46" s="126">
        <f t="shared" si="59"/>
        <v>0</v>
      </c>
      <c r="BE46" s="125"/>
      <c r="BF46" s="62">
        <f t="shared" si="60"/>
        <v>0</v>
      </c>
      <c r="BG46" s="62">
        <f t="shared" si="61"/>
        <v>0</v>
      </c>
      <c r="BH46" s="62">
        <f t="shared" si="62"/>
        <v>0</v>
      </c>
      <c r="BI46" s="61">
        <f t="shared" si="63"/>
        <v>0</v>
      </c>
      <c r="BJ46" s="61"/>
      <c r="BK46" s="61">
        <f t="shared" si="64"/>
        <v>3375.0218388500984</v>
      </c>
      <c r="BL46" s="61">
        <f t="shared" si="65"/>
        <v>467.85359940480299</v>
      </c>
      <c r="BM46" s="127"/>
      <c r="BU46" s="37"/>
      <c r="BV46" s="127"/>
      <c r="BW46" s="127"/>
    </row>
    <row r="47" spans="1:75">
      <c r="A47" s="26">
        <f t="shared" si="41"/>
        <v>2065</v>
      </c>
      <c r="B47" s="26">
        <f t="shared" si="23"/>
        <v>100</v>
      </c>
      <c r="C47" s="26">
        <f t="shared" si="42"/>
        <v>73</v>
      </c>
      <c r="D47" s="103">
        <f t="shared" si="66"/>
        <v>1</v>
      </c>
      <c r="E47" s="118">
        <f t="shared" si="45"/>
        <v>0</v>
      </c>
      <c r="F47" s="103">
        <f t="shared" si="46"/>
        <v>0.31919999999999998</v>
      </c>
      <c r="G47" s="103"/>
      <c r="H47" s="60">
        <f>IF(B47="","",(IF(AND(B47&gt;='Tab1-Plan'!$C$9,C47&gt;='Tab1-Plan'!$D$9),1,0)))</f>
        <v>1</v>
      </c>
      <c r="I47" s="64">
        <f>IF(AND(B47="",T47=""),"",VLOOKUP($A$3,'Tab2-Assumptions'!$A$10:$C$13,2,FALSE))</f>
        <v>1</v>
      </c>
      <c r="J47" s="64">
        <f>IF(AND(B47="",T47=""),"",VLOOKUP($A$3,'Tab2-Assumptions'!$A$10:$C$13,3,FALSE))</f>
        <v>1</v>
      </c>
      <c r="K47" s="103">
        <f t="shared" si="24"/>
        <v>0</v>
      </c>
      <c r="L47" s="103">
        <f t="shared" si="25"/>
        <v>0</v>
      </c>
      <c r="M47" s="103">
        <f t="shared" si="26"/>
        <v>0</v>
      </c>
      <c r="N47" s="103">
        <f t="shared" si="27"/>
        <v>0</v>
      </c>
      <c r="O47" s="103">
        <f t="shared" si="28"/>
        <v>0</v>
      </c>
      <c r="P47" s="103">
        <f t="shared" si="43"/>
        <v>1.1932971171700828E-2</v>
      </c>
      <c r="Q47" s="103">
        <f t="shared" si="29"/>
        <v>8.1239667736939247E-3</v>
      </c>
      <c r="R47" s="103">
        <f t="shared" si="30"/>
        <v>1.0028468972697376E-2</v>
      </c>
      <c r="T47" s="26">
        <f t="shared" si="31"/>
        <v>97</v>
      </c>
      <c r="U47" s="119">
        <f t="shared" si="47"/>
        <v>0.222</v>
      </c>
      <c r="V47" s="119"/>
      <c r="W47" s="120">
        <f t="shared" si="67"/>
        <v>0.1060754905900427</v>
      </c>
      <c r="X47" s="120">
        <f t="shared" si="44"/>
        <v>8.2526731679053222E-2</v>
      </c>
      <c r="Y47" s="120">
        <f t="shared" si="48"/>
        <v>9.4301111134547963E-2</v>
      </c>
      <c r="Z47" s="119"/>
      <c r="AA47" s="119">
        <f t="shared" si="68"/>
        <v>0.13202132544653825</v>
      </c>
      <c r="AC47" s="26">
        <f t="shared" si="49"/>
        <v>100</v>
      </c>
      <c r="AD47" s="25">
        <f t="shared" si="50"/>
        <v>1.5242218824609679</v>
      </c>
      <c r="AE47" s="105"/>
      <c r="AF47" s="26">
        <f t="shared" si="51"/>
        <v>97</v>
      </c>
      <c r="AG47" s="25">
        <f t="shared" si="52"/>
        <v>1.5015852964192857</v>
      </c>
      <c r="AH47" s="123"/>
      <c r="AI47" s="122">
        <f t="shared" si="53"/>
        <v>0.05</v>
      </c>
      <c r="AJ47" s="124">
        <f t="shared" si="54"/>
        <v>0</v>
      </c>
      <c r="AL47" s="25">
        <f t="shared" si="69"/>
        <v>8.417149668717796</v>
      </c>
      <c r="AM47" s="25">
        <f t="shared" si="70"/>
        <v>1</v>
      </c>
      <c r="AO47" s="33">
        <f t="shared" si="71"/>
        <v>2100</v>
      </c>
      <c r="AP47" s="33">
        <f t="shared" si="72"/>
        <v>2100</v>
      </c>
      <c r="AQ47" s="125"/>
      <c r="AR47" s="126">
        <f t="shared" si="73"/>
        <v>26942.16779731838</v>
      </c>
      <c r="AS47" s="126">
        <f t="shared" si="74"/>
        <v>26542.043178644923</v>
      </c>
      <c r="AT47" s="126"/>
      <c r="AU47" s="62">
        <f t="shared" si="55"/>
        <v>270.18869381261379</v>
      </c>
      <c r="AV47" s="62">
        <f t="shared" si="56"/>
        <v>2502.9441635273656</v>
      </c>
      <c r="AW47" s="62">
        <f t="shared" si="57"/>
        <v>2773.1328573399796</v>
      </c>
      <c r="AX47" s="61">
        <f t="shared" si="75"/>
        <v>366.11267546536999</v>
      </c>
      <c r="AY47" s="61"/>
      <c r="AZ47" s="33">
        <f>IF(B47="","",VLOOKUP($A$3,'Tab1-Plan'!$B$30:$F$33,IF(B47&lt;65,2,3),FALSE))</f>
        <v>0</v>
      </c>
      <c r="BA47" s="33">
        <f>IF(T47="","",VLOOKUP($A$3,'Tab1-Plan'!$B$30:$F$33,IF(T47&lt;65,4,5),FALSE))</f>
        <v>0</v>
      </c>
      <c r="BB47" s="115"/>
      <c r="BC47" s="126">
        <f t="shared" si="58"/>
        <v>0</v>
      </c>
      <c r="BD47" s="126">
        <f t="shared" si="59"/>
        <v>0</v>
      </c>
      <c r="BE47" s="125"/>
      <c r="BF47" s="62">
        <f t="shared" si="60"/>
        <v>0</v>
      </c>
      <c r="BG47" s="62">
        <f t="shared" si="61"/>
        <v>0</v>
      </c>
      <c r="BH47" s="62">
        <f t="shared" si="62"/>
        <v>0</v>
      </c>
      <c r="BI47" s="61">
        <f t="shared" si="63"/>
        <v>0</v>
      </c>
      <c r="BJ47" s="61"/>
      <c r="BK47" s="61">
        <f t="shared" si="64"/>
        <v>2773.1328573399796</v>
      </c>
      <c r="BL47" s="61">
        <f t="shared" si="65"/>
        <v>366.11267546536999</v>
      </c>
      <c r="BM47" s="127"/>
      <c r="BU47" s="37"/>
      <c r="BV47" s="127"/>
      <c r="BW47" s="127"/>
    </row>
    <row r="48" spans="1:75">
      <c r="A48" s="26">
        <f t="shared" si="41"/>
        <v>2066</v>
      </c>
      <c r="B48" s="26">
        <f t="shared" si="23"/>
        <v>101</v>
      </c>
      <c r="C48" s="26">
        <f t="shared" si="42"/>
        <v>74</v>
      </c>
      <c r="D48" s="103">
        <f t="shared" si="66"/>
        <v>1</v>
      </c>
      <c r="E48" s="118">
        <f t="shared" si="45"/>
        <v>0</v>
      </c>
      <c r="F48" s="103">
        <f t="shared" si="46"/>
        <v>0.34110000000000001</v>
      </c>
      <c r="G48" s="103"/>
      <c r="H48" s="60">
        <f>IF(B48="","",(IF(AND(B48&gt;='Tab1-Plan'!$C$9,C48&gt;='Tab1-Plan'!$D$9),1,0)))</f>
        <v>1</v>
      </c>
      <c r="I48" s="64">
        <f>IF(AND(B48="",T48=""),"",VLOOKUP($A$3,'Tab2-Assumptions'!$A$10:$C$13,2,FALSE))</f>
        <v>1</v>
      </c>
      <c r="J48" s="64">
        <f>IF(AND(B48="",T48=""),"",VLOOKUP($A$3,'Tab2-Assumptions'!$A$10:$C$13,3,FALSE))</f>
        <v>1</v>
      </c>
      <c r="K48" s="103">
        <f t="shared" si="24"/>
        <v>0</v>
      </c>
      <c r="L48" s="103">
        <f t="shared" si="25"/>
        <v>0</v>
      </c>
      <c r="M48" s="103">
        <f t="shared" si="26"/>
        <v>0</v>
      </c>
      <c r="N48" s="103">
        <f t="shared" si="27"/>
        <v>0</v>
      </c>
      <c r="O48" s="103">
        <f t="shared" si="28"/>
        <v>0</v>
      </c>
      <c r="P48" s="103">
        <f t="shared" si="43"/>
        <v>8.1239667736939247E-3</v>
      </c>
      <c r="Q48" s="103">
        <f t="shared" si="29"/>
        <v>5.3528817071869274E-3</v>
      </c>
      <c r="R48" s="103">
        <f t="shared" si="30"/>
        <v>6.7384242404404261E-3</v>
      </c>
      <c r="T48" s="26">
        <f t="shared" si="31"/>
        <v>98</v>
      </c>
      <c r="U48" s="119">
        <f t="shared" si="47"/>
        <v>0.24390000000000001</v>
      </c>
      <c r="V48" s="119"/>
      <c r="W48" s="120">
        <f t="shared" si="67"/>
        <v>8.2526731679053222E-2</v>
      </c>
      <c r="X48" s="120">
        <f t="shared" si="44"/>
        <v>6.2398461822532142E-2</v>
      </c>
      <c r="Y48" s="120">
        <f t="shared" si="48"/>
        <v>7.2462596750792682E-2</v>
      </c>
      <c r="Z48" s="119"/>
      <c r="AA48" s="119">
        <f t="shared" si="68"/>
        <v>0.12573459566336975</v>
      </c>
      <c r="AC48" s="26">
        <f t="shared" si="49"/>
        <v>101</v>
      </c>
      <c r="AD48" s="25">
        <f t="shared" si="50"/>
        <v>1.5242218824609679</v>
      </c>
      <c r="AE48" s="105"/>
      <c r="AF48" s="26">
        <f t="shared" si="51"/>
        <v>98</v>
      </c>
      <c r="AG48" s="25">
        <f t="shared" si="52"/>
        <v>1.509093222901382</v>
      </c>
      <c r="AH48" s="123"/>
      <c r="AI48" s="122">
        <f t="shared" si="53"/>
        <v>0.05</v>
      </c>
      <c r="AJ48" s="124">
        <f t="shared" si="54"/>
        <v>0</v>
      </c>
      <c r="AL48" s="25">
        <f t="shared" si="69"/>
        <v>8.8380071521536863</v>
      </c>
      <c r="AM48" s="25">
        <f t="shared" si="70"/>
        <v>1</v>
      </c>
      <c r="AO48" s="33">
        <f t="shared" si="71"/>
        <v>2100</v>
      </c>
      <c r="AP48" s="33">
        <f t="shared" si="72"/>
        <v>2100</v>
      </c>
      <c r="AQ48" s="125"/>
      <c r="AR48" s="126">
        <f t="shared" si="73"/>
        <v>28289.276187184299</v>
      </c>
      <c r="AS48" s="126">
        <f t="shared" si="74"/>
        <v>28008.491064265054</v>
      </c>
      <c r="AT48" s="126"/>
      <c r="AU48" s="62">
        <f t="shared" si="55"/>
        <v>190.62514440423681</v>
      </c>
      <c r="AV48" s="62">
        <f t="shared" si="56"/>
        <v>2029.5679935880187</v>
      </c>
      <c r="AW48" s="62">
        <f t="shared" si="57"/>
        <v>2220.1931379922553</v>
      </c>
      <c r="AX48" s="61">
        <f t="shared" si="75"/>
        <v>279.15508650004432</v>
      </c>
      <c r="AY48" s="61"/>
      <c r="AZ48" s="33">
        <f>IF(B48="","",VLOOKUP($A$3,'Tab1-Plan'!$B$30:$F$33,IF(B48&lt;65,2,3),FALSE))</f>
        <v>0</v>
      </c>
      <c r="BA48" s="33">
        <f>IF(T48="","",VLOOKUP($A$3,'Tab1-Plan'!$B$30:$F$33,IF(T48&lt;65,4,5),FALSE))</f>
        <v>0</v>
      </c>
      <c r="BB48" s="115"/>
      <c r="BC48" s="126">
        <f t="shared" si="58"/>
        <v>0</v>
      </c>
      <c r="BD48" s="126">
        <f t="shared" si="59"/>
        <v>0</v>
      </c>
      <c r="BE48" s="125"/>
      <c r="BF48" s="62">
        <f t="shared" si="60"/>
        <v>0</v>
      </c>
      <c r="BG48" s="62">
        <f t="shared" si="61"/>
        <v>0</v>
      </c>
      <c r="BH48" s="62">
        <f t="shared" si="62"/>
        <v>0</v>
      </c>
      <c r="BI48" s="61">
        <f t="shared" si="63"/>
        <v>0</v>
      </c>
      <c r="BJ48" s="61"/>
      <c r="BK48" s="61">
        <f t="shared" si="64"/>
        <v>2220.1931379922553</v>
      </c>
      <c r="BL48" s="61">
        <f t="shared" si="65"/>
        <v>279.15508650004432</v>
      </c>
      <c r="BM48" s="127"/>
      <c r="BU48" s="37"/>
      <c r="BV48" s="127"/>
      <c r="BW48" s="127"/>
    </row>
    <row r="49" spans="1:75">
      <c r="A49" s="26">
        <f t="shared" si="41"/>
        <v>2067</v>
      </c>
      <c r="B49" s="26">
        <f t="shared" si="23"/>
        <v>102</v>
      </c>
      <c r="C49" s="26">
        <f t="shared" si="42"/>
        <v>75</v>
      </c>
      <c r="D49" s="103">
        <f t="shared" si="66"/>
        <v>1</v>
      </c>
      <c r="E49" s="118">
        <f t="shared" si="45"/>
        <v>0</v>
      </c>
      <c r="F49" s="103">
        <f t="shared" si="46"/>
        <v>0.36509999999999998</v>
      </c>
      <c r="G49" s="103"/>
      <c r="H49" s="60">
        <f>IF(B49="","",(IF(AND(B49&gt;='Tab1-Plan'!$C$9,C49&gt;='Tab1-Plan'!$D$9),1,0)))</f>
        <v>1</v>
      </c>
      <c r="I49" s="64">
        <f>IF(AND(B49="",T49=""),"",VLOOKUP($A$3,'Tab2-Assumptions'!$A$10:$C$13,2,FALSE))</f>
        <v>1</v>
      </c>
      <c r="J49" s="64">
        <f>IF(AND(B49="",T49=""),"",VLOOKUP($A$3,'Tab2-Assumptions'!$A$10:$C$13,3,FALSE))</f>
        <v>1</v>
      </c>
      <c r="K49" s="103">
        <f t="shared" si="24"/>
        <v>0</v>
      </c>
      <c r="L49" s="103">
        <f t="shared" si="25"/>
        <v>0</v>
      </c>
      <c r="M49" s="103">
        <f t="shared" si="26"/>
        <v>0</v>
      </c>
      <c r="N49" s="103">
        <f t="shared" si="27"/>
        <v>0</v>
      </c>
      <c r="O49" s="103">
        <f t="shared" si="28"/>
        <v>0</v>
      </c>
      <c r="P49" s="103">
        <f t="shared" si="43"/>
        <v>5.3528817071869274E-3</v>
      </c>
      <c r="Q49" s="103">
        <f t="shared" si="29"/>
        <v>3.3985445958929802E-3</v>
      </c>
      <c r="R49" s="103">
        <f t="shared" si="30"/>
        <v>4.375713151539954E-3</v>
      </c>
      <c r="T49" s="26">
        <f t="shared" si="31"/>
        <v>99</v>
      </c>
      <c r="U49" s="119">
        <f t="shared" si="47"/>
        <v>0.26819999999999999</v>
      </c>
      <c r="V49" s="119"/>
      <c r="W49" s="120">
        <f t="shared" si="67"/>
        <v>6.2398461822532142E-2</v>
      </c>
      <c r="X49" s="120">
        <f t="shared" si="44"/>
        <v>4.5663194361729019E-2</v>
      </c>
      <c r="Y49" s="120">
        <f t="shared" si="48"/>
        <v>5.4030828092130584E-2</v>
      </c>
      <c r="Z49" s="119"/>
      <c r="AA49" s="119">
        <f t="shared" si="68"/>
        <v>0.11974723396511404</v>
      </c>
      <c r="AC49" s="26">
        <f t="shared" si="49"/>
        <v>102</v>
      </c>
      <c r="AD49" s="25">
        <f t="shared" si="50"/>
        <v>1.5242218824609679</v>
      </c>
      <c r="AE49" s="105"/>
      <c r="AF49" s="26">
        <f t="shared" si="51"/>
        <v>99</v>
      </c>
      <c r="AG49" s="25">
        <f t="shared" si="52"/>
        <v>1.5166386890158887</v>
      </c>
      <c r="AH49" s="123"/>
      <c r="AI49" s="122">
        <f t="shared" si="53"/>
        <v>0.05</v>
      </c>
      <c r="AJ49" s="124">
        <f t="shared" si="54"/>
        <v>0</v>
      </c>
      <c r="AL49" s="25">
        <f t="shared" si="69"/>
        <v>9.2799075097613706</v>
      </c>
      <c r="AM49" s="25">
        <f t="shared" si="70"/>
        <v>1</v>
      </c>
      <c r="AO49" s="33">
        <f t="shared" si="71"/>
        <v>2100</v>
      </c>
      <c r="AP49" s="33">
        <f t="shared" si="72"/>
        <v>2100</v>
      </c>
      <c r="AQ49" s="125"/>
      <c r="AR49" s="126">
        <f t="shared" si="73"/>
        <v>29703.739996543514</v>
      </c>
      <c r="AS49" s="126">
        <f t="shared" si="74"/>
        <v>29555.960195565691</v>
      </c>
      <c r="AT49" s="126"/>
      <c r="AU49" s="62">
        <f t="shared" si="55"/>
        <v>129.97504575279879</v>
      </c>
      <c r="AV49" s="62">
        <f t="shared" si="56"/>
        <v>1596.9330044244641</v>
      </c>
      <c r="AW49" s="62">
        <f t="shared" si="57"/>
        <v>1726.9080501772628</v>
      </c>
      <c r="AX49" s="61">
        <f t="shared" si="75"/>
        <v>206.79246232081559</v>
      </c>
      <c r="AY49" s="61"/>
      <c r="AZ49" s="33">
        <f>IF(B49="","",VLOOKUP($A$3,'Tab1-Plan'!$B$30:$F$33,IF(B49&lt;65,2,3),FALSE))</f>
        <v>0</v>
      </c>
      <c r="BA49" s="33">
        <f>IF(T49="","",VLOOKUP($A$3,'Tab1-Plan'!$B$30:$F$33,IF(T49&lt;65,4,5),FALSE))</f>
        <v>0</v>
      </c>
      <c r="BB49" s="115"/>
      <c r="BC49" s="126">
        <f t="shared" si="58"/>
        <v>0</v>
      </c>
      <c r="BD49" s="126">
        <f t="shared" si="59"/>
        <v>0</v>
      </c>
      <c r="BE49" s="125"/>
      <c r="BF49" s="62">
        <f t="shared" si="60"/>
        <v>0</v>
      </c>
      <c r="BG49" s="62">
        <f t="shared" si="61"/>
        <v>0</v>
      </c>
      <c r="BH49" s="62">
        <f t="shared" si="62"/>
        <v>0</v>
      </c>
      <c r="BI49" s="61">
        <f t="shared" si="63"/>
        <v>0</v>
      </c>
      <c r="BJ49" s="61"/>
      <c r="BK49" s="61">
        <f t="shared" si="64"/>
        <v>1726.9080501772628</v>
      </c>
      <c r="BL49" s="61">
        <f t="shared" si="65"/>
        <v>206.79246232081559</v>
      </c>
      <c r="BM49" s="129"/>
      <c r="BU49" s="37"/>
      <c r="BV49" s="127"/>
      <c r="BW49" s="127"/>
    </row>
    <row r="50" spans="1:75">
      <c r="A50" s="26">
        <f t="shared" si="41"/>
        <v>2068</v>
      </c>
      <c r="B50" s="26">
        <f t="shared" si="23"/>
        <v>103</v>
      </c>
      <c r="C50" s="26">
        <f t="shared" si="42"/>
        <v>76</v>
      </c>
      <c r="D50" s="103">
        <f t="shared" si="66"/>
        <v>1</v>
      </c>
      <c r="E50" s="118">
        <f t="shared" si="45"/>
        <v>0</v>
      </c>
      <c r="F50" s="103">
        <f t="shared" si="46"/>
        <v>0.3931</v>
      </c>
      <c r="G50" s="103"/>
      <c r="H50" s="60">
        <f>IF(B50="","",(IF(AND(B50&gt;='Tab1-Plan'!$C$9,C50&gt;='Tab1-Plan'!$D$9),1,0)))</f>
        <v>1</v>
      </c>
      <c r="I50" s="64">
        <f>IF(AND(B50="",T50=""),"",VLOOKUP($A$3,'Tab2-Assumptions'!$A$10:$C$13,2,FALSE))</f>
        <v>1</v>
      </c>
      <c r="J50" s="64">
        <f>IF(AND(B50="",T50=""),"",VLOOKUP($A$3,'Tab2-Assumptions'!$A$10:$C$13,3,FALSE))</f>
        <v>1</v>
      </c>
      <c r="K50" s="103">
        <f t="shared" si="24"/>
        <v>0</v>
      </c>
      <c r="L50" s="103">
        <f t="shared" si="25"/>
        <v>0</v>
      </c>
      <c r="M50" s="103">
        <f t="shared" si="26"/>
        <v>0</v>
      </c>
      <c r="N50" s="103">
        <f t="shared" si="27"/>
        <v>0</v>
      </c>
      <c r="O50" s="103">
        <f t="shared" si="28"/>
        <v>0</v>
      </c>
      <c r="P50" s="103">
        <f t="shared" si="43"/>
        <v>3.3985445958929802E-3</v>
      </c>
      <c r="Q50" s="103">
        <f t="shared" si="29"/>
        <v>2.0625767152474498E-3</v>
      </c>
      <c r="R50" s="103">
        <f t="shared" si="30"/>
        <v>2.7305606555702152E-3</v>
      </c>
      <c r="T50" s="26">
        <f t="shared" si="31"/>
        <v>100</v>
      </c>
      <c r="U50" s="119">
        <f t="shared" si="47"/>
        <v>0.29520000000000002</v>
      </c>
      <c r="V50" s="119"/>
      <c r="W50" s="120">
        <f t="shared" si="67"/>
        <v>4.5663194361729019E-2</v>
      </c>
      <c r="X50" s="120">
        <f t="shared" si="44"/>
        <v>3.2183419386146613E-2</v>
      </c>
      <c r="Y50" s="120">
        <f t="shared" si="48"/>
        <v>3.8923306873937816E-2</v>
      </c>
      <c r="Z50" s="119"/>
      <c r="AA50" s="119">
        <f t="shared" si="68"/>
        <v>0.11404498472868004</v>
      </c>
      <c r="AC50" s="26">
        <f t="shared" si="49"/>
        <v>103</v>
      </c>
      <c r="AD50" s="25">
        <f t="shared" si="50"/>
        <v>1.5242218824609679</v>
      </c>
      <c r="AE50" s="105"/>
      <c r="AF50" s="26">
        <f t="shared" si="51"/>
        <v>100</v>
      </c>
      <c r="AG50" s="25">
        <f t="shared" si="52"/>
        <v>1.5242218824609679</v>
      </c>
      <c r="AH50" s="123"/>
      <c r="AI50" s="122">
        <f t="shared" si="53"/>
        <v>0.05</v>
      </c>
      <c r="AJ50" s="124">
        <f t="shared" si="54"/>
        <v>0</v>
      </c>
      <c r="AL50" s="25">
        <f t="shared" si="69"/>
        <v>9.7439028852494403</v>
      </c>
      <c r="AM50" s="25">
        <f t="shared" si="70"/>
        <v>1</v>
      </c>
      <c r="AO50" s="33">
        <f t="shared" si="71"/>
        <v>2100</v>
      </c>
      <c r="AP50" s="33">
        <f t="shared" si="72"/>
        <v>2100</v>
      </c>
      <c r="AQ50" s="125"/>
      <c r="AR50" s="126">
        <f t="shared" si="73"/>
        <v>31188.92699637069</v>
      </c>
      <c r="AS50" s="126">
        <f t="shared" si="74"/>
        <v>31188.92699637069</v>
      </c>
      <c r="AT50" s="126"/>
      <c r="AU50" s="62">
        <f t="shared" si="55"/>
        <v>85.163256945741537</v>
      </c>
      <c r="AV50" s="62">
        <f t="shared" si="56"/>
        <v>1213.97617654858</v>
      </c>
      <c r="AW50" s="62">
        <f t="shared" si="57"/>
        <v>1299.1394334943216</v>
      </c>
      <c r="AX50" s="61">
        <f t="shared" si="75"/>
        <v>148.16033685328594</v>
      </c>
      <c r="AY50" s="61"/>
      <c r="AZ50" s="33">
        <f>IF(B50="","",VLOOKUP($A$3,'Tab1-Plan'!$B$30:$F$33,IF(B50&lt;65,2,3),FALSE))</f>
        <v>0</v>
      </c>
      <c r="BA50" s="33">
        <f>IF(T50="","",VLOOKUP($A$3,'Tab1-Plan'!$B$30:$F$33,IF(T50&lt;65,4,5),FALSE))</f>
        <v>0</v>
      </c>
      <c r="BB50" s="115"/>
      <c r="BC50" s="126">
        <f t="shared" si="58"/>
        <v>0</v>
      </c>
      <c r="BD50" s="126">
        <f t="shared" si="59"/>
        <v>0</v>
      </c>
      <c r="BE50" s="125"/>
      <c r="BF50" s="62">
        <f t="shared" si="60"/>
        <v>0</v>
      </c>
      <c r="BG50" s="62">
        <f t="shared" si="61"/>
        <v>0</v>
      </c>
      <c r="BH50" s="62">
        <f t="shared" si="62"/>
        <v>0</v>
      </c>
      <c r="BI50" s="61">
        <f t="shared" si="63"/>
        <v>0</v>
      </c>
      <c r="BJ50" s="61"/>
      <c r="BK50" s="61">
        <f t="shared" si="64"/>
        <v>1299.1394334943216</v>
      </c>
      <c r="BL50" s="61">
        <f t="shared" si="65"/>
        <v>148.16033685328594</v>
      </c>
      <c r="BM50" s="127"/>
      <c r="BU50" s="37"/>
      <c r="BV50" s="127"/>
      <c r="BW50" s="127"/>
    </row>
    <row r="51" spans="1:75">
      <c r="A51" s="26">
        <f t="shared" si="41"/>
        <v>2069</v>
      </c>
      <c r="B51" s="26">
        <f t="shared" si="23"/>
        <v>104</v>
      </c>
      <c r="C51" s="26">
        <f t="shared" si="42"/>
        <v>77</v>
      </c>
      <c r="D51" s="103">
        <f t="shared" si="66"/>
        <v>1</v>
      </c>
      <c r="E51" s="118">
        <f t="shared" si="45"/>
        <v>0</v>
      </c>
      <c r="F51" s="103">
        <f t="shared" si="46"/>
        <v>0.42730000000000001</v>
      </c>
      <c r="G51" s="103"/>
      <c r="H51" s="60">
        <f>IF(B51="","",(IF(AND(B51&gt;='Tab1-Plan'!$C$9,C51&gt;='Tab1-Plan'!$D$9),1,0)))</f>
        <v>1</v>
      </c>
      <c r="I51" s="64">
        <f>IF(AND(B51="",T51=""),"",VLOOKUP($A$3,'Tab2-Assumptions'!$A$10:$C$13,2,FALSE))</f>
        <v>1</v>
      </c>
      <c r="J51" s="64">
        <f>IF(AND(B51="",T51=""),"",VLOOKUP($A$3,'Tab2-Assumptions'!$A$10:$C$13,3,FALSE))</f>
        <v>1</v>
      </c>
      <c r="K51" s="103">
        <f t="shared" si="24"/>
        <v>0</v>
      </c>
      <c r="L51" s="103">
        <f t="shared" si="25"/>
        <v>0</v>
      </c>
      <c r="M51" s="103">
        <f t="shared" si="26"/>
        <v>0</v>
      </c>
      <c r="N51" s="103">
        <f t="shared" si="27"/>
        <v>0</v>
      </c>
      <c r="O51" s="103">
        <f t="shared" si="28"/>
        <v>0</v>
      </c>
      <c r="P51" s="103">
        <f t="shared" si="43"/>
        <v>2.0625767152474498E-3</v>
      </c>
      <c r="Q51" s="103">
        <f t="shared" si="29"/>
        <v>1.1812376848222145E-3</v>
      </c>
      <c r="R51" s="103">
        <f t="shared" si="30"/>
        <v>1.6219072000348321E-3</v>
      </c>
      <c r="T51" s="26">
        <f t="shared" si="31"/>
        <v>101</v>
      </c>
      <c r="U51" s="119">
        <f t="shared" si="47"/>
        <v>0.32519999999999999</v>
      </c>
      <c r="V51" s="119"/>
      <c r="W51" s="120">
        <f t="shared" si="67"/>
        <v>3.2183419386146613E-2</v>
      </c>
      <c r="X51" s="120">
        <f t="shared" si="44"/>
        <v>2.1717371401771737E-2</v>
      </c>
      <c r="Y51" s="120">
        <f t="shared" si="48"/>
        <v>2.6950395393959173E-2</v>
      </c>
      <c r="Z51" s="119"/>
      <c r="AA51" s="119">
        <f t="shared" si="68"/>
        <v>0.10861427117017146</v>
      </c>
      <c r="AC51" s="26">
        <f t="shared" si="49"/>
        <v>104</v>
      </c>
      <c r="AD51" s="25">
        <f t="shared" si="50"/>
        <v>1.5242218824609679</v>
      </c>
      <c r="AE51" s="105"/>
      <c r="AF51" s="26">
        <f t="shared" si="51"/>
        <v>101</v>
      </c>
      <c r="AG51" s="25">
        <f t="shared" si="52"/>
        <v>1.5242218824609679</v>
      </c>
      <c r="AH51" s="123"/>
      <c r="AI51" s="122">
        <f t="shared" si="53"/>
        <v>0.05</v>
      </c>
      <c r="AJ51" s="124">
        <f t="shared" si="54"/>
        <v>0</v>
      </c>
      <c r="AL51" s="25">
        <f t="shared" si="69"/>
        <v>10.231098029511912</v>
      </c>
      <c r="AM51" s="25">
        <f t="shared" si="70"/>
        <v>1</v>
      </c>
      <c r="AO51" s="33">
        <f t="shared" si="71"/>
        <v>2100</v>
      </c>
      <c r="AP51" s="33">
        <f t="shared" si="72"/>
        <v>2100</v>
      </c>
      <c r="AQ51" s="125"/>
      <c r="AR51" s="126">
        <f t="shared" si="73"/>
        <v>32748.373346189226</v>
      </c>
      <c r="AS51" s="126">
        <f t="shared" si="74"/>
        <v>32748.373346189226</v>
      </c>
      <c r="AT51" s="126"/>
      <c r="AU51" s="62">
        <f t="shared" si="55"/>
        <v>53.114822519613092</v>
      </c>
      <c r="AV51" s="62">
        <f t="shared" si="56"/>
        <v>882.58161018879343</v>
      </c>
      <c r="AW51" s="62">
        <f t="shared" si="57"/>
        <v>935.69643270840652</v>
      </c>
      <c r="AX51" s="61">
        <f t="shared" si="75"/>
        <v>101.62998607515296</v>
      </c>
      <c r="AY51" s="61"/>
      <c r="AZ51" s="33">
        <f>IF(B51="","",VLOOKUP($A$3,'Tab1-Plan'!$B$30:$F$33,IF(B51&lt;65,2,3),FALSE))</f>
        <v>0</v>
      </c>
      <c r="BA51" s="33">
        <f>IF(T51="","",VLOOKUP($A$3,'Tab1-Plan'!$B$30:$F$33,IF(T51&lt;65,4,5),FALSE))</f>
        <v>0</v>
      </c>
      <c r="BB51" s="115"/>
      <c r="BC51" s="126">
        <f t="shared" si="58"/>
        <v>0</v>
      </c>
      <c r="BD51" s="126">
        <f t="shared" si="59"/>
        <v>0</v>
      </c>
      <c r="BE51" s="125"/>
      <c r="BF51" s="62">
        <f t="shared" si="60"/>
        <v>0</v>
      </c>
      <c r="BG51" s="62">
        <f t="shared" si="61"/>
        <v>0</v>
      </c>
      <c r="BH51" s="62">
        <f t="shared" si="62"/>
        <v>0</v>
      </c>
      <c r="BI51" s="61">
        <f t="shared" si="63"/>
        <v>0</v>
      </c>
      <c r="BJ51" s="61"/>
      <c r="BK51" s="61">
        <f t="shared" si="64"/>
        <v>935.69643270840652</v>
      </c>
      <c r="BL51" s="61">
        <f t="shared" si="65"/>
        <v>101.62998607515296</v>
      </c>
      <c r="BM51" s="127"/>
      <c r="BU51" s="37"/>
      <c r="BV51" s="127"/>
      <c r="BW51" s="127"/>
    </row>
    <row r="52" spans="1:75">
      <c r="A52" s="26">
        <f t="shared" si="41"/>
        <v>2070</v>
      </c>
      <c r="B52" s="26">
        <f t="shared" si="23"/>
        <v>105</v>
      </c>
      <c r="C52" s="26">
        <f t="shared" si="42"/>
        <v>78</v>
      </c>
      <c r="D52" s="103">
        <f t="shared" si="66"/>
        <v>1</v>
      </c>
      <c r="E52" s="118">
        <f t="shared" si="45"/>
        <v>0</v>
      </c>
      <c r="F52" s="103">
        <f t="shared" si="46"/>
        <v>0.46949999999999997</v>
      </c>
      <c r="G52" s="103"/>
      <c r="H52" s="60">
        <f>IF(B52="","",(IF(AND(B52&gt;='Tab1-Plan'!$C$9,C52&gt;='Tab1-Plan'!$D$9),1,0)))</f>
        <v>1</v>
      </c>
      <c r="I52" s="64">
        <f>IF(AND(B52="",T52=""),"",VLOOKUP($A$3,'Tab2-Assumptions'!$A$10:$C$13,2,FALSE))</f>
        <v>1</v>
      </c>
      <c r="J52" s="64">
        <f>IF(AND(B52="",T52=""),"",VLOOKUP($A$3,'Tab2-Assumptions'!$A$10:$C$13,3,FALSE))</f>
        <v>1</v>
      </c>
      <c r="K52" s="103">
        <f t="shared" si="24"/>
        <v>0</v>
      </c>
      <c r="L52" s="103">
        <f t="shared" si="25"/>
        <v>0</v>
      </c>
      <c r="M52" s="103">
        <f t="shared" si="26"/>
        <v>0</v>
      </c>
      <c r="N52" s="103">
        <f t="shared" si="27"/>
        <v>0</v>
      </c>
      <c r="O52" s="103">
        <f t="shared" si="28"/>
        <v>0</v>
      </c>
      <c r="P52" s="103">
        <f t="shared" si="43"/>
        <v>1.1812376848222145E-3</v>
      </c>
      <c r="Q52" s="103">
        <f t="shared" si="29"/>
        <v>6.2664659179818469E-4</v>
      </c>
      <c r="R52" s="103">
        <f t="shared" si="30"/>
        <v>9.0394213831019958E-4</v>
      </c>
      <c r="T52" s="26">
        <f t="shared" si="31"/>
        <v>102</v>
      </c>
      <c r="U52" s="119">
        <f t="shared" si="47"/>
        <v>0.3589</v>
      </c>
      <c r="V52" s="119"/>
      <c r="W52" s="120">
        <f t="shared" si="67"/>
        <v>2.1717371401771737E-2</v>
      </c>
      <c r="X52" s="120">
        <f t="shared" si="44"/>
        <v>1.3923006805675861E-2</v>
      </c>
      <c r="Y52" s="120">
        <f t="shared" si="48"/>
        <v>1.7820189103723801E-2</v>
      </c>
      <c r="Z52" s="119"/>
      <c r="AA52" s="119">
        <f t="shared" si="68"/>
        <v>0.10344216301921091</v>
      </c>
      <c r="AC52" s="26">
        <f t="shared" si="49"/>
        <v>105</v>
      </c>
      <c r="AD52" s="25">
        <f t="shared" si="50"/>
        <v>1.5242218824609679</v>
      </c>
      <c r="AE52" s="105"/>
      <c r="AF52" s="26">
        <f t="shared" si="51"/>
        <v>102</v>
      </c>
      <c r="AG52" s="25">
        <f t="shared" si="52"/>
        <v>1.5242218824609679</v>
      </c>
      <c r="AH52" s="123"/>
      <c r="AI52" s="122">
        <f t="shared" si="53"/>
        <v>0.05</v>
      </c>
      <c r="AJ52" s="124">
        <f t="shared" si="54"/>
        <v>0</v>
      </c>
      <c r="AL52" s="25">
        <f t="shared" si="69"/>
        <v>10.742652930987509</v>
      </c>
      <c r="AM52" s="25">
        <f t="shared" si="70"/>
        <v>1</v>
      </c>
      <c r="AO52" s="33">
        <f t="shared" si="71"/>
        <v>2100</v>
      </c>
      <c r="AP52" s="33">
        <f t="shared" si="72"/>
        <v>2100</v>
      </c>
      <c r="AQ52" s="125"/>
      <c r="AR52" s="126">
        <f t="shared" si="73"/>
        <v>34385.792013498693</v>
      </c>
      <c r="AS52" s="126">
        <f t="shared" si="74"/>
        <v>34385.792013498693</v>
      </c>
      <c r="AT52" s="126"/>
      <c r="AU52" s="62">
        <f t="shared" si="55"/>
        <v>31.082766360171792</v>
      </c>
      <c r="AV52" s="62">
        <f t="shared" si="56"/>
        <v>612.76131616186228</v>
      </c>
      <c r="AW52" s="62">
        <f t="shared" si="57"/>
        <v>643.84408252203411</v>
      </c>
      <c r="AX52" s="61">
        <f t="shared" si="75"/>
        <v>66.600624543198535</v>
      </c>
      <c r="AY52" s="61"/>
      <c r="AZ52" s="33">
        <f>IF(B52="","",VLOOKUP($A$3,'Tab1-Plan'!$B$30:$F$33,IF(B52&lt;65,2,3),FALSE))</f>
        <v>0</v>
      </c>
      <c r="BA52" s="33">
        <f>IF(T52="","",VLOOKUP($A$3,'Tab1-Plan'!$B$30:$F$33,IF(T52&lt;65,4,5),FALSE))</f>
        <v>0</v>
      </c>
      <c r="BB52" s="115"/>
      <c r="BC52" s="126">
        <f t="shared" si="58"/>
        <v>0</v>
      </c>
      <c r="BD52" s="126">
        <f t="shared" si="59"/>
        <v>0</v>
      </c>
      <c r="BE52" s="125"/>
      <c r="BF52" s="62">
        <f t="shared" si="60"/>
        <v>0</v>
      </c>
      <c r="BG52" s="62">
        <f t="shared" si="61"/>
        <v>0</v>
      </c>
      <c r="BH52" s="62">
        <f t="shared" si="62"/>
        <v>0</v>
      </c>
      <c r="BI52" s="61">
        <f t="shared" si="63"/>
        <v>0</v>
      </c>
      <c r="BJ52" s="61"/>
      <c r="BK52" s="61">
        <f t="shared" si="64"/>
        <v>643.84408252203411</v>
      </c>
      <c r="BL52" s="61">
        <f t="shared" si="65"/>
        <v>66.600624543198535</v>
      </c>
      <c r="BM52" s="127"/>
      <c r="BU52" s="37"/>
      <c r="BV52" s="127"/>
      <c r="BW52" s="127"/>
    </row>
    <row r="53" spans="1:75">
      <c r="A53" s="26">
        <f t="shared" si="41"/>
        <v>2071</v>
      </c>
      <c r="B53" s="26">
        <f t="shared" si="23"/>
        <v>106</v>
      </c>
      <c r="C53" s="26">
        <f t="shared" si="42"/>
        <v>79</v>
      </c>
      <c r="D53" s="103">
        <f t="shared" si="66"/>
        <v>1</v>
      </c>
      <c r="E53" s="118">
        <f t="shared" si="45"/>
        <v>0</v>
      </c>
      <c r="F53" s="103">
        <f t="shared" si="46"/>
        <v>0.52190000000000003</v>
      </c>
      <c r="G53" s="103"/>
      <c r="H53" s="60">
        <f>IF(B53="","",(IF(AND(B53&gt;='Tab1-Plan'!$C$9,C53&gt;='Tab1-Plan'!$D$9),1,0)))</f>
        <v>1</v>
      </c>
      <c r="I53" s="64">
        <f>IF(AND(B53="",T53=""),"",VLOOKUP($A$3,'Tab2-Assumptions'!$A$10:$C$13,2,FALSE))</f>
        <v>1</v>
      </c>
      <c r="J53" s="64">
        <f>IF(AND(B53="",T53=""),"",VLOOKUP($A$3,'Tab2-Assumptions'!$A$10:$C$13,3,FALSE))</f>
        <v>1</v>
      </c>
      <c r="K53" s="103">
        <f t="shared" si="24"/>
        <v>0</v>
      </c>
      <c r="L53" s="103">
        <f t="shared" si="25"/>
        <v>0</v>
      </c>
      <c r="M53" s="103">
        <f t="shared" si="26"/>
        <v>0</v>
      </c>
      <c r="N53" s="103">
        <f t="shared" si="27"/>
        <v>0</v>
      </c>
      <c r="O53" s="103">
        <f t="shared" si="28"/>
        <v>0</v>
      </c>
      <c r="P53" s="103">
        <f t="shared" si="43"/>
        <v>6.2664659179818469E-4</v>
      </c>
      <c r="Q53" s="103">
        <f t="shared" si="29"/>
        <v>2.9959973553871208E-4</v>
      </c>
      <c r="R53" s="103">
        <f t="shared" si="30"/>
        <v>4.6312316366844839E-4</v>
      </c>
      <c r="T53" s="26">
        <f t="shared" si="31"/>
        <v>103</v>
      </c>
      <c r="U53" s="119">
        <f t="shared" si="47"/>
        <v>0.39579999999999999</v>
      </c>
      <c r="V53" s="119"/>
      <c r="W53" s="120">
        <f t="shared" si="67"/>
        <v>1.3923006805675861E-2</v>
      </c>
      <c r="X53" s="120">
        <f t="shared" si="44"/>
        <v>8.4122807119893558E-3</v>
      </c>
      <c r="Y53" s="120">
        <f t="shared" si="48"/>
        <v>1.1167643758832609E-2</v>
      </c>
      <c r="Z53" s="119"/>
      <c r="AA53" s="119">
        <f t="shared" si="68"/>
        <v>9.851634573258182E-2</v>
      </c>
      <c r="AC53" s="26">
        <f t="shared" si="49"/>
        <v>106</v>
      </c>
      <c r="AD53" s="25">
        <f t="shared" si="50"/>
        <v>1.5242218824609679</v>
      </c>
      <c r="AE53" s="105"/>
      <c r="AF53" s="26">
        <f t="shared" si="51"/>
        <v>103</v>
      </c>
      <c r="AG53" s="25">
        <f t="shared" si="52"/>
        <v>1.5242218824609679</v>
      </c>
      <c r="AH53" s="123"/>
      <c r="AI53" s="122">
        <f t="shared" si="53"/>
        <v>0.05</v>
      </c>
      <c r="AJ53" s="124">
        <f t="shared" si="54"/>
        <v>0</v>
      </c>
      <c r="AL53" s="25">
        <f t="shared" si="69"/>
        <v>11.279785577536884</v>
      </c>
      <c r="AM53" s="25">
        <f t="shared" si="70"/>
        <v>1</v>
      </c>
      <c r="AO53" s="33">
        <f t="shared" si="71"/>
        <v>2100</v>
      </c>
      <c r="AP53" s="33">
        <f t="shared" si="72"/>
        <v>2100</v>
      </c>
      <c r="AQ53" s="125"/>
      <c r="AR53" s="126">
        <f t="shared" si="73"/>
        <v>36105.081614173629</v>
      </c>
      <c r="AS53" s="126">
        <f t="shared" si="74"/>
        <v>36105.081614173629</v>
      </c>
      <c r="AT53" s="126"/>
      <c r="AU53" s="62">
        <f t="shared" si="55"/>
        <v>16.721099621663619</v>
      </c>
      <c r="AV53" s="62">
        <f t="shared" si="56"/>
        <v>403.20868935066812</v>
      </c>
      <c r="AW53" s="62">
        <f t="shared" si="57"/>
        <v>419.92978897233172</v>
      </c>
      <c r="AX53" s="61">
        <f t="shared" si="75"/>
        <v>41.369948273808355</v>
      </c>
      <c r="AY53" s="61"/>
      <c r="AZ53" s="33">
        <f>IF(B53="","",VLOOKUP($A$3,'Tab1-Plan'!$B$30:$F$33,IF(B53&lt;65,2,3),FALSE))</f>
        <v>0</v>
      </c>
      <c r="BA53" s="33">
        <f>IF(T53="","",VLOOKUP($A$3,'Tab1-Plan'!$B$30:$F$33,IF(T53&lt;65,4,5),FALSE))</f>
        <v>0</v>
      </c>
      <c r="BB53" s="115"/>
      <c r="BC53" s="126">
        <f t="shared" si="58"/>
        <v>0</v>
      </c>
      <c r="BD53" s="126">
        <f t="shared" si="59"/>
        <v>0</v>
      </c>
      <c r="BE53" s="125"/>
      <c r="BF53" s="62">
        <f t="shared" si="60"/>
        <v>0</v>
      </c>
      <c r="BG53" s="62">
        <f t="shared" si="61"/>
        <v>0</v>
      </c>
      <c r="BH53" s="62">
        <f t="shared" si="62"/>
        <v>0</v>
      </c>
      <c r="BI53" s="61">
        <f t="shared" si="63"/>
        <v>0</v>
      </c>
      <c r="BJ53" s="61"/>
      <c r="BK53" s="61">
        <f t="shared" si="64"/>
        <v>419.92978897233172</v>
      </c>
      <c r="BL53" s="61">
        <f t="shared" si="65"/>
        <v>41.369948273808355</v>
      </c>
      <c r="BM53" s="127"/>
      <c r="BU53" s="37"/>
      <c r="BV53" s="127"/>
      <c r="BW53" s="127"/>
    </row>
    <row r="54" spans="1:75">
      <c r="A54" s="26">
        <f t="shared" si="41"/>
        <v>2072</v>
      </c>
      <c r="B54" s="26">
        <f t="shared" si="23"/>
        <v>107</v>
      </c>
      <c r="C54" s="26">
        <f t="shared" si="42"/>
        <v>80</v>
      </c>
      <c r="D54" s="103">
        <f t="shared" si="66"/>
        <v>1</v>
      </c>
      <c r="E54" s="118">
        <f t="shared" si="45"/>
        <v>0</v>
      </c>
      <c r="F54" s="103">
        <f t="shared" si="46"/>
        <v>0.58650000000000002</v>
      </c>
      <c r="G54" s="103"/>
      <c r="H54" s="60">
        <f>IF(B54="","",(IF(AND(B54&gt;='Tab1-Plan'!$C$9,C54&gt;='Tab1-Plan'!$D$9),1,0)))</f>
        <v>1</v>
      </c>
      <c r="I54" s="64">
        <f>IF(AND(B54="",T54=""),"",VLOOKUP($A$3,'Tab2-Assumptions'!$A$10:$C$13,2,FALSE))</f>
        <v>1</v>
      </c>
      <c r="J54" s="64">
        <f>IF(AND(B54="",T54=""),"",VLOOKUP($A$3,'Tab2-Assumptions'!$A$10:$C$13,3,FALSE))</f>
        <v>1</v>
      </c>
      <c r="K54" s="103">
        <f t="shared" si="24"/>
        <v>0</v>
      </c>
      <c r="L54" s="103">
        <f t="shared" si="25"/>
        <v>0</v>
      </c>
      <c r="M54" s="103">
        <f t="shared" si="26"/>
        <v>0</v>
      </c>
      <c r="N54" s="103">
        <f t="shared" si="27"/>
        <v>0</v>
      </c>
      <c r="O54" s="103">
        <f t="shared" si="28"/>
        <v>0</v>
      </c>
      <c r="P54" s="103">
        <f t="shared" si="43"/>
        <v>2.9959973553871208E-4</v>
      </c>
      <c r="Q54" s="103">
        <f t="shared" si="29"/>
        <v>1.2388449064525744E-4</v>
      </c>
      <c r="R54" s="103">
        <f t="shared" si="30"/>
        <v>2.1174211309198476E-4</v>
      </c>
      <c r="T54" s="26">
        <f t="shared" si="31"/>
        <v>104</v>
      </c>
      <c r="U54" s="119">
        <f t="shared" si="47"/>
        <v>0.43840000000000001</v>
      </c>
      <c r="V54" s="119"/>
      <c r="W54" s="120">
        <f t="shared" si="67"/>
        <v>8.4122807119893558E-3</v>
      </c>
      <c r="X54" s="120">
        <f t="shared" si="44"/>
        <v>4.7243368478532225E-3</v>
      </c>
      <c r="Y54" s="120">
        <f t="shared" si="48"/>
        <v>6.5683087799212891E-3</v>
      </c>
      <c r="Z54" s="119"/>
      <c r="AA54" s="119">
        <f t="shared" si="68"/>
        <v>9.3825091173887445E-2</v>
      </c>
      <c r="AC54" s="26">
        <f t="shared" si="49"/>
        <v>107</v>
      </c>
      <c r="AD54" s="25">
        <f t="shared" si="50"/>
        <v>1.5242218824609679</v>
      </c>
      <c r="AE54" s="105"/>
      <c r="AF54" s="26">
        <f t="shared" si="51"/>
        <v>104</v>
      </c>
      <c r="AG54" s="25">
        <f t="shared" si="52"/>
        <v>1.5242218824609679</v>
      </c>
      <c r="AH54" s="123"/>
      <c r="AI54" s="122">
        <f t="shared" si="53"/>
        <v>0.05</v>
      </c>
      <c r="AJ54" s="124">
        <f t="shared" si="54"/>
        <v>0</v>
      </c>
      <c r="AL54" s="25">
        <f t="shared" si="69"/>
        <v>11.843774856413729</v>
      </c>
      <c r="AM54" s="25">
        <f t="shared" si="70"/>
        <v>1</v>
      </c>
      <c r="AO54" s="33">
        <f t="shared" si="71"/>
        <v>2100</v>
      </c>
      <c r="AP54" s="33">
        <f t="shared" si="72"/>
        <v>2100</v>
      </c>
      <c r="AQ54" s="125"/>
      <c r="AR54" s="126">
        <f t="shared" si="73"/>
        <v>37910.335694882313</v>
      </c>
      <c r="AS54" s="126">
        <f t="shared" si="74"/>
        <v>37910.335694882313</v>
      </c>
      <c r="AT54" s="126"/>
      <c r="AU54" s="62">
        <f t="shared" si="55"/>
        <v>8.0272145880608772</v>
      </c>
      <c r="AV54" s="62">
        <f t="shared" si="56"/>
        <v>249.00679079445894</v>
      </c>
      <c r="AW54" s="62">
        <f t="shared" si="57"/>
        <v>257.03400538251981</v>
      </c>
      <c r="AX54" s="61">
        <f t="shared" si="75"/>
        <v>24.116238989804398</v>
      </c>
      <c r="AY54" s="61"/>
      <c r="AZ54" s="33">
        <f>IF(B54="","",VLOOKUP($A$3,'Tab1-Plan'!$B$30:$F$33,IF(B54&lt;65,2,3),FALSE))</f>
        <v>0</v>
      </c>
      <c r="BA54" s="33">
        <f>IF(T54="","",VLOOKUP($A$3,'Tab1-Plan'!$B$30:$F$33,IF(T54&lt;65,4,5),FALSE))</f>
        <v>0</v>
      </c>
      <c r="BB54" s="115"/>
      <c r="BC54" s="126">
        <f t="shared" si="58"/>
        <v>0</v>
      </c>
      <c r="BD54" s="126">
        <f t="shared" si="59"/>
        <v>0</v>
      </c>
      <c r="BE54" s="125"/>
      <c r="BF54" s="62">
        <f t="shared" si="60"/>
        <v>0</v>
      </c>
      <c r="BG54" s="62">
        <f t="shared" si="61"/>
        <v>0</v>
      </c>
      <c r="BH54" s="62">
        <f t="shared" si="62"/>
        <v>0</v>
      </c>
      <c r="BI54" s="61">
        <f t="shared" si="63"/>
        <v>0</v>
      </c>
      <c r="BJ54" s="61"/>
      <c r="BK54" s="61">
        <f t="shared" si="64"/>
        <v>257.03400538251981</v>
      </c>
      <c r="BL54" s="61">
        <f t="shared" si="65"/>
        <v>24.116238989804398</v>
      </c>
      <c r="BM54" s="127"/>
      <c r="BU54" s="37"/>
      <c r="BV54" s="127"/>
      <c r="BW54" s="127"/>
    </row>
    <row r="55" spans="1:75">
      <c r="A55" s="26">
        <f t="shared" si="41"/>
        <v>2073</v>
      </c>
      <c r="B55" s="26">
        <f t="shared" si="23"/>
        <v>108</v>
      </c>
      <c r="C55" s="26">
        <f t="shared" si="42"/>
        <v>81</v>
      </c>
      <c r="D55" s="103">
        <f t="shared" si="66"/>
        <v>1</v>
      </c>
      <c r="E55" s="118">
        <f t="shared" si="45"/>
        <v>0</v>
      </c>
      <c r="F55" s="103">
        <f t="shared" si="46"/>
        <v>0.6653</v>
      </c>
      <c r="G55" s="103"/>
      <c r="H55" s="60">
        <f>IF(B55="","",(IF(AND(B55&gt;='Tab1-Plan'!$C$9,C55&gt;='Tab1-Plan'!$D$9),1,0)))</f>
        <v>1</v>
      </c>
      <c r="I55" s="64">
        <f>IF(AND(B55="",T55=""),"",VLOOKUP($A$3,'Tab2-Assumptions'!$A$10:$C$13,2,FALSE))</f>
        <v>1</v>
      </c>
      <c r="J55" s="64">
        <f>IF(AND(B55="",T55=""),"",VLOOKUP($A$3,'Tab2-Assumptions'!$A$10:$C$13,3,FALSE))</f>
        <v>1</v>
      </c>
      <c r="K55" s="103">
        <f t="shared" si="24"/>
        <v>0</v>
      </c>
      <c r="L55" s="103">
        <f t="shared" si="25"/>
        <v>0</v>
      </c>
      <c r="M55" s="103">
        <f t="shared" si="26"/>
        <v>0</v>
      </c>
      <c r="N55" s="103">
        <f t="shared" si="27"/>
        <v>0</v>
      </c>
      <c r="O55" s="103">
        <f t="shared" si="28"/>
        <v>0</v>
      </c>
      <c r="P55" s="103">
        <f t="shared" si="43"/>
        <v>1.2388449064525744E-4</v>
      </c>
      <c r="Q55" s="103">
        <f t="shared" si="29"/>
        <v>4.1464139018967665E-5</v>
      </c>
      <c r="R55" s="103">
        <f t="shared" si="30"/>
        <v>8.2674314832112557E-5</v>
      </c>
      <c r="T55" s="26">
        <f t="shared" si="31"/>
        <v>105</v>
      </c>
      <c r="U55" s="119">
        <f t="shared" si="47"/>
        <v>0.48780000000000001</v>
      </c>
      <c r="V55" s="119"/>
      <c r="W55" s="120">
        <f t="shared" si="67"/>
        <v>4.7243368478532225E-3</v>
      </c>
      <c r="X55" s="120">
        <f t="shared" si="44"/>
        <v>2.4198053334704207E-3</v>
      </c>
      <c r="Y55" s="120">
        <f t="shared" si="48"/>
        <v>3.5720710906618214E-3</v>
      </c>
      <c r="Z55" s="119"/>
      <c r="AA55" s="119">
        <f t="shared" si="68"/>
        <v>8.9357229689416617E-2</v>
      </c>
      <c r="AC55" s="26">
        <f t="shared" si="49"/>
        <v>108</v>
      </c>
      <c r="AD55" s="25">
        <f t="shared" si="50"/>
        <v>1.5242218824609679</v>
      </c>
      <c r="AE55" s="105"/>
      <c r="AF55" s="26">
        <f t="shared" si="51"/>
        <v>105</v>
      </c>
      <c r="AG55" s="25">
        <f t="shared" si="52"/>
        <v>1.5242218824609679</v>
      </c>
      <c r="AH55" s="123"/>
      <c r="AI55" s="122">
        <f t="shared" si="53"/>
        <v>0.05</v>
      </c>
      <c r="AJ55" s="124">
        <f t="shared" si="54"/>
        <v>0</v>
      </c>
      <c r="AL55" s="25">
        <f t="shared" si="69"/>
        <v>12.435963599234416</v>
      </c>
      <c r="AM55" s="25">
        <f t="shared" si="70"/>
        <v>1</v>
      </c>
      <c r="AO55" s="33">
        <f t="shared" si="71"/>
        <v>2100</v>
      </c>
      <c r="AP55" s="33">
        <f t="shared" si="72"/>
        <v>2100</v>
      </c>
      <c r="AQ55" s="125"/>
      <c r="AR55" s="126">
        <f t="shared" si="73"/>
        <v>39805.852479626425</v>
      </c>
      <c r="AS55" s="126">
        <f t="shared" si="74"/>
        <v>39805.852479626425</v>
      </c>
      <c r="AT55" s="126"/>
      <c r="AU55" s="62">
        <f t="shared" si="55"/>
        <v>3.2909215800612635</v>
      </c>
      <c r="AV55" s="62">
        <f t="shared" si="56"/>
        <v>142.18933488162273</v>
      </c>
      <c r="AW55" s="62">
        <f t="shared" si="57"/>
        <v>145.48025646168398</v>
      </c>
      <c r="AX55" s="61">
        <f t="shared" si="75"/>
        <v>12.999712691921932</v>
      </c>
      <c r="AY55" s="61"/>
      <c r="AZ55" s="33">
        <f>IF(B55="","",VLOOKUP($A$3,'Tab1-Plan'!$B$30:$F$33,IF(B55&lt;65,2,3),FALSE))</f>
        <v>0</v>
      </c>
      <c r="BA55" s="33">
        <f>IF(T55="","",VLOOKUP($A$3,'Tab1-Plan'!$B$30:$F$33,IF(T55&lt;65,4,5),FALSE))</f>
        <v>0</v>
      </c>
      <c r="BB55" s="115"/>
      <c r="BC55" s="126">
        <f t="shared" si="58"/>
        <v>0</v>
      </c>
      <c r="BD55" s="126">
        <f t="shared" si="59"/>
        <v>0</v>
      </c>
      <c r="BE55" s="125"/>
      <c r="BF55" s="62">
        <f t="shared" si="60"/>
        <v>0</v>
      </c>
      <c r="BG55" s="62">
        <f t="shared" si="61"/>
        <v>0</v>
      </c>
      <c r="BH55" s="62">
        <f t="shared" si="62"/>
        <v>0</v>
      </c>
      <c r="BI55" s="61">
        <f t="shared" si="63"/>
        <v>0</v>
      </c>
      <c r="BJ55" s="61"/>
      <c r="BK55" s="61">
        <f t="shared" si="64"/>
        <v>145.48025646168398</v>
      </c>
      <c r="BL55" s="61">
        <f t="shared" si="65"/>
        <v>12.999712691921932</v>
      </c>
      <c r="BM55" s="127"/>
      <c r="BU55" s="37"/>
      <c r="BV55" s="127"/>
      <c r="BW55" s="127"/>
    </row>
    <row r="56" spans="1:75">
      <c r="A56" s="26">
        <f t="shared" si="41"/>
        <v>2074</v>
      </c>
      <c r="B56" s="26">
        <f t="shared" si="23"/>
        <v>109</v>
      </c>
      <c r="C56" s="26">
        <f t="shared" si="42"/>
        <v>82</v>
      </c>
      <c r="D56" s="103">
        <f t="shared" si="66"/>
        <v>1</v>
      </c>
      <c r="E56" s="118">
        <f t="shared" si="45"/>
        <v>0</v>
      </c>
      <c r="F56" s="103">
        <f t="shared" si="46"/>
        <v>0.76019999999999999</v>
      </c>
      <c r="G56" s="103"/>
      <c r="H56" s="60">
        <f>IF(B56="","",(IF(AND(B56&gt;='Tab1-Plan'!$C$9,C56&gt;='Tab1-Plan'!$D$9),1,0)))</f>
        <v>1</v>
      </c>
      <c r="I56" s="64">
        <f>IF(AND(B56="",T56=""),"",VLOOKUP($A$3,'Tab2-Assumptions'!$A$10:$C$13,2,FALSE))</f>
        <v>1</v>
      </c>
      <c r="J56" s="64">
        <f>IF(AND(B56="",T56=""),"",VLOOKUP($A$3,'Tab2-Assumptions'!$A$10:$C$13,3,FALSE))</f>
        <v>1</v>
      </c>
      <c r="K56" s="103">
        <f t="shared" si="24"/>
        <v>0</v>
      </c>
      <c r="L56" s="103">
        <f t="shared" si="25"/>
        <v>0</v>
      </c>
      <c r="M56" s="103">
        <f t="shared" si="26"/>
        <v>0</v>
      </c>
      <c r="N56" s="103">
        <f t="shared" si="27"/>
        <v>0</v>
      </c>
      <c r="O56" s="103">
        <f t="shared" si="28"/>
        <v>0</v>
      </c>
      <c r="P56" s="103">
        <f t="shared" si="43"/>
        <v>4.1464139018967665E-5</v>
      </c>
      <c r="Q56" s="103">
        <f t="shared" si="29"/>
        <v>9.9431005367484459E-6</v>
      </c>
      <c r="R56" s="103">
        <f t="shared" si="30"/>
        <v>2.5703619777858054E-5</v>
      </c>
      <c r="T56" s="26">
        <f t="shared" si="31"/>
        <v>106</v>
      </c>
      <c r="U56" s="119">
        <f t="shared" si="47"/>
        <v>0.54590000000000005</v>
      </c>
      <c r="V56" s="119"/>
      <c r="W56" s="120">
        <f t="shared" si="67"/>
        <v>2.4198053334704207E-3</v>
      </c>
      <c r="X56" s="120">
        <f t="shared" si="44"/>
        <v>1.098833601928918E-3</v>
      </c>
      <c r="Y56" s="120">
        <f t="shared" si="48"/>
        <v>1.7593194676996694E-3</v>
      </c>
      <c r="Z56" s="119"/>
      <c r="AA56" s="119">
        <f t="shared" si="68"/>
        <v>8.5102123513730102E-2</v>
      </c>
      <c r="AC56" s="26">
        <f t="shared" si="49"/>
        <v>109</v>
      </c>
      <c r="AD56" s="25">
        <f t="shared" si="50"/>
        <v>1.5242218824609679</v>
      </c>
      <c r="AE56" s="105"/>
      <c r="AF56" s="26">
        <f t="shared" si="51"/>
        <v>106</v>
      </c>
      <c r="AG56" s="25">
        <f t="shared" si="52"/>
        <v>1.5242218824609679</v>
      </c>
      <c r="AH56" s="123"/>
      <c r="AI56" s="122">
        <f t="shared" si="53"/>
        <v>0.05</v>
      </c>
      <c r="AJ56" s="124">
        <f t="shared" si="54"/>
        <v>0</v>
      </c>
      <c r="AL56" s="25">
        <f t="shared" si="69"/>
        <v>13.057761779196138</v>
      </c>
      <c r="AM56" s="25">
        <f t="shared" si="70"/>
        <v>1</v>
      </c>
      <c r="AO56" s="33">
        <f t="shared" si="71"/>
        <v>2100</v>
      </c>
      <c r="AP56" s="33">
        <f t="shared" si="72"/>
        <v>2100</v>
      </c>
      <c r="AQ56" s="125"/>
      <c r="AR56" s="126">
        <f t="shared" si="73"/>
        <v>41796.145103607749</v>
      </c>
      <c r="AS56" s="126">
        <f t="shared" si="74"/>
        <v>41796.145103607749</v>
      </c>
      <c r="AT56" s="126"/>
      <c r="AU56" s="62">
        <f t="shared" si="55"/>
        <v>1.0743122219233172</v>
      </c>
      <c r="AV56" s="62">
        <f t="shared" si="56"/>
        <v>73.532771755577329</v>
      </c>
      <c r="AW56" s="62">
        <f t="shared" si="57"/>
        <v>74.60708397750065</v>
      </c>
      <c r="AX56" s="61">
        <f t="shared" si="75"/>
        <v>6.3492212756524946</v>
      </c>
      <c r="AY56" s="61"/>
      <c r="AZ56" s="33">
        <f>IF(B56="","",VLOOKUP($A$3,'Tab1-Plan'!$B$30:$F$33,IF(B56&lt;65,2,3),FALSE))</f>
        <v>0</v>
      </c>
      <c r="BA56" s="33">
        <f>IF(T56="","",VLOOKUP($A$3,'Tab1-Plan'!$B$30:$F$33,IF(T56&lt;65,4,5),FALSE))</f>
        <v>0</v>
      </c>
      <c r="BB56" s="115"/>
      <c r="BC56" s="126">
        <f t="shared" si="58"/>
        <v>0</v>
      </c>
      <c r="BD56" s="126">
        <f t="shared" si="59"/>
        <v>0</v>
      </c>
      <c r="BE56" s="125"/>
      <c r="BF56" s="62">
        <f t="shared" si="60"/>
        <v>0</v>
      </c>
      <c r="BG56" s="62">
        <f t="shared" si="61"/>
        <v>0</v>
      </c>
      <c r="BH56" s="62">
        <f t="shared" si="62"/>
        <v>0</v>
      </c>
      <c r="BI56" s="61">
        <f t="shared" si="63"/>
        <v>0</v>
      </c>
      <c r="BJ56" s="61"/>
      <c r="BK56" s="61">
        <f t="shared" si="64"/>
        <v>74.60708397750065</v>
      </c>
      <c r="BL56" s="61">
        <f t="shared" si="65"/>
        <v>6.3492212756524946</v>
      </c>
      <c r="BM56" s="127"/>
      <c r="BU56" s="37"/>
      <c r="BV56" s="127"/>
      <c r="BW56" s="127"/>
    </row>
    <row r="57" spans="1:75">
      <c r="A57" s="26">
        <f t="shared" si="41"/>
        <v>2075</v>
      </c>
      <c r="B57" s="26">
        <f t="shared" si="23"/>
        <v>110</v>
      </c>
      <c r="C57" s="26">
        <f t="shared" si="42"/>
        <v>83</v>
      </c>
      <c r="D57" s="103">
        <f t="shared" si="66"/>
        <v>1</v>
      </c>
      <c r="E57" s="118">
        <f t="shared" si="45"/>
        <v>0</v>
      </c>
      <c r="F57" s="103">
        <f t="shared" si="46"/>
        <v>1</v>
      </c>
      <c r="G57" s="103"/>
      <c r="H57" s="60">
        <f>IF(B57="","",(IF(AND(B57&gt;='Tab1-Plan'!$C$9,C57&gt;='Tab1-Plan'!$D$9),1,0)))</f>
        <v>1</v>
      </c>
      <c r="I57" s="64">
        <f>IF(AND(B57="",T57=""),"",VLOOKUP($A$3,'Tab2-Assumptions'!$A$10:$C$13,2,FALSE))</f>
        <v>1</v>
      </c>
      <c r="J57" s="64">
        <f>IF(AND(B57="",T57=""),"",VLOOKUP($A$3,'Tab2-Assumptions'!$A$10:$C$13,3,FALSE))</f>
        <v>1</v>
      </c>
      <c r="K57" s="103">
        <f t="shared" si="24"/>
        <v>0</v>
      </c>
      <c r="L57" s="103">
        <f t="shared" si="25"/>
        <v>0</v>
      </c>
      <c r="M57" s="103">
        <f t="shared" si="26"/>
        <v>0</v>
      </c>
      <c r="N57" s="103">
        <f t="shared" si="27"/>
        <v>0</v>
      </c>
      <c r="O57" s="103">
        <f t="shared" si="28"/>
        <v>0</v>
      </c>
      <c r="P57" s="103">
        <f t="shared" si="43"/>
        <v>9.9431005367484459E-6</v>
      </c>
      <c r="Q57" s="103">
        <f t="shared" si="29"/>
        <v>0</v>
      </c>
      <c r="R57" s="103">
        <f t="shared" si="30"/>
        <v>4.971550268374223E-6</v>
      </c>
      <c r="T57" s="26">
        <f t="shared" si="31"/>
        <v>107</v>
      </c>
      <c r="U57" s="119">
        <f t="shared" si="47"/>
        <v>0.61429999999999996</v>
      </c>
      <c r="V57" s="119"/>
      <c r="W57" s="120">
        <f t="shared" si="67"/>
        <v>1.098833601928918E-3</v>
      </c>
      <c r="X57" s="120">
        <f t="shared" si="44"/>
        <v>4.2382012026398371E-4</v>
      </c>
      <c r="Y57" s="120">
        <f t="shared" si="48"/>
        <v>7.6132686109645087E-4</v>
      </c>
      <c r="Z57" s="119"/>
      <c r="AA57" s="119">
        <f t="shared" si="68"/>
        <v>8.104964144164771E-2</v>
      </c>
      <c r="AC57" s="26">
        <f t="shared" si="49"/>
        <v>110</v>
      </c>
      <c r="AD57" s="25">
        <f t="shared" si="50"/>
        <v>1.5242218824609679</v>
      </c>
      <c r="AE57" s="105"/>
      <c r="AF57" s="26">
        <f t="shared" si="51"/>
        <v>107</v>
      </c>
      <c r="AG57" s="25">
        <f t="shared" si="52"/>
        <v>1.5242218824609679</v>
      </c>
      <c r="AH57" s="123"/>
      <c r="AI57" s="122">
        <f t="shared" si="53"/>
        <v>0.05</v>
      </c>
      <c r="AJ57" s="124">
        <f t="shared" si="54"/>
        <v>0</v>
      </c>
      <c r="AL57" s="25">
        <f t="shared" si="69"/>
        <v>13.710649868155945</v>
      </c>
      <c r="AM57" s="25">
        <f t="shared" si="70"/>
        <v>1</v>
      </c>
      <c r="AO57" s="33">
        <f t="shared" si="71"/>
        <v>2100</v>
      </c>
      <c r="AP57" s="33">
        <f t="shared" si="72"/>
        <v>2100</v>
      </c>
      <c r="AQ57" s="125"/>
      <c r="AR57" s="126">
        <f t="shared" si="73"/>
        <v>43885.952358788141</v>
      </c>
      <c r="AS57" s="126">
        <f t="shared" si="74"/>
        <v>43885.952358788141</v>
      </c>
      <c r="AT57" s="126"/>
      <c r="AU57" s="62">
        <f t="shared" si="55"/>
        <v>0.21818121822719155</v>
      </c>
      <c r="AV57" s="62">
        <f t="shared" si="56"/>
        <v>33.41155435554456</v>
      </c>
      <c r="AW57" s="62">
        <f t="shared" si="57"/>
        <v>33.629735573771754</v>
      </c>
      <c r="AX57" s="61">
        <f t="shared" si="75"/>
        <v>2.7256780100316256</v>
      </c>
      <c r="AY57" s="61"/>
      <c r="AZ57" s="33">
        <f>IF(B57="","",VLOOKUP($A$3,'Tab1-Plan'!$B$30:$F$33,IF(B57&lt;65,2,3),FALSE))</f>
        <v>0</v>
      </c>
      <c r="BA57" s="33">
        <f>IF(T57="","",VLOOKUP($A$3,'Tab1-Plan'!$B$30:$F$33,IF(T57&lt;65,4,5),FALSE))</f>
        <v>0</v>
      </c>
      <c r="BB57" s="115"/>
      <c r="BC57" s="126">
        <f t="shared" si="58"/>
        <v>0</v>
      </c>
      <c r="BD57" s="126">
        <f t="shared" si="59"/>
        <v>0</v>
      </c>
      <c r="BE57" s="125"/>
      <c r="BF57" s="62">
        <f t="shared" si="60"/>
        <v>0</v>
      </c>
      <c r="BG57" s="62">
        <f t="shared" si="61"/>
        <v>0</v>
      </c>
      <c r="BH57" s="62">
        <f t="shared" si="62"/>
        <v>0</v>
      </c>
      <c r="BI57" s="61">
        <f t="shared" si="63"/>
        <v>0</v>
      </c>
      <c r="BJ57" s="61"/>
      <c r="BK57" s="61">
        <f t="shared" si="64"/>
        <v>33.629735573771754</v>
      </c>
      <c r="BL57" s="61">
        <f t="shared" si="65"/>
        <v>2.7256780100316256</v>
      </c>
      <c r="BM57" s="127"/>
      <c r="BU57" s="37"/>
      <c r="BV57" s="127"/>
      <c r="BW57" s="127"/>
    </row>
    <row r="58" spans="1:75">
      <c r="A58" s="26">
        <f t="shared" si="41"/>
        <v>2076</v>
      </c>
      <c r="B58" s="26" t="str">
        <f t="shared" si="23"/>
        <v/>
      </c>
      <c r="C58" s="26" t="str">
        <f t="shared" si="42"/>
        <v/>
      </c>
      <c r="D58" s="103" t="str">
        <f t="shared" si="66"/>
        <v/>
      </c>
      <c r="E58" s="118" t="str">
        <f t="shared" si="45"/>
        <v/>
      </c>
      <c r="F58" s="103" t="str">
        <f t="shared" si="46"/>
        <v/>
      </c>
      <c r="G58" s="103"/>
      <c r="H58" s="60" t="str">
        <f>IF(B58="","",(IF(AND(B58&gt;='Tab1-Plan'!$C$9,C58&gt;='Tab1-Plan'!$D$9),1,0)))</f>
        <v/>
      </c>
      <c r="I58" s="64">
        <f>IF(AND(B58="",T58=""),"",VLOOKUP($A$3,'Tab2-Assumptions'!$A$10:$C$13,2,FALSE))</f>
        <v>1</v>
      </c>
      <c r="J58" s="64">
        <f>IF(AND(B58="",T58=""),"",VLOOKUP($A$3,'Tab2-Assumptions'!$A$10:$C$13,3,FALSE))</f>
        <v>1</v>
      </c>
      <c r="K58" s="103" t="str">
        <f t="shared" si="24"/>
        <v/>
      </c>
      <c r="L58" s="103" t="str">
        <f t="shared" si="25"/>
        <v/>
      </c>
      <c r="M58" s="103" t="str">
        <f t="shared" si="26"/>
        <v/>
      </c>
      <c r="N58" s="103" t="str">
        <f t="shared" si="27"/>
        <v/>
      </c>
      <c r="O58" s="103" t="str">
        <f t="shared" si="28"/>
        <v/>
      </c>
      <c r="P58" s="103" t="str">
        <f t="shared" si="43"/>
        <v/>
      </c>
      <c r="Q58" s="103" t="str">
        <f t="shared" si="29"/>
        <v/>
      </c>
      <c r="R58" s="103" t="str">
        <f t="shared" si="30"/>
        <v/>
      </c>
      <c r="T58" s="26">
        <f t="shared" si="31"/>
        <v>108</v>
      </c>
      <c r="U58" s="119">
        <f t="shared" si="47"/>
        <v>0.69489999999999996</v>
      </c>
      <c r="V58" s="119"/>
      <c r="W58" s="120">
        <f t="shared" si="67"/>
        <v>4.2382012026398371E-4</v>
      </c>
      <c r="X58" s="120">
        <f t="shared" si="44"/>
        <v>1.2930751869254145E-4</v>
      </c>
      <c r="Y58" s="120">
        <f t="shared" si="48"/>
        <v>2.7656381947826255E-4</v>
      </c>
      <c r="Z58" s="119"/>
      <c r="AA58" s="119">
        <f t="shared" si="68"/>
        <v>7.7190134706331154E-2</v>
      </c>
      <c r="AC58" s="26" t="str">
        <f t="shared" si="49"/>
        <v/>
      </c>
      <c r="AD58" s="25" t="str">
        <f t="shared" si="50"/>
        <v/>
      </c>
      <c r="AE58" s="105"/>
      <c r="AF58" s="26">
        <f t="shared" si="51"/>
        <v>108</v>
      </c>
      <c r="AG58" s="25">
        <f t="shared" si="52"/>
        <v>1.5242218824609679</v>
      </c>
      <c r="AH58" s="123"/>
      <c r="AI58" s="122">
        <f t="shared" si="53"/>
        <v>0.05</v>
      </c>
      <c r="AJ58" s="124">
        <f t="shared" si="54"/>
        <v>0</v>
      </c>
      <c r="AL58" s="25">
        <f t="shared" si="69"/>
        <v>14.396182361563744</v>
      </c>
      <c r="AM58" s="25">
        <f t="shared" si="70"/>
        <v>1</v>
      </c>
      <c r="AO58" s="33" t="str">
        <f t="shared" si="71"/>
        <v/>
      </c>
      <c r="AP58" s="33">
        <f t="shared" si="72"/>
        <v>2100</v>
      </c>
      <c r="AQ58" s="125"/>
      <c r="AR58" s="126" t="str">
        <f t="shared" si="73"/>
        <v/>
      </c>
      <c r="AS58" s="126">
        <f t="shared" si="74"/>
        <v>46080.249976727551</v>
      </c>
      <c r="AT58" s="126"/>
      <c r="AU58" s="62" t="str">
        <f t="shared" si="55"/>
        <v/>
      </c>
      <c r="AV58" s="62">
        <f t="shared" si="56"/>
        <v>12.74412993607689</v>
      </c>
      <c r="AW58" s="62">
        <f t="shared" si="57"/>
        <v>12.74412993607689</v>
      </c>
      <c r="AX58" s="61">
        <f t="shared" si="75"/>
        <v>0.98372110648076261</v>
      </c>
      <c r="AY58" s="61"/>
      <c r="AZ58" s="33" t="str">
        <f>IF(B58="","",VLOOKUP($A$3,'Tab1-Plan'!$B$30:$F$33,IF(B58&lt;65,2,3),FALSE))</f>
        <v/>
      </c>
      <c r="BA58" s="33">
        <f>IF(T58="","",VLOOKUP($A$3,'Tab1-Plan'!$B$30:$F$33,IF(T58&lt;65,4,5),FALSE))</f>
        <v>0</v>
      </c>
      <c r="BB58" s="115"/>
      <c r="BC58" s="126" t="str">
        <f t="shared" si="58"/>
        <v/>
      </c>
      <c r="BD58" s="126">
        <f t="shared" si="59"/>
        <v>0</v>
      </c>
      <c r="BE58" s="125"/>
      <c r="BF58" s="62" t="str">
        <f t="shared" si="60"/>
        <v/>
      </c>
      <c r="BG58" s="62">
        <f t="shared" si="61"/>
        <v>0</v>
      </c>
      <c r="BH58" s="62">
        <f t="shared" si="62"/>
        <v>0</v>
      </c>
      <c r="BI58" s="61">
        <f t="shared" si="63"/>
        <v>0</v>
      </c>
      <c r="BJ58" s="61"/>
      <c r="BK58" s="61">
        <f t="shared" si="64"/>
        <v>12.74412993607689</v>
      </c>
      <c r="BL58" s="61">
        <f t="shared" si="65"/>
        <v>0.98372110648076261</v>
      </c>
      <c r="BM58" s="127"/>
      <c r="BU58" s="37"/>
      <c r="BV58" s="127"/>
      <c r="BW58" s="127"/>
    </row>
    <row r="59" spans="1:75">
      <c r="A59" s="26">
        <f t="shared" si="41"/>
        <v>2077</v>
      </c>
      <c r="B59" s="26" t="str">
        <f t="shared" si="23"/>
        <v/>
      </c>
      <c r="C59" s="26" t="str">
        <f t="shared" si="42"/>
        <v/>
      </c>
      <c r="D59" s="103" t="str">
        <f t="shared" si="66"/>
        <v/>
      </c>
      <c r="E59" s="118" t="str">
        <f t="shared" si="45"/>
        <v/>
      </c>
      <c r="F59" s="103" t="str">
        <f t="shared" si="46"/>
        <v/>
      </c>
      <c r="G59" s="103"/>
      <c r="H59" s="60" t="str">
        <f>IF(B59="","",(IF(AND(B59&gt;='Tab1-Plan'!$C$9,C59&gt;='Tab1-Plan'!$D$9),1,0)))</f>
        <v/>
      </c>
      <c r="I59" s="64">
        <f>IF(AND(B59="",T59=""),"",VLOOKUP($A$3,'Tab2-Assumptions'!$A$10:$C$13,2,FALSE))</f>
        <v>1</v>
      </c>
      <c r="J59" s="64">
        <f>IF(AND(B59="",T59=""),"",VLOOKUP($A$3,'Tab2-Assumptions'!$A$10:$C$13,3,FALSE))</f>
        <v>1</v>
      </c>
      <c r="K59" s="103" t="str">
        <f t="shared" si="24"/>
        <v/>
      </c>
      <c r="L59" s="103" t="str">
        <f t="shared" si="25"/>
        <v/>
      </c>
      <c r="M59" s="103" t="str">
        <f t="shared" si="26"/>
        <v/>
      </c>
      <c r="N59" s="103" t="str">
        <f t="shared" si="27"/>
        <v/>
      </c>
      <c r="O59" s="103" t="str">
        <f t="shared" si="28"/>
        <v/>
      </c>
      <c r="P59" s="103" t="str">
        <f t="shared" si="43"/>
        <v/>
      </c>
      <c r="Q59" s="103" t="str">
        <f t="shared" si="29"/>
        <v/>
      </c>
      <c r="R59" s="103" t="str">
        <f t="shared" si="30"/>
        <v/>
      </c>
      <c r="T59" s="26">
        <f t="shared" si="31"/>
        <v>109</v>
      </c>
      <c r="U59" s="119">
        <f t="shared" si="47"/>
        <v>0.78949999999999998</v>
      </c>
      <c r="V59" s="119"/>
      <c r="W59" s="120">
        <f t="shared" si="67"/>
        <v>1.2930751869254145E-4</v>
      </c>
      <c r="X59" s="120">
        <f t="shared" si="44"/>
        <v>2.7219232684779977E-5</v>
      </c>
      <c r="Y59" s="120">
        <f t="shared" si="48"/>
        <v>7.8263375688660715E-5</v>
      </c>
      <c r="Z59" s="119"/>
      <c r="AA59" s="119">
        <f t="shared" si="68"/>
        <v>7.3514414006029663E-2</v>
      </c>
      <c r="AC59" s="26" t="str">
        <f t="shared" si="49"/>
        <v/>
      </c>
      <c r="AD59" s="25" t="str">
        <f t="shared" si="50"/>
        <v/>
      </c>
      <c r="AE59" s="105"/>
      <c r="AF59" s="26">
        <f t="shared" si="51"/>
        <v>109</v>
      </c>
      <c r="AG59" s="25">
        <f t="shared" si="52"/>
        <v>1.5242218824609679</v>
      </c>
      <c r="AH59" s="123"/>
      <c r="AI59" s="122">
        <f t="shared" si="53"/>
        <v>0.05</v>
      </c>
      <c r="AJ59" s="124">
        <f t="shared" si="54"/>
        <v>0</v>
      </c>
      <c r="AL59" s="25">
        <f t="shared" si="69"/>
        <v>15.115991479641933</v>
      </c>
      <c r="AM59" s="25">
        <f t="shared" si="70"/>
        <v>1</v>
      </c>
      <c r="AO59" s="33" t="str">
        <f t="shared" si="71"/>
        <v/>
      </c>
      <c r="AP59" s="33">
        <f t="shared" si="72"/>
        <v>2100</v>
      </c>
      <c r="AQ59" s="125"/>
      <c r="AR59" s="126" t="str">
        <f t="shared" si="73"/>
        <v/>
      </c>
      <c r="AS59" s="126">
        <f t="shared" si="74"/>
        <v>48384.262475563934</v>
      </c>
      <c r="AT59" s="126"/>
      <c r="AU59" s="62" t="str">
        <f t="shared" si="55"/>
        <v/>
      </c>
      <c r="AV59" s="62">
        <f t="shared" si="56"/>
        <v>3.7867157115438292</v>
      </c>
      <c r="AW59" s="62">
        <f t="shared" si="57"/>
        <v>3.7867157115438292</v>
      </c>
      <c r="AX59" s="61">
        <f t="shared" si="75"/>
        <v>0.27837818654157026</v>
      </c>
      <c r="AY59" s="61"/>
      <c r="AZ59" s="33" t="str">
        <f>IF(B59="","",VLOOKUP($A$3,'Tab1-Plan'!$B$30:$F$33,IF(B59&lt;65,2,3),FALSE))</f>
        <v/>
      </c>
      <c r="BA59" s="33">
        <f>IF(T59="","",VLOOKUP($A$3,'Tab1-Plan'!$B$30:$F$33,IF(T59&lt;65,4,5),FALSE))</f>
        <v>0</v>
      </c>
      <c r="BB59" s="115"/>
      <c r="BC59" s="126" t="str">
        <f t="shared" si="58"/>
        <v/>
      </c>
      <c r="BD59" s="126">
        <f t="shared" si="59"/>
        <v>0</v>
      </c>
      <c r="BE59" s="125"/>
      <c r="BF59" s="62" t="str">
        <f t="shared" si="60"/>
        <v/>
      </c>
      <c r="BG59" s="62">
        <f t="shared" si="61"/>
        <v>0</v>
      </c>
      <c r="BH59" s="62">
        <f t="shared" si="62"/>
        <v>0</v>
      </c>
      <c r="BI59" s="61">
        <f t="shared" si="63"/>
        <v>0</v>
      </c>
      <c r="BJ59" s="61"/>
      <c r="BK59" s="61">
        <f t="shared" si="64"/>
        <v>3.7867157115438292</v>
      </c>
      <c r="BL59" s="61">
        <f t="shared" si="65"/>
        <v>0.27837818654157026</v>
      </c>
      <c r="BM59" s="127"/>
      <c r="BU59" s="37"/>
      <c r="BV59" s="127"/>
      <c r="BW59" s="127"/>
    </row>
    <row r="60" spans="1:75">
      <c r="A60" s="26">
        <f t="shared" si="41"/>
        <v>2078</v>
      </c>
      <c r="B60" s="26" t="str">
        <f t="shared" si="23"/>
        <v/>
      </c>
      <c r="C60" s="26" t="str">
        <f t="shared" si="42"/>
        <v/>
      </c>
      <c r="D60" s="103" t="str">
        <f t="shared" si="66"/>
        <v/>
      </c>
      <c r="E60" s="118" t="str">
        <f t="shared" si="45"/>
        <v/>
      </c>
      <c r="F60" s="103" t="str">
        <f t="shared" si="46"/>
        <v/>
      </c>
      <c r="G60" s="103"/>
      <c r="H60" s="60" t="str">
        <f>IF(B60="","",(IF(AND(B60&gt;='Tab1-Plan'!$C$9,C60&gt;='Tab1-Plan'!$D$9),1,0)))</f>
        <v/>
      </c>
      <c r="I60" s="64">
        <f>IF(AND(B60="",T60=""),"",VLOOKUP($A$3,'Tab2-Assumptions'!$A$10:$C$13,2,FALSE))</f>
        <v>1</v>
      </c>
      <c r="J60" s="64">
        <f>IF(AND(B60="",T60=""),"",VLOOKUP($A$3,'Tab2-Assumptions'!$A$10:$C$13,3,FALSE))</f>
        <v>1</v>
      </c>
      <c r="K60" s="103" t="str">
        <f t="shared" si="24"/>
        <v/>
      </c>
      <c r="L60" s="103" t="str">
        <f t="shared" si="25"/>
        <v/>
      </c>
      <c r="M60" s="103" t="str">
        <f t="shared" si="26"/>
        <v/>
      </c>
      <c r="N60" s="103" t="str">
        <f t="shared" si="27"/>
        <v/>
      </c>
      <c r="O60" s="103" t="str">
        <f t="shared" si="28"/>
        <v/>
      </c>
      <c r="P60" s="103" t="str">
        <f t="shared" si="43"/>
        <v/>
      </c>
      <c r="Q60" s="103" t="str">
        <f t="shared" si="29"/>
        <v/>
      </c>
      <c r="R60" s="103" t="str">
        <f t="shared" si="30"/>
        <v/>
      </c>
      <c r="T60" s="26">
        <f t="shared" si="31"/>
        <v>110</v>
      </c>
      <c r="U60" s="119">
        <f t="shared" si="47"/>
        <v>1</v>
      </c>
      <c r="V60" s="119"/>
      <c r="W60" s="120">
        <f t="shared" si="67"/>
        <v>2.7219232684779977E-5</v>
      </c>
      <c r="X60" s="120">
        <f t="shared" si="44"/>
        <v>0</v>
      </c>
      <c r="Y60" s="120">
        <f t="shared" si="48"/>
        <v>1.3609616342389989E-5</v>
      </c>
      <c r="Z60" s="119"/>
      <c r="AA60" s="119">
        <f t="shared" si="68"/>
        <v>7.0013727624790148E-2</v>
      </c>
      <c r="AC60" s="26" t="str">
        <f t="shared" si="49"/>
        <v/>
      </c>
      <c r="AD60" s="25" t="str">
        <f t="shared" si="50"/>
        <v/>
      </c>
      <c r="AE60" s="105"/>
      <c r="AF60" s="26">
        <f t="shared" si="51"/>
        <v>110</v>
      </c>
      <c r="AG60" s="25">
        <f t="shared" si="52"/>
        <v>1.5242218824609679</v>
      </c>
      <c r="AH60" s="123"/>
      <c r="AI60" s="122">
        <f t="shared" si="53"/>
        <v>0.05</v>
      </c>
      <c r="AJ60" s="124">
        <f t="shared" si="54"/>
        <v>0</v>
      </c>
      <c r="AL60" s="25">
        <f t="shared" si="69"/>
        <v>15.87179105362403</v>
      </c>
      <c r="AM60" s="25">
        <f t="shared" si="70"/>
        <v>1</v>
      </c>
      <c r="AO60" s="33" t="str">
        <f t="shared" si="71"/>
        <v/>
      </c>
      <c r="AP60" s="33">
        <f t="shared" si="72"/>
        <v>2100</v>
      </c>
      <c r="AQ60" s="125"/>
      <c r="AR60" s="126" t="str">
        <f t="shared" si="73"/>
        <v/>
      </c>
      <c r="AS60" s="126">
        <f t="shared" si="74"/>
        <v>50803.475599342135</v>
      </c>
      <c r="AT60" s="126"/>
      <c r="AU60" s="62" t="str">
        <f t="shared" si="55"/>
        <v/>
      </c>
      <c r="AV60" s="62">
        <f t="shared" si="56"/>
        <v>0.69141581176701772</v>
      </c>
      <c r="AW60" s="62">
        <f t="shared" si="57"/>
        <v>0.69141581176701772</v>
      </c>
      <c r="AX60" s="61">
        <f t="shared" si="75"/>
        <v>4.8408598320529156E-2</v>
      </c>
      <c r="AY60" s="61"/>
      <c r="AZ60" s="33" t="str">
        <f>IF(B60="","",VLOOKUP($A$3,'Tab1-Plan'!$B$30:$F$33,IF(B60&lt;65,2,3),FALSE))</f>
        <v/>
      </c>
      <c r="BA60" s="33">
        <f>IF(T60="","",VLOOKUP($A$3,'Tab1-Plan'!$B$30:$F$33,IF(T60&lt;65,4,5),FALSE))</f>
        <v>0</v>
      </c>
      <c r="BB60" s="115"/>
      <c r="BC60" s="126" t="str">
        <f t="shared" si="58"/>
        <v/>
      </c>
      <c r="BD60" s="126">
        <f t="shared" si="59"/>
        <v>0</v>
      </c>
      <c r="BE60" s="125"/>
      <c r="BF60" s="62" t="str">
        <f t="shared" si="60"/>
        <v/>
      </c>
      <c r="BG60" s="62">
        <f t="shared" si="61"/>
        <v>0</v>
      </c>
      <c r="BH60" s="62">
        <f t="shared" si="62"/>
        <v>0</v>
      </c>
      <c r="BI60" s="61">
        <f t="shared" si="63"/>
        <v>0</v>
      </c>
      <c r="BJ60" s="61"/>
      <c r="BK60" s="61">
        <f t="shared" si="64"/>
        <v>0.69141581176701772</v>
      </c>
      <c r="BL60" s="61">
        <f t="shared" si="65"/>
        <v>4.8408598320529156E-2</v>
      </c>
      <c r="BM60" s="127"/>
      <c r="BU60" s="37"/>
      <c r="BV60" s="127"/>
      <c r="BW60" s="127"/>
    </row>
    <row r="61" spans="1:75">
      <c r="A61" s="26" t="str">
        <f t="shared" si="41"/>
        <v/>
      </c>
      <c r="B61" s="26" t="str">
        <f t="shared" si="23"/>
        <v/>
      </c>
      <c r="C61" s="26" t="str">
        <f t="shared" si="42"/>
        <v/>
      </c>
      <c r="D61" s="103" t="str">
        <f t="shared" si="66"/>
        <v/>
      </c>
      <c r="E61" s="118" t="str">
        <f t="shared" si="45"/>
        <v/>
      </c>
      <c r="F61" s="103" t="str">
        <f t="shared" si="46"/>
        <v/>
      </c>
      <c r="G61" s="103"/>
      <c r="H61" s="60" t="str">
        <f>IF(B61="","",(IF(AND(B61&gt;='Tab1-Plan'!$C$9,C61&gt;='Tab1-Plan'!$D$9),1,0)))</f>
        <v/>
      </c>
      <c r="I61" s="64" t="str">
        <f>IF(AND(B61="",T61=""),"",VLOOKUP($A$3,'Tab2-Assumptions'!$A$10:$C$13,2,FALSE))</f>
        <v/>
      </c>
      <c r="J61" s="64" t="str">
        <f>IF(AND(B61="",T61=""),"",VLOOKUP($A$3,'Tab2-Assumptions'!$A$10:$C$13,3,FALSE))</f>
        <v/>
      </c>
      <c r="K61" s="103" t="str">
        <f t="shared" si="24"/>
        <v/>
      </c>
      <c r="L61" s="103" t="str">
        <f t="shared" si="25"/>
        <v/>
      </c>
      <c r="M61" s="103" t="str">
        <f t="shared" si="26"/>
        <v/>
      </c>
      <c r="N61" s="103" t="str">
        <f t="shared" si="27"/>
        <v/>
      </c>
      <c r="O61" s="103" t="str">
        <f t="shared" si="28"/>
        <v/>
      </c>
      <c r="P61" s="103" t="str">
        <f t="shared" si="43"/>
        <v/>
      </c>
      <c r="Q61" s="103" t="str">
        <f t="shared" si="29"/>
        <v/>
      </c>
      <c r="R61" s="103" t="str">
        <f t="shared" si="30"/>
        <v/>
      </c>
      <c r="T61" s="26" t="str">
        <f t="shared" si="31"/>
        <v/>
      </c>
      <c r="U61" s="119" t="str">
        <f t="shared" si="47"/>
        <v/>
      </c>
      <c r="V61" s="119"/>
      <c r="W61" s="120" t="str">
        <f t="shared" si="67"/>
        <v/>
      </c>
      <c r="X61" s="120" t="str">
        <f t="shared" si="44"/>
        <v/>
      </c>
      <c r="Y61" s="120" t="str">
        <f t="shared" si="48"/>
        <v/>
      </c>
      <c r="Z61" s="119"/>
      <c r="AA61" s="119" t="str">
        <f t="shared" si="68"/>
        <v/>
      </c>
      <c r="AC61" s="26" t="str">
        <f t="shared" si="49"/>
        <v/>
      </c>
      <c r="AD61" s="25" t="str">
        <f t="shared" si="50"/>
        <v/>
      </c>
      <c r="AE61" s="105"/>
      <c r="AF61" s="26" t="str">
        <f t="shared" si="51"/>
        <v/>
      </c>
      <c r="AG61" s="25" t="str">
        <f t="shared" si="52"/>
        <v/>
      </c>
      <c r="AH61" s="123"/>
      <c r="AI61" s="51" t="str">
        <f t="shared" si="53"/>
        <v/>
      </c>
      <c r="AJ61" s="35" t="str">
        <f t="shared" si="54"/>
        <v/>
      </c>
      <c r="AL61" s="25" t="str">
        <f t="shared" si="69"/>
        <v/>
      </c>
      <c r="AM61" s="25" t="str">
        <f t="shared" si="70"/>
        <v/>
      </c>
      <c r="AO61" s="33" t="str">
        <f t="shared" si="71"/>
        <v/>
      </c>
      <c r="AP61" s="33" t="str">
        <f t="shared" si="72"/>
        <v/>
      </c>
      <c r="AQ61" s="125"/>
      <c r="AR61" s="126" t="str">
        <f t="shared" si="73"/>
        <v/>
      </c>
      <c r="AS61" s="126" t="str">
        <f t="shared" si="74"/>
        <v/>
      </c>
      <c r="AT61" s="126"/>
      <c r="AU61" s="62" t="str">
        <f t="shared" si="55"/>
        <v/>
      </c>
      <c r="AV61" s="62" t="str">
        <f t="shared" si="56"/>
        <v/>
      </c>
      <c r="AW61" s="62" t="str">
        <f t="shared" si="57"/>
        <v/>
      </c>
      <c r="AX61" s="61" t="str">
        <f t="shared" si="75"/>
        <v/>
      </c>
      <c r="AY61" s="61"/>
      <c r="AZ61" s="33" t="str">
        <f>IF(B61="","",VLOOKUP($A$3,'Tab1-Plan'!$B$30:$F$33,IF(B61&lt;65,2,3),FALSE))</f>
        <v/>
      </c>
      <c r="BA61" s="33" t="str">
        <f>IF(T61="","",VLOOKUP($A$3,'Tab1-Plan'!$B$30:$F$33,IF(T61&lt;65,4,5),FALSE))</f>
        <v/>
      </c>
      <c r="BB61" s="115"/>
      <c r="BC61" s="126" t="str">
        <f t="shared" si="58"/>
        <v/>
      </c>
      <c r="BD61" s="126" t="str">
        <f t="shared" si="59"/>
        <v/>
      </c>
      <c r="BE61" s="125"/>
      <c r="BF61" s="62" t="str">
        <f t="shared" si="60"/>
        <v/>
      </c>
      <c r="BG61" s="62" t="str">
        <f t="shared" si="61"/>
        <v/>
      </c>
      <c r="BH61" s="62" t="str">
        <f t="shared" si="62"/>
        <v/>
      </c>
      <c r="BI61" s="61" t="str">
        <f t="shared" si="63"/>
        <v/>
      </c>
      <c r="BJ61" s="61"/>
      <c r="BK61" s="61" t="str">
        <f t="shared" si="64"/>
        <v/>
      </c>
      <c r="BL61" s="61" t="str">
        <f t="shared" si="65"/>
        <v/>
      </c>
      <c r="BM61" s="127"/>
      <c r="BU61" s="37"/>
      <c r="BV61" s="127"/>
      <c r="BW61" s="127"/>
    </row>
    <row r="62" spans="1:75">
      <c r="A62" s="26" t="str">
        <f t="shared" si="41"/>
        <v/>
      </c>
      <c r="B62" s="26" t="str">
        <f t="shared" si="23"/>
        <v/>
      </c>
      <c r="C62" s="26" t="str">
        <f t="shared" si="42"/>
        <v/>
      </c>
      <c r="D62" s="103" t="str">
        <f t="shared" si="66"/>
        <v/>
      </c>
      <c r="E62" s="118" t="str">
        <f t="shared" si="45"/>
        <v/>
      </c>
      <c r="F62" s="103" t="str">
        <f t="shared" si="46"/>
        <v/>
      </c>
      <c r="G62" s="103"/>
      <c r="H62" s="60" t="str">
        <f>IF(B62="","",(IF(AND(B62&gt;='Tab1-Plan'!$C$9,C62&gt;='Tab1-Plan'!$D$9),1,0)))</f>
        <v/>
      </c>
      <c r="I62" s="64" t="str">
        <f>IF(AND(B62="",T62=""),"",VLOOKUP($A$3,'Tab2-Assumptions'!$A$10:$C$13,2,FALSE))</f>
        <v/>
      </c>
      <c r="J62" s="64" t="str">
        <f>IF(AND(B62="",T62=""),"",VLOOKUP($A$3,'Tab2-Assumptions'!$A$10:$C$13,3,FALSE))</f>
        <v/>
      </c>
      <c r="K62" s="103" t="str">
        <f t="shared" si="24"/>
        <v/>
      </c>
      <c r="L62" s="103" t="str">
        <f t="shared" si="25"/>
        <v/>
      </c>
      <c r="M62" s="103" t="str">
        <f t="shared" si="26"/>
        <v/>
      </c>
      <c r="N62" s="103" t="str">
        <f t="shared" si="27"/>
        <v/>
      </c>
      <c r="O62" s="103" t="str">
        <f t="shared" si="28"/>
        <v/>
      </c>
      <c r="P62" s="103" t="str">
        <f t="shared" si="43"/>
        <v/>
      </c>
      <c r="Q62" s="103" t="str">
        <f t="shared" si="29"/>
        <v/>
      </c>
      <c r="R62" s="103" t="str">
        <f t="shared" si="30"/>
        <v/>
      </c>
      <c r="T62" s="26" t="str">
        <f t="shared" si="31"/>
        <v/>
      </c>
      <c r="U62" s="119" t="str">
        <f t="shared" si="47"/>
        <v/>
      </c>
      <c r="V62" s="119"/>
      <c r="W62" s="120" t="str">
        <f t="shared" si="67"/>
        <v/>
      </c>
      <c r="X62" s="120" t="str">
        <f t="shared" si="44"/>
        <v/>
      </c>
      <c r="Y62" s="120" t="str">
        <f t="shared" si="48"/>
        <v/>
      </c>
      <c r="Z62" s="119"/>
      <c r="AA62" s="119" t="str">
        <f t="shared" si="68"/>
        <v/>
      </c>
      <c r="AC62" s="26" t="str">
        <f t="shared" si="49"/>
        <v/>
      </c>
      <c r="AD62" s="25" t="str">
        <f t="shared" si="50"/>
        <v/>
      </c>
      <c r="AE62" s="105"/>
      <c r="AF62" s="26" t="str">
        <f t="shared" si="51"/>
        <v/>
      </c>
      <c r="AG62" s="25" t="str">
        <f t="shared" si="52"/>
        <v/>
      </c>
      <c r="AH62" s="123"/>
      <c r="AI62" s="51" t="str">
        <f t="shared" si="53"/>
        <v/>
      </c>
      <c r="AJ62" s="35" t="str">
        <f t="shared" si="54"/>
        <v/>
      </c>
      <c r="AL62" s="25" t="str">
        <f t="shared" si="69"/>
        <v/>
      </c>
      <c r="AM62" s="25" t="str">
        <f t="shared" si="70"/>
        <v/>
      </c>
      <c r="AO62" s="33" t="str">
        <f t="shared" si="71"/>
        <v/>
      </c>
      <c r="AP62" s="33" t="str">
        <f t="shared" si="72"/>
        <v/>
      </c>
      <c r="AQ62" s="125"/>
      <c r="AR62" s="126" t="str">
        <f t="shared" si="73"/>
        <v/>
      </c>
      <c r="AS62" s="126" t="str">
        <f t="shared" si="74"/>
        <v/>
      </c>
      <c r="AT62" s="126"/>
      <c r="AU62" s="62" t="str">
        <f t="shared" si="55"/>
        <v/>
      </c>
      <c r="AV62" s="62" t="str">
        <f t="shared" si="56"/>
        <v/>
      </c>
      <c r="AW62" s="62" t="str">
        <f t="shared" si="57"/>
        <v/>
      </c>
      <c r="AX62" s="61" t="str">
        <f t="shared" si="75"/>
        <v/>
      </c>
      <c r="AY62" s="61"/>
      <c r="AZ62" s="33" t="str">
        <f>IF(B62="","",VLOOKUP($A$3,'Tab1-Plan'!$B$30:$F$33,IF(B62&lt;65,2,3),FALSE))</f>
        <v/>
      </c>
      <c r="BA62" s="33" t="str">
        <f>IF(T62="","",VLOOKUP($A$3,'Tab1-Plan'!$B$30:$F$33,IF(T62&lt;65,4,5),FALSE))</f>
        <v/>
      </c>
      <c r="BB62" s="115"/>
      <c r="BC62" s="126" t="str">
        <f t="shared" si="58"/>
        <v/>
      </c>
      <c r="BD62" s="126" t="str">
        <f t="shared" si="59"/>
        <v/>
      </c>
      <c r="BE62" s="125"/>
      <c r="BF62" s="62" t="str">
        <f t="shared" si="60"/>
        <v/>
      </c>
      <c r="BG62" s="62" t="str">
        <f t="shared" si="61"/>
        <v/>
      </c>
      <c r="BH62" s="62" t="str">
        <f t="shared" si="62"/>
        <v/>
      </c>
      <c r="BI62" s="61" t="str">
        <f t="shared" si="63"/>
        <v/>
      </c>
      <c r="BJ62" s="61"/>
      <c r="BK62" s="61" t="str">
        <f t="shared" si="64"/>
        <v/>
      </c>
      <c r="BL62" s="61" t="str">
        <f t="shared" si="65"/>
        <v/>
      </c>
      <c r="BM62" s="127"/>
      <c r="BU62" s="37"/>
      <c r="BV62" s="127"/>
      <c r="BW62" s="127"/>
    </row>
    <row r="63" spans="1:75">
      <c r="A63" s="26" t="str">
        <f t="shared" si="41"/>
        <v/>
      </c>
      <c r="B63" s="26" t="str">
        <f t="shared" si="23"/>
        <v/>
      </c>
      <c r="C63" s="26" t="str">
        <f t="shared" si="42"/>
        <v/>
      </c>
      <c r="D63" s="103" t="str">
        <f t="shared" si="66"/>
        <v/>
      </c>
      <c r="E63" s="118" t="str">
        <f t="shared" si="45"/>
        <v/>
      </c>
      <c r="F63" s="103" t="str">
        <f t="shared" si="46"/>
        <v/>
      </c>
      <c r="G63" s="103"/>
      <c r="H63" s="60" t="str">
        <f>IF(B63="","",(IF(AND(B63&gt;='Tab1-Plan'!$C$9,C63&gt;='Tab1-Plan'!$D$9),1,0)))</f>
        <v/>
      </c>
      <c r="I63" s="64" t="str">
        <f>IF(AND(B63="",T63=""),"",VLOOKUP($A$3,'Tab2-Assumptions'!$A$10:$C$13,2,FALSE))</f>
        <v/>
      </c>
      <c r="J63" s="64" t="str">
        <f>IF(AND(B63="",T63=""),"",VLOOKUP($A$3,'Tab2-Assumptions'!$A$10:$C$13,3,FALSE))</f>
        <v/>
      </c>
      <c r="K63" s="103" t="str">
        <f t="shared" si="24"/>
        <v/>
      </c>
      <c r="L63" s="103" t="str">
        <f t="shared" si="25"/>
        <v/>
      </c>
      <c r="M63" s="103" t="str">
        <f t="shared" si="26"/>
        <v/>
      </c>
      <c r="N63" s="103" t="str">
        <f t="shared" si="27"/>
        <v/>
      </c>
      <c r="O63" s="103" t="str">
        <f t="shared" si="28"/>
        <v/>
      </c>
      <c r="P63" s="103" t="str">
        <f t="shared" si="43"/>
        <v/>
      </c>
      <c r="Q63" s="103" t="str">
        <f t="shared" si="29"/>
        <v/>
      </c>
      <c r="R63" s="103" t="str">
        <f t="shared" si="30"/>
        <v/>
      </c>
      <c r="T63" s="26" t="str">
        <f t="shared" si="31"/>
        <v/>
      </c>
      <c r="U63" s="119" t="str">
        <f t="shared" si="47"/>
        <v/>
      </c>
      <c r="V63" s="119"/>
      <c r="W63" s="120" t="str">
        <f t="shared" si="67"/>
        <v/>
      </c>
      <c r="X63" s="120" t="str">
        <f t="shared" si="44"/>
        <v/>
      </c>
      <c r="Y63" s="120" t="str">
        <f t="shared" si="48"/>
        <v/>
      </c>
      <c r="Z63" s="119"/>
      <c r="AA63" s="119" t="str">
        <f t="shared" si="68"/>
        <v/>
      </c>
      <c r="AC63" s="26" t="str">
        <f t="shared" si="49"/>
        <v/>
      </c>
      <c r="AD63" s="25" t="str">
        <f t="shared" si="50"/>
        <v/>
      </c>
      <c r="AE63" s="105"/>
      <c r="AF63" s="26" t="str">
        <f t="shared" si="51"/>
        <v/>
      </c>
      <c r="AG63" s="25" t="str">
        <f t="shared" si="52"/>
        <v/>
      </c>
      <c r="AH63" s="123"/>
      <c r="AI63" s="51" t="str">
        <f t="shared" si="53"/>
        <v/>
      </c>
      <c r="AJ63" s="35" t="str">
        <f t="shared" si="54"/>
        <v/>
      </c>
      <c r="AL63" s="25" t="str">
        <f t="shared" si="69"/>
        <v/>
      </c>
      <c r="AM63" s="25" t="str">
        <f t="shared" si="70"/>
        <v/>
      </c>
      <c r="AO63" s="33" t="str">
        <f t="shared" si="71"/>
        <v/>
      </c>
      <c r="AP63" s="33" t="str">
        <f t="shared" si="72"/>
        <v/>
      </c>
      <c r="AQ63" s="125"/>
      <c r="AR63" s="126" t="str">
        <f t="shared" si="73"/>
        <v/>
      </c>
      <c r="AS63" s="126" t="str">
        <f t="shared" si="74"/>
        <v/>
      </c>
      <c r="AT63" s="126"/>
      <c r="AU63" s="62" t="str">
        <f t="shared" si="55"/>
        <v/>
      </c>
      <c r="AV63" s="62" t="str">
        <f t="shared" si="56"/>
        <v/>
      </c>
      <c r="AW63" s="62" t="str">
        <f t="shared" si="57"/>
        <v/>
      </c>
      <c r="AX63" s="61" t="str">
        <f t="shared" si="75"/>
        <v/>
      </c>
      <c r="AY63" s="61"/>
      <c r="AZ63" s="33" t="str">
        <f>IF(B63="","",VLOOKUP($A$3,'Tab1-Plan'!$B$30:$F$33,IF(B63&lt;65,2,3),FALSE))</f>
        <v/>
      </c>
      <c r="BA63" s="33" t="str">
        <f>IF(T63="","",VLOOKUP($A$3,'Tab1-Plan'!$B$30:$F$33,IF(T63&lt;65,4,5),FALSE))</f>
        <v/>
      </c>
      <c r="BB63" s="115"/>
      <c r="BC63" s="126" t="str">
        <f t="shared" si="58"/>
        <v/>
      </c>
      <c r="BD63" s="126" t="str">
        <f t="shared" si="59"/>
        <v/>
      </c>
      <c r="BE63" s="125"/>
      <c r="BF63" s="62" t="str">
        <f t="shared" si="60"/>
        <v/>
      </c>
      <c r="BG63" s="62" t="str">
        <f t="shared" si="61"/>
        <v/>
      </c>
      <c r="BH63" s="62" t="str">
        <f t="shared" si="62"/>
        <v/>
      </c>
      <c r="BI63" s="61" t="str">
        <f t="shared" si="63"/>
        <v/>
      </c>
      <c r="BJ63" s="61"/>
      <c r="BK63" s="61" t="str">
        <f t="shared" si="64"/>
        <v/>
      </c>
      <c r="BL63" s="61" t="str">
        <f t="shared" si="65"/>
        <v/>
      </c>
      <c r="BM63" s="127"/>
      <c r="BU63" s="37"/>
      <c r="BV63" s="127"/>
      <c r="BW63" s="127"/>
    </row>
    <row r="64" spans="1:75">
      <c r="A64" s="26" t="str">
        <f t="shared" si="41"/>
        <v/>
      </c>
      <c r="B64" s="26" t="str">
        <f t="shared" si="23"/>
        <v/>
      </c>
      <c r="C64" s="26" t="str">
        <f t="shared" si="42"/>
        <v/>
      </c>
      <c r="D64" s="103" t="str">
        <f t="shared" si="66"/>
        <v/>
      </c>
      <c r="E64" s="118" t="str">
        <f t="shared" si="45"/>
        <v/>
      </c>
      <c r="F64" s="103" t="str">
        <f t="shared" si="46"/>
        <v/>
      </c>
      <c r="G64" s="103"/>
      <c r="H64" s="60" t="str">
        <f>IF(B64="","",(IF(AND(B64&gt;='Tab1-Plan'!$C$9,C64&gt;='Tab1-Plan'!$D$9),1,0)))</f>
        <v/>
      </c>
      <c r="I64" s="64" t="str">
        <f>IF(AND(B64="",T64=""),"",VLOOKUP($A$3,'Tab2-Assumptions'!$A$10:$C$13,2,FALSE))</f>
        <v/>
      </c>
      <c r="J64" s="64" t="str">
        <f>IF(AND(B64="",T64=""),"",VLOOKUP($A$3,'Tab2-Assumptions'!$A$10:$C$13,3,FALSE))</f>
        <v/>
      </c>
      <c r="K64" s="103" t="str">
        <f t="shared" si="24"/>
        <v/>
      </c>
      <c r="L64" s="103" t="str">
        <f t="shared" si="25"/>
        <v/>
      </c>
      <c r="M64" s="103" t="str">
        <f t="shared" si="26"/>
        <v/>
      </c>
      <c r="N64" s="103" t="str">
        <f t="shared" si="27"/>
        <v/>
      </c>
      <c r="O64" s="103" t="str">
        <f t="shared" si="28"/>
        <v/>
      </c>
      <c r="P64" s="103" t="str">
        <f t="shared" si="43"/>
        <v/>
      </c>
      <c r="Q64" s="103" t="str">
        <f t="shared" si="29"/>
        <v/>
      </c>
      <c r="R64" s="103" t="str">
        <f t="shared" si="30"/>
        <v/>
      </c>
      <c r="T64" s="26" t="str">
        <f t="shared" si="31"/>
        <v/>
      </c>
      <c r="U64" s="119" t="str">
        <f t="shared" si="47"/>
        <v/>
      </c>
      <c r="V64" s="119"/>
      <c r="W64" s="120" t="str">
        <f t="shared" si="67"/>
        <v/>
      </c>
      <c r="X64" s="120" t="str">
        <f t="shared" si="44"/>
        <v/>
      </c>
      <c r="Y64" s="120" t="str">
        <f t="shared" si="48"/>
        <v/>
      </c>
      <c r="Z64" s="119"/>
      <c r="AA64" s="119" t="str">
        <f t="shared" si="68"/>
        <v/>
      </c>
      <c r="AC64" s="26" t="str">
        <f t="shared" si="49"/>
        <v/>
      </c>
      <c r="AD64" s="25" t="str">
        <f t="shared" si="50"/>
        <v/>
      </c>
      <c r="AE64" s="105"/>
      <c r="AF64" s="26" t="str">
        <f t="shared" si="51"/>
        <v/>
      </c>
      <c r="AG64" s="25" t="str">
        <f t="shared" si="52"/>
        <v/>
      </c>
      <c r="AH64" s="123"/>
      <c r="AI64" s="51" t="str">
        <f t="shared" si="53"/>
        <v/>
      </c>
      <c r="AJ64" s="35" t="str">
        <f t="shared" si="54"/>
        <v/>
      </c>
      <c r="AL64" s="25" t="str">
        <f t="shared" si="69"/>
        <v/>
      </c>
      <c r="AM64" s="25" t="str">
        <f t="shared" si="70"/>
        <v/>
      </c>
      <c r="AO64" s="33" t="str">
        <f t="shared" si="71"/>
        <v/>
      </c>
      <c r="AP64" s="33" t="str">
        <f t="shared" si="72"/>
        <v/>
      </c>
      <c r="AQ64" s="125"/>
      <c r="AR64" s="126" t="str">
        <f t="shared" si="73"/>
        <v/>
      </c>
      <c r="AS64" s="126" t="str">
        <f t="shared" si="74"/>
        <v/>
      </c>
      <c r="AT64" s="126"/>
      <c r="AU64" s="62" t="str">
        <f t="shared" si="55"/>
        <v/>
      </c>
      <c r="AV64" s="62" t="str">
        <f t="shared" si="56"/>
        <v/>
      </c>
      <c r="AW64" s="62" t="str">
        <f t="shared" si="57"/>
        <v/>
      </c>
      <c r="AX64" s="61" t="str">
        <f t="shared" si="75"/>
        <v/>
      </c>
      <c r="AY64" s="61"/>
      <c r="AZ64" s="33" t="str">
        <f>IF(B64="","",VLOOKUP($A$3,'Tab1-Plan'!$B$30:$F$33,IF(B64&lt;65,2,3),FALSE))</f>
        <v/>
      </c>
      <c r="BA64" s="33" t="str">
        <f>IF(T64="","",VLOOKUP($A$3,'Tab1-Plan'!$B$30:$F$33,IF(T64&lt;65,4,5),FALSE))</f>
        <v/>
      </c>
      <c r="BB64" s="115"/>
      <c r="BC64" s="126" t="str">
        <f t="shared" si="58"/>
        <v/>
      </c>
      <c r="BD64" s="126" t="str">
        <f t="shared" si="59"/>
        <v/>
      </c>
      <c r="BE64" s="125"/>
      <c r="BF64" s="62" t="str">
        <f t="shared" si="60"/>
        <v/>
      </c>
      <c r="BG64" s="62" t="str">
        <f t="shared" si="61"/>
        <v/>
      </c>
      <c r="BH64" s="62" t="str">
        <f t="shared" si="62"/>
        <v/>
      </c>
      <c r="BI64" s="61" t="str">
        <f t="shared" si="63"/>
        <v/>
      </c>
      <c r="BJ64" s="61"/>
      <c r="BK64" s="61" t="str">
        <f t="shared" si="64"/>
        <v/>
      </c>
      <c r="BL64" s="61" t="str">
        <f t="shared" si="65"/>
        <v/>
      </c>
      <c r="BM64" s="127"/>
      <c r="BU64" s="37"/>
      <c r="BV64" s="127"/>
      <c r="BW64" s="127"/>
    </row>
    <row r="65" spans="1:75">
      <c r="A65" s="26" t="str">
        <f t="shared" si="41"/>
        <v/>
      </c>
      <c r="B65" s="26" t="str">
        <f t="shared" si="23"/>
        <v/>
      </c>
      <c r="C65" s="26" t="str">
        <f t="shared" si="42"/>
        <v/>
      </c>
      <c r="D65" s="103" t="str">
        <f t="shared" si="66"/>
        <v/>
      </c>
      <c r="E65" s="118" t="str">
        <f t="shared" si="45"/>
        <v/>
      </c>
      <c r="F65" s="103" t="str">
        <f t="shared" si="46"/>
        <v/>
      </c>
      <c r="G65" s="103"/>
      <c r="H65" s="60" t="str">
        <f>IF(B65="","",(IF(AND(B65&gt;='Tab1-Plan'!$C$9,C65&gt;='Tab1-Plan'!$D$9),1,0)))</f>
        <v/>
      </c>
      <c r="I65" s="64" t="str">
        <f>IF(AND(B65="",T65=""),"",VLOOKUP($A$3,'Tab2-Assumptions'!$A$10:$C$13,2,FALSE))</f>
        <v/>
      </c>
      <c r="J65" s="64" t="str">
        <f>IF(AND(B65="",T65=""),"",VLOOKUP($A$3,'Tab2-Assumptions'!$A$10:$C$13,3,FALSE))</f>
        <v/>
      </c>
      <c r="K65" s="103" t="str">
        <f t="shared" si="24"/>
        <v/>
      </c>
      <c r="L65" s="103" t="str">
        <f t="shared" si="25"/>
        <v/>
      </c>
      <c r="M65" s="103" t="str">
        <f t="shared" si="26"/>
        <v/>
      </c>
      <c r="N65" s="103" t="str">
        <f t="shared" si="27"/>
        <v/>
      </c>
      <c r="O65" s="103" t="str">
        <f t="shared" si="28"/>
        <v/>
      </c>
      <c r="P65" s="103" t="str">
        <f t="shared" si="43"/>
        <v/>
      </c>
      <c r="Q65" s="103" t="str">
        <f t="shared" si="29"/>
        <v/>
      </c>
      <c r="R65" s="103" t="str">
        <f t="shared" si="30"/>
        <v/>
      </c>
      <c r="T65" s="26" t="str">
        <f t="shared" si="31"/>
        <v/>
      </c>
      <c r="U65" s="119" t="str">
        <f t="shared" si="47"/>
        <v/>
      </c>
      <c r="V65" s="119"/>
      <c r="W65" s="120" t="str">
        <f t="shared" si="67"/>
        <v/>
      </c>
      <c r="X65" s="120" t="str">
        <f t="shared" si="44"/>
        <v/>
      </c>
      <c r="Y65" s="120" t="str">
        <f t="shared" si="48"/>
        <v/>
      </c>
      <c r="Z65" s="119"/>
      <c r="AA65" s="119" t="str">
        <f t="shared" si="68"/>
        <v/>
      </c>
      <c r="AC65" s="26" t="str">
        <f t="shared" si="49"/>
        <v/>
      </c>
      <c r="AD65" s="25" t="str">
        <f t="shared" si="50"/>
        <v/>
      </c>
      <c r="AE65" s="105"/>
      <c r="AF65" s="26" t="str">
        <f t="shared" si="51"/>
        <v/>
      </c>
      <c r="AG65" s="25" t="str">
        <f t="shared" si="52"/>
        <v/>
      </c>
      <c r="AH65" s="123"/>
      <c r="AI65" s="51" t="str">
        <f t="shared" si="53"/>
        <v/>
      </c>
      <c r="AJ65" s="35" t="str">
        <f t="shared" si="54"/>
        <v/>
      </c>
      <c r="AL65" s="25" t="str">
        <f t="shared" si="69"/>
        <v/>
      </c>
      <c r="AM65" s="25" t="str">
        <f t="shared" si="70"/>
        <v/>
      </c>
      <c r="AO65" s="33" t="str">
        <f t="shared" si="71"/>
        <v/>
      </c>
      <c r="AP65" s="33" t="str">
        <f t="shared" si="72"/>
        <v/>
      </c>
      <c r="AQ65" s="125"/>
      <c r="AR65" s="126" t="str">
        <f t="shared" si="73"/>
        <v/>
      </c>
      <c r="AS65" s="126" t="str">
        <f t="shared" si="74"/>
        <v/>
      </c>
      <c r="AT65" s="126"/>
      <c r="AU65" s="62" t="str">
        <f t="shared" si="55"/>
        <v/>
      </c>
      <c r="AV65" s="62" t="str">
        <f t="shared" si="56"/>
        <v/>
      </c>
      <c r="AW65" s="62" t="str">
        <f t="shared" si="57"/>
        <v/>
      </c>
      <c r="AX65" s="61" t="str">
        <f t="shared" si="75"/>
        <v/>
      </c>
      <c r="AY65" s="61"/>
      <c r="AZ65" s="33" t="str">
        <f>IF(B65="","",VLOOKUP($A$3,'Tab1-Plan'!$B$30:$F$33,IF(B65&lt;65,2,3),FALSE))</f>
        <v/>
      </c>
      <c r="BA65" s="33" t="str">
        <f>IF(T65="","",VLOOKUP($A$3,'Tab1-Plan'!$B$30:$F$33,IF(T65&lt;65,4,5),FALSE))</f>
        <v/>
      </c>
      <c r="BB65" s="115"/>
      <c r="BC65" s="126" t="str">
        <f t="shared" si="58"/>
        <v/>
      </c>
      <c r="BD65" s="126" t="str">
        <f t="shared" si="59"/>
        <v/>
      </c>
      <c r="BE65" s="125"/>
      <c r="BF65" s="62" t="str">
        <f t="shared" si="60"/>
        <v/>
      </c>
      <c r="BG65" s="62" t="str">
        <f t="shared" si="61"/>
        <v/>
      </c>
      <c r="BH65" s="62" t="str">
        <f t="shared" si="62"/>
        <v/>
      </c>
      <c r="BI65" s="61" t="str">
        <f t="shared" si="63"/>
        <v/>
      </c>
      <c r="BJ65" s="61"/>
      <c r="BK65" s="61" t="str">
        <f t="shared" si="64"/>
        <v/>
      </c>
      <c r="BL65" s="61" t="str">
        <f t="shared" si="65"/>
        <v/>
      </c>
      <c r="BM65" s="127"/>
      <c r="BU65" s="37"/>
      <c r="BV65" s="127"/>
      <c r="BW65" s="127"/>
    </row>
    <row r="66" spans="1:75">
      <c r="A66" s="26" t="str">
        <f t="shared" si="41"/>
        <v/>
      </c>
      <c r="B66" s="26" t="str">
        <f t="shared" si="23"/>
        <v/>
      </c>
      <c r="C66" s="26" t="str">
        <f t="shared" si="42"/>
        <v/>
      </c>
      <c r="D66" s="103" t="str">
        <f t="shared" si="66"/>
        <v/>
      </c>
      <c r="E66" s="118" t="str">
        <f t="shared" si="45"/>
        <v/>
      </c>
      <c r="F66" s="103" t="str">
        <f t="shared" si="46"/>
        <v/>
      </c>
      <c r="G66" s="103"/>
      <c r="H66" s="60" t="str">
        <f>IF(B66="","",(IF(AND(B66&gt;='Tab1-Plan'!$C$9,C66&gt;='Tab1-Plan'!$D$9),1,0)))</f>
        <v/>
      </c>
      <c r="I66" s="64" t="str">
        <f>IF(AND(B66="",T66=""),"",VLOOKUP($A$3,'Tab2-Assumptions'!$A$10:$C$13,2,FALSE))</f>
        <v/>
      </c>
      <c r="J66" s="64" t="str">
        <f>IF(AND(B66="",T66=""),"",VLOOKUP($A$3,'Tab2-Assumptions'!$A$10:$C$13,3,FALSE))</f>
        <v/>
      </c>
      <c r="K66" s="103" t="str">
        <f t="shared" si="24"/>
        <v/>
      </c>
      <c r="L66" s="103" t="str">
        <f t="shared" si="25"/>
        <v/>
      </c>
      <c r="M66" s="103" t="str">
        <f t="shared" si="26"/>
        <v/>
      </c>
      <c r="N66" s="103" t="str">
        <f t="shared" si="27"/>
        <v/>
      </c>
      <c r="O66" s="103" t="str">
        <f t="shared" si="28"/>
        <v/>
      </c>
      <c r="P66" s="103" t="str">
        <f t="shared" si="43"/>
        <v/>
      </c>
      <c r="Q66" s="103" t="str">
        <f t="shared" si="29"/>
        <v/>
      </c>
      <c r="R66" s="103" t="str">
        <f t="shared" si="30"/>
        <v/>
      </c>
      <c r="T66" s="26" t="str">
        <f t="shared" si="31"/>
        <v/>
      </c>
      <c r="U66" s="119" t="str">
        <f t="shared" si="47"/>
        <v/>
      </c>
      <c r="V66" s="119"/>
      <c r="W66" s="120" t="str">
        <f t="shared" si="67"/>
        <v/>
      </c>
      <c r="X66" s="120" t="str">
        <f t="shared" si="44"/>
        <v/>
      </c>
      <c r="Y66" s="120" t="str">
        <f t="shared" si="48"/>
        <v/>
      </c>
      <c r="Z66" s="119"/>
      <c r="AA66" s="119" t="str">
        <f t="shared" si="68"/>
        <v/>
      </c>
      <c r="AC66" s="26" t="str">
        <f t="shared" si="49"/>
        <v/>
      </c>
      <c r="AD66" s="25" t="str">
        <f t="shared" si="50"/>
        <v/>
      </c>
      <c r="AE66" s="105"/>
      <c r="AF66" s="26" t="str">
        <f t="shared" si="51"/>
        <v/>
      </c>
      <c r="AG66" s="25" t="str">
        <f t="shared" si="52"/>
        <v/>
      </c>
      <c r="AH66" s="123"/>
      <c r="AI66" s="51" t="str">
        <f t="shared" si="53"/>
        <v/>
      </c>
      <c r="AJ66" s="35" t="str">
        <f t="shared" si="54"/>
        <v/>
      </c>
      <c r="AL66" s="25" t="str">
        <f t="shared" si="69"/>
        <v/>
      </c>
      <c r="AM66" s="25" t="str">
        <f t="shared" si="70"/>
        <v/>
      </c>
      <c r="AO66" s="33" t="str">
        <f t="shared" si="71"/>
        <v/>
      </c>
      <c r="AP66" s="33" t="str">
        <f t="shared" si="72"/>
        <v/>
      </c>
      <c r="AQ66" s="125"/>
      <c r="AR66" s="126" t="str">
        <f t="shared" si="73"/>
        <v/>
      </c>
      <c r="AS66" s="126" t="str">
        <f t="shared" si="74"/>
        <v/>
      </c>
      <c r="AT66" s="126"/>
      <c r="AU66" s="62" t="str">
        <f t="shared" si="55"/>
        <v/>
      </c>
      <c r="AV66" s="62" t="str">
        <f t="shared" si="56"/>
        <v/>
      </c>
      <c r="AW66" s="62" t="str">
        <f t="shared" si="57"/>
        <v/>
      </c>
      <c r="AX66" s="61" t="str">
        <f t="shared" si="75"/>
        <v/>
      </c>
      <c r="AY66" s="61"/>
      <c r="AZ66" s="33" t="str">
        <f>IF(B66="","",VLOOKUP($A$3,'Tab1-Plan'!$B$30:$F$33,IF(B66&lt;65,2,3),FALSE))</f>
        <v/>
      </c>
      <c r="BA66" s="33" t="str">
        <f>IF(T66="","",VLOOKUP($A$3,'Tab1-Plan'!$B$30:$F$33,IF(T66&lt;65,4,5),FALSE))</f>
        <v/>
      </c>
      <c r="BB66" s="115"/>
      <c r="BC66" s="126" t="str">
        <f t="shared" si="58"/>
        <v/>
      </c>
      <c r="BD66" s="126" t="str">
        <f t="shared" si="59"/>
        <v/>
      </c>
      <c r="BE66" s="125"/>
      <c r="BF66" s="62" t="str">
        <f t="shared" si="60"/>
        <v/>
      </c>
      <c r="BG66" s="62" t="str">
        <f t="shared" si="61"/>
        <v/>
      </c>
      <c r="BH66" s="62" t="str">
        <f t="shared" si="62"/>
        <v/>
      </c>
      <c r="BI66" s="61" t="str">
        <f t="shared" si="63"/>
        <v/>
      </c>
      <c r="BJ66" s="61"/>
      <c r="BK66" s="61" t="str">
        <f t="shared" si="64"/>
        <v/>
      </c>
      <c r="BL66" s="61" t="str">
        <f t="shared" si="65"/>
        <v/>
      </c>
      <c r="BM66" s="127"/>
      <c r="BU66" s="37"/>
      <c r="BV66" s="127"/>
      <c r="BW66" s="127"/>
    </row>
    <row r="67" spans="1:75">
      <c r="A67" s="26" t="str">
        <f t="shared" si="41"/>
        <v/>
      </c>
      <c r="B67" s="26" t="str">
        <f t="shared" si="23"/>
        <v/>
      </c>
      <c r="C67" s="26" t="str">
        <f t="shared" si="42"/>
        <v/>
      </c>
      <c r="D67" s="103" t="str">
        <f t="shared" si="66"/>
        <v/>
      </c>
      <c r="E67" s="118" t="str">
        <f t="shared" si="45"/>
        <v/>
      </c>
      <c r="F67" s="103" t="str">
        <f t="shared" si="46"/>
        <v/>
      </c>
      <c r="G67" s="103"/>
      <c r="H67" s="60" t="str">
        <f>IF(B67="","",(IF(AND(B67&gt;='Tab1-Plan'!$C$9,C67&gt;='Tab1-Plan'!$D$9),1,0)))</f>
        <v/>
      </c>
      <c r="I67" s="64" t="str">
        <f>IF(AND(B67="",T67=""),"",VLOOKUP($A$3,'Tab2-Assumptions'!$A$10:$C$13,2,FALSE))</f>
        <v/>
      </c>
      <c r="J67" s="64" t="str">
        <f>IF(AND(B67="",T67=""),"",VLOOKUP($A$3,'Tab2-Assumptions'!$A$10:$C$13,3,FALSE))</f>
        <v/>
      </c>
      <c r="K67" s="103" t="str">
        <f t="shared" si="24"/>
        <v/>
      </c>
      <c r="L67" s="103" t="str">
        <f t="shared" si="25"/>
        <v/>
      </c>
      <c r="M67" s="103" t="str">
        <f t="shared" si="26"/>
        <v/>
      </c>
      <c r="N67" s="103" t="str">
        <f t="shared" si="27"/>
        <v/>
      </c>
      <c r="O67" s="103" t="str">
        <f t="shared" si="28"/>
        <v/>
      </c>
      <c r="P67" s="103" t="str">
        <f t="shared" si="43"/>
        <v/>
      </c>
      <c r="Q67" s="103" t="str">
        <f t="shared" si="29"/>
        <v/>
      </c>
      <c r="R67" s="103" t="str">
        <f t="shared" si="30"/>
        <v/>
      </c>
      <c r="T67" s="26" t="str">
        <f t="shared" si="31"/>
        <v/>
      </c>
      <c r="U67" s="119" t="str">
        <f t="shared" si="47"/>
        <v/>
      </c>
      <c r="V67" s="119"/>
      <c r="W67" s="120" t="str">
        <f t="shared" si="67"/>
        <v/>
      </c>
      <c r="X67" s="120" t="str">
        <f t="shared" si="44"/>
        <v/>
      </c>
      <c r="Y67" s="120" t="str">
        <f t="shared" si="48"/>
        <v/>
      </c>
      <c r="Z67" s="119"/>
      <c r="AA67" s="119" t="str">
        <f t="shared" si="68"/>
        <v/>
      </c>
      <c r="AC67" s="26" t="str">
        <f t="shared" si="49"/>
        <v/>
      </c>
      <c r="AD67" s="25" t="str">
        <f t="shared" si="50"/>
        <v/>
      </c>
      <c r="AE67" s="105"/>
      <c r="AF67" s="26" t="str">
        <f t="shared" si="51"/>
        <v/>
      </c>
      <c r="AG67" s="25" t="str">
        <f t="shared" si="52"/>
        <v/>
      </c>
      <c r="AH67" s="123"/>
      <c r="AI67" s="51" t="str">
        <f t="shared" si="53"/>
        <v/>
      </c>
      <c r="AJ67" s="35" t="str">
        <f t="shared" si="54"/>
        <v/>
      </c>
      <c r="AL67" s="25" t="str">
        <f t="shared" si="69"/>
        <v/>
      </c>
      <c r="AM67" s="25" t="str">
        <f t="shared" si="70"/>
        <v/>
      </c>
      <c r="AO67" s="33" t="str">
        <f t="shared" si="71"/>
        <v/>
      </c>
      <c r="AP67" s="33" t="str">
        <f t="shared" si="72"/>
        <v/>
      </c>
      <c r="AQ67" s="125"/>
      <c r="AR67" s="126" t="str">
        <f t="shared" si="73"/>
        <v/>
      </c>
      <c r="AS67" s="126" t="str">
        <f t="shared" si="74"/>
        <v/>
      </c>
      <c r="AT67" s="126"/>
      <c r="AU67" s="62" t="str">
        <f t="shared" si="55"/>
        <v/>
      </c>
      <c r="AV67" s="62" t="str">
        <f t="shared" si="56"/>
        <v/>
      </c>
      <c r="AW67" s="62" t="str">
        <f t="shared" si="57"/>
        <v/>
      </c>
      <c r="AX67" s="61" t="str">
        <f t="shared" si="75"/>
        <v/>
      </c>
      <c r="AY67" s="61"/>
      <c r="AZ67" s="33" t="str">
        <f>IF(B67="","",VLOOKUP($A$3,'Tab1-Plan'!$B$30:$F$33,IF(B67&lt;65,2,3),FALSE))</f>
        <v/>
      </c>
      <c r="BA67" s="33" t="str">
        <f>IF(T67="","",VLOOKUP($A$3,'Tab1-Plan'!$B$30:$F$33,IF(T67&lt;65,4,5),FALSE))</f>
        <v/>
      </c>
      <c r="BB67" s="115"/>
      <c r="BC67" s="126" t="str">
        <f t="shared" si="58"/>
        <v/>
      </c>
      <c r="BD67" s="126" t="str">
        <f t="shared" si="59"/>
        <v/>
      </c>
      <c r="BE67" s="125"/>
      <c r="BF67" s="62" t="str">
        <f t="shared" si="60"/>
        <v/>
      </c>
      <c r="BG67" s="62" t="str">
        <f t="shared" si="61"/>
        <v/>
      </c>
      <c r="BH67" s="62" t="str">
        <f t="shared" si="62"/>
        <v/>
      </c>
      <c r="BI67" s="61" t="str">
        <f t="shared" si="63"/>
        <v/>
      </c>
      <c r="BJ67" s="61"/>
      <c r="BK67" s="61" t="str">
        <f t="shared" si="64"/>
        <v/>
      </c>
      <c r="BL67" s="61" t="str">
        <f t="shared" si="65"/>
        <v/>
      </c>
      <c r="BM67" s="127"/>
      <c r="BU67" s="37"/>
      <c r="BV67" s="127"/>
      <c r="BW67" s="127"/>
    </row>
    <row r="68" spans="1:75">
      <c r="A68" s="26" t="str">
        <f t="shared" si="41"/>
        <v/>
      </c>
      <c r="B68" s="26" t="str">
        <f t="shared" si="23"/>
        <v/>
      </c>
      <c r="C68" s="26" t="str">
        <f t="shared" si="42"/>
        <v/>
      </c>
      <c r="D68" s="103" t="str">
        <f t="shared" si="66"/>
        <v/>
      </c>
      <c r="E68" s="118" t="str">
        <f t="shared" si="45"/>
        <v/>
      </c>
      <c r="F68" s="103" t="str">
        <f t="shared" si="46"/>
        <v/>
      </c>
      <c r="G68" s="103"/>
      <c r="H68" s="60" t="str">
        <f>IF(B68="","",(IF(AND(B68&gt;='Tab1-Plan'!$C$9,C68&gt;='Tab1-Plan'!$D$9),1,0)))</f>
        <v/>
      </c>
      <c r="I68" s="64" t="str">
        <f>IF(AND(B68="",T68=""),"",VLOOKUP($A$3,'Tab2-Assumptions'!$A$10:$C$13,2,FALSE))</f>
        <v/>
      </c>
      <c r="J68" s="64" t="str">
        <f>IF(AND(B68="",T68=""),"",VLOOKUP($A$3,'Tab2-Assumptions'!$A$10:$C$13,3,FALSE))</f>
        <v/>
      </c>
      <c r="K68" s="103" t="str">
        <f t="shared" si="24"/>
        <v/>
      </c>
      <c r="L68" s="103" t="str">
        <f t="shared" si="25"/>
        <v/>
      </c>
      <c r="M68" s="103" t="str">
        <f t="shared" si="26"/>
        <v/>
      </c>
      <c r="N68" s="103" t="str">
        <f t="shared" si="27"/>
        <v/>
      </c>
      <c r="O68" s="103" t="str">
        <f t="shared" si="28"/>
        <v/>
      </c>
      <c r="P68" s="103" t="str">
        <f t="shared" si="43"/>
        <v/>
      </c>
      <c r="Q68" s="103" t="str">
        <f t="shared" si="29"/>
        <v/>
      </c>
      <c r="R68" s="103" t="str">
        <f t="shared" si="30"/>
        <v/>
      </c>
      <c r="T68" s="26" t="str">
        <f t="shared" si="31"/>
        <v/>
      </c>
      <c r="U68" s="119" t="str">
        <f t="shared" si="47"/>
        <v/>
      </c>
      <c r="V68" s="119"/>
      <c r="W68" s="120" t="str">
        <f t="shared" si="67"/>
        <v/>
      </c>
      <c r="X68" s="120" t="str">
        <f t="shared" si="44"/>
        <v/>
      </c>
      <c r="Y68" s="120" t="str">
        <f t="shared" si="48"/>
        <v/>
      </c>
      <c r="Z68" s="119"/>
      <c r="AA68" s="119" t="str">
        <f t="shared" si="68"/>
        <v/>
      </c>
      <c r="AC68" s="26" t="str">
        <f t="shared" si="49"/>
        <v/>
      </c>
      <c r="AD68" s="25" t="str">
        <f t="shared" si="50"/>
        <v/>
      </c>
      <c r="AE68" s="105"/>
      <c r="AF68" s="26" t="str">
        <f t="shared" si="51"/>
        <v/>
      </c>
      <c r="AG68" s="25" t="str">
        <f t="shared" si="52"/>
        <v/>
      </c>
      <c r="AH68" s="123"/>
      <c r="AI68" s="51" t="str">
        <f t="shared" si="53"/>
        <v/>
      </c>
      <c r="AJ68" s="35" t="str">
        <f t="shared" si="54"/>
        <v/>
      </c>
      <c r="AL68" s="25" t="str">
        <f t="shared" si="69"/>
        <v/>
      </c>
      <c r="AM68" s="25" t="str">
        <f t="shared" si="70"/>
        <v/>
      </c>
      <c r="AO68" s="33" t="str">
        <f t="shared" si="71"/>
        <v/>
      </c>
      <c r="AP68" s="33" t="str">
        <f t="shared" si="72"/>
        <v/>
      </c>
      <c r="AQ68" s="125"/>
      <c r="AR68" s="126" t="str">
        <f t="shared" si="73"/>
        <v/>
      </c>
      <c r="AS68" s="126" t="str">
        <f t="shared" si="74"/>
        <v/>
      </c>
      <c r="AT68" s="126"/>
      <c r="AU68" s="62" t="str">
        <f t="shared" si="55"/>
        <v/>
      </c>
      <c r="AV68" s="62" t="str">
        <f t="shared" si="56"/>
        <v/>
      </c>
      <c r="AW68" s="62" t="str">
        <f t="shared" si="57"/>
        <v/>
      </c>
      <c r="AX68" s="61" t="str">
        <f t="shared" si="75"/>
        <v/>
      </c>
      <c r="AY68" s="61"/>
      <c r="AZ68" s="33" t="str">
        <f>IF(B68="","",VLOOKUP($A$3,'Tab1-Plan'!$B$30:$F$33,IF(B68&lt;65,2,3),FALSE))</f>
        <v/>
      </c>
      <c r="BA68" s="33" t="str">
        <f>IF(T68="","",VLOOKUP($A$3,'Tab1-Plan'!$B$30:$F$33,IF(T68&lt;65,4,5),FALSE))</f>
        <v/>
      </c>
      <c r="BB68" s="115"/>
      <c r="BC68" s="126" t="str">
        <f t="shared" si="58"/>
        <v/>
      </c>
      <c r="BD68" s="126" t="str">
        <f t="shared" si="59"/>
        <v/>
      </c>
      <c r="BE68" s="125"/>
      <c r="BF68" s="62" t="str">
        <f t="shared" si="60"/>
        <v/>
      </c>
      <c r="BG68" s="62" t="str">
        <f t="shared" si="61"/>
        <v/>
      </c>
      <c r="BH68" s="62" t="str">
        <f t="shared" si="62"/>
        <v/>
      </c>
      <c r="BI68" s="61" t="str">
        <f t="shared" si="63"/>
        <v/>
      </c>
      <c r="BJ68" s="61"/>
      <c r="BK68" s="61" t="str">
        <f t="shared" si="64"/>
        <v/>
      </c>
      <c r="BL68" s="61" t="str">
        <f t="shared" si="65"/>
        <v/>
      </c>
      <c r="BM68" s="127"/>
      <c r="BU68" s="37"/>
      <c r="BV68" s="127"/>
      <c r="BW68" s="127"/>
    </row>
    <row r="69" spans="1:75">
      <c r="A69" s="26" t="str">
        <f t="shared" si="41"/>
        <v/>
      </c>
      <c r="B69" s="26" t="str">
        <f t="shared" si="23"/>
        <v/>
      </c>
      <c r="C69" s="26" t="str">
        <f t="shared" si="42"/>
        <v/>
      </c>
      <c r="D69" s="103" t="str">
        <f t="shared" si="66"/>
        <v/>
      </c>
      <c r="E69" s="118" t="str">
        <f t="shared" si="45"/>
        <v/>
      </c>
      <c r="F69" s="103" t="str">
        <f t="shared" si="46"/>
        <v/>
      </c>
      <c r="G69" s="103"/>
      <c r="H69" s="60" t="str">
        <f>IF(B69="","",(IF(AND(B69&gt;='Tab1-Plan'!$C$9,C69&gt;='Tab1-Plan'!$D$9),1,0)))</f>
        <v/>
      </c>
      <c r="I69" s="64" t="str">
        <f>IF(AND(B69="",T69=""),"",VLOOKUP($A$3,'Tab2-Assumptions'!$A$10:$C$13,2,FALSE))</f>
        <v/>
      </c>
      <c r="J69" s="64" t="str">
        <f>IF(AND(B69="",T69=""),"",VLOOKUP($A$3,'Tab2-Assumptions'!$A$10:$C$13,3,FALSE))</f>
        <v/>
      </c>
      <c r="K69" s="103" t="str">
        <f t="shared" si="24"/>
        <v/>
      </c>
      <c r="L69" s="103" t="str">
        <f t="shared" si="25"/>
        <v/>
      </c>
      <c r="M69" s="103" t="str">
        <f t="shared" si="26"/>
        <v/>
      </c>
      <c r="N69" s="103" t="str">
        <f t="shared" si="27"/>
        <v/>
      </c>
      <c r="O69" s="103" t="str">
        <f t="shared" si="28"/>
        <v/>
      </c>
      <c r="P69" s="103" t="str">
        <f t="shared" si="43"/>
        <v/>
      </c>
      <c r="Q69" s="103" t="str">
        <f t="shared" si="29"/>
        <v/>
      </c>
      <c r="R69" s="103" t="str">
        <f t="shared" si="30"/>
        <v/>
      </c>
      <c r="T69" s="26" t="str">
        <f t="shared" si="31"/>
        <v/>
      </c>
      <c r="U69" s="119" t="str">
        <f t="shared" si="47"/>
        <v/>
      </c>
      <c r="V69" s="119"/>
      <c r="W69" s="120" t="str">
        <f t="shared" si="67"/>
        <v/>
      </c>
      <c r="X69" s="120" t="str">
        <f t="shared" si="44"/>
        <v/>
      </c>
      <c r="Y69" s="120" t="str">
        <f t="shared" si="48"/>
        <v/>
      </c>
      <c r="Z69" s="119"/>
      <c r="AA69" s="119" t="str">
        <f t="shared" si="68"/>
        <v/>
      </c>
      <c r="AC69" s="26" t="str">
        <f t="shared" si="49"/>
        <v/>
      </c>
      <c r="AD69" s="25" t="str">
        <f t="shared" si="50"/>
        <v/>
      </c>
      <c r="AE69" s="105"/>
      <c r="AF69" s="26" t="str">
        <f t="shared" si="51"/>
        <v/>
      </c>
      <c r="AG69" s="25" t="str">
        <f t="shared" si="52"/>
        <v/>
      </c>
      <c r="AH69" s="123"/>
      <c r="AI69" s="51" t="str">
        <f t="shared" si="53"/>
        <v/>
      </c>
      <c r="AJ69" s="35" t="str">
        <f t="shared" si="54"/>
        <v/>
      </c>
      <c r="AL69" s="25" t="str">
        <f t="shared" si="69"/>
        <v/>
      </c>
      <c r="AM69" s="25" t="str">
        <f t="shared" si="70"/>
        <v/>
      </c>
      <c r="AO69" s="33" t="str">
        <f t="shared" si="71"/>
        <v/>
      </c>
      <c r="AP69" s="33" t="str">
        <f t="shared" si="72"/>
        <v/>
      </c>
      <c r="AQ69" s="125"/>
      <c r="AR69" s="126" t="str">
        <f t="shared" si="73"/>
        <v/>
      </c>
      <c r="AS69" s="126" t="str">
        <f t="shared" si="74"/>
        <v/>
      </c>
      <c r="AT69" s="126"/>
      <c r="AU69" s="62" t="str">
        <f t="shared" si="55"/>
        <v/>
      </c>
      <c r="AV69" s="62" t="str">
        <f t="shared" si="56"/>
        <v/>
      </c>
      <c r="AW69" s="62" t="str">
        <f t="shared" si="57"/>
        <v/>
      </c>
      <c r="AX69" s="61" t="str">
        <f t="shared" si="75"/>
        <v/>
      </c>
      <c r="AY69" s="61"/>
      <c r="AZ69" s="33" t="str">
        <f>IF(B69="","",VLOOKUP($A$3,'Tab1-Plan'!$B$30:$F$33,IF(B69&lt;65,2,3),FALSE))</f>
        <v/>
      </c>
      <c r="BA69" s="33" t="str">
        <f>IF(T69="","",VLOOKUP($A$3,'Tab1-Plan'!$B$30:$F$33,IF(T69&lt;65,4,5),FALSE))</f>
        <v/>
      </c>
      <c r="BB69" s="115"/>
      <c r="BC69" s="126" t="str">
        <f t="shared" si="58"/>
        <v/>
      </c>
      <c r="BD69" s="126" t="str">
        <f t="shared" si="59"/>
        <v/>
      </c>
      <c r="BE69" s="125"/>
      <c r="BF69" s="62" t="str">
        <f t="shared" si="60"/>
        <v/>
      </c>
      <c r="BG69" s="62" t="str">
        <f t="shared" si="61"/>
        <v/>
      </c>
      <c r="BH69" s="62" t="str">
        <f t="shared" si="62"/>
        <v/>
      </c>
      <c r="BI69" s="61" t="str">
        <f t="shared" si="63"/>
        <v/>
      </c>
      <c r="BJ69" s="61"/>
      <c r="BK69" s="61" t="str">
        <f t="shared" si="64"/>
        <v/>
      </c>
      <c r="BL69" s="61" t="str">
        <f t="shared" si="65"/>
        <v/>
      </c>
      <c r="BM69" s="127"/>
      <c r="BU69" s="37"/>
      <c r="BV69" s="127"/>
      <c r="BW69" s="127"/>
    </row>
    <row r="70" spans="1:75">
      <c r="A70" s="26" t="str">
        <f t="shared" si="41"/>
        <v/>
      </c>
      <c r="B70" s="26" t="str">
        <f t="shared" si="23"/>
        <v/>
      </c>
      <c r="C70" s="26" t="str">
        <f t="shared" si="42"/>
        <v/>
      </c>
      <c r="D70" s="103" t="str">
        <f t="shared" si="66"/>
        <v/>
      </c>
      <c r="E70" s="118" t="str">
        <f t="shared" ref="E70:E101" si="76">IF(B70="","",VLOOKUP($B70,WITHDRAWAL,2))</f>
        <v/>
      </c>
      <c r="F70" s="103" t="str">
        <f t="shared" ref="F70:F101" si="77">IF(B70="","",IF(OR(active_sex="M",active_sex="m"),VLOOKUP(IF(B70&lt;20,20,$B70),DEATH_MALE,2),IF(OR(active_sex="F",active_sex="f"),VLOOKUP(IF(B70&lt;20,20,$B70),DEATH_FEMALE,2),"error")))</f>
        <v/>
      </c>
      <c r="G70" s="103"/>
      <c r="H70" s="60" t="str">
        <f>IF(B70="","",(IF(AND(B70&gt;='Tab1-Plan'!$C$9,C70&gt;='Tab1-Plan'!$D$9),1,0)))</f>
        <v/>
      </c>
      <c r="I70" s="64" t="str">
        <f>IF(AND(B70="",T70=""),"",VLOOKUP($A$3,'Tab2-Assumptions'!$A$10:$C$13,2,FALSE))</f>
        <v/>
      </c>
      <c r="J70" s="64" t="str">
        <f>IF(AND(B70="",T70=""),"",VLOOKUP($A$3,'Tab2-Assumptions'!$A$10:$C$13,3,FALSE))</f>
        <v/>
      </c>
      <c r="K70" s="103" t="str">
        <f t="shared" si="24"/>
        <v/>
      </c>
      <c r="L70" s="103" t="str">
        <f t="shared" si="25"/>
        <v/>
      </c>
      <c r="M70" s="103" t="str">
        <f t="shared" si="26"/>
        <v/>
      </c>
      <c r="N70" s="103" t="str">
        <f t="shared" si="27"/>
        <v/>
      </c>
      <c r="O70" s="103" t="str">
        <f t="shared" si="28"/>
        <v/>
      </c>
      <c r="P70" s="103" t="str">
        <f t="shared" si="43"/>
        <v/>
      </c>
      <c r="Q70" s="103" t="str">
        <f t="shared" si="29"/>
        <v/>
      </c>
      <c r="R70" s="103" t="str">
        <f t="shared" si="30"/>
        <v/>
      </c>
      <c r="T70" s="26" t="str">
        <f t="shared" si="31"/>
        <v/>
      </c>
      <c r="U70" s="119" t="str">
        <f t="shared" ref="U70:U101" si="78">IF(T70="","",IF(OR(active_sex="M",active_sex="m"),VLOOKUP(IF(T70&lt;20,20,$T70),DEATH_FEMALE,2),IF(OR(active_sex="F",active_sex="f"),VLOOKUP(IF(T70&lt;20,20,$T70),DEATH_MALE,2),"error")))</f>
        <v/>
      </c>
      <c r="V70" s="119"/>
      <c r="W70" s="120" t="str">
        <f t="shared" si="67"/>
        <v/>
      </c>
      <c r="X70" s="120" t="str">
        <f t="shared" si="44"/>
        <v/>
      </c>
      <c r="Y70" s="120" t="str">
        <f t="shared" ref="Y70:Y101" si="79">IF(T70="","",AVERAGE(W70,X70)*J70)</f>
        <v/>
      </c>
      <c r="Z70" s="119"/>
      <c r="AA70" s="119" t="str">
        <f t="shared" si="68"/>
        <v/>
      </c>
      <c r="AC70" s="26" t="str">
        <f t="shared" ref="AC70:AC101" si="80">B70</f>
        <v/>
      </c>
      <c r="AD70" s="25" t="str">
        <f t="shared" ref="AD70:AD101" si="81">IF(B70="","",VLOOKUP(AC70,agingtable,3))</f>
        <v/>
      </c>
      <c r="AE70" s="105"/>
      <c r="AF70" s="26" t="str">
        <f t="shared" ref="AF70:AF101" si="82">T70</f>
        <v/>
      </c>
      <c r="AG70" s="25" t="str">
        <f t="shared" ref="AG70:AG101" si="83">IF(T70="","",VLOOKUP(AF70,agingtable,3))</f>
        <v/>
      </c>
      <c r="AH70" s="123"/>
      <c r="AI70" s="51" t="str">
        <f t="shared" ref="AI70:AI101" si="84">IF(A70="","",VLOOKUP($A70,TRENDS,2,TRUE))</f>
        <v/>
      </c>
      <c r="AJ70" s="35" t="str">
        <f t="shared" ref="AJ70:AJ101" si="85">IF(A70="","",VLOOKUP($A70,TRENDS,3,TRUE))</f>
        <v/>
      </c>
      <c r="AL70" s="25" t="str">
        <f t="shared" si="69"/>
        <v/>
      </c>
      <c r="AM70" s="25" t="str">
        <f t="shared" si="70"/>
        <v/>
      </c>
      <c r="AO70" s="33" t="str">
        <f t="shared" si="71"/>
        <v/>
      </c>
      <c r="AP70" s="33" t="str">
        <f t="shared" si="72"/>
        <v/>
      </c>
      <c r="AQ70" s="125"/>
      <c r="AR70" s="126" t="str">
        <f t="shared" si="73"/>
        <v/>
      </c>
      <c r="AS70" s="126" t="str">
        <f t="shared" si="74"/>
        <v/>
      </c>
      <c r="AT70" s="126"/>
      <c r="AU70" s="62" t="str">
        <f t="shared" ref="AU70:AU101" si="86">IF($B70="","",(AR70)*$R70*$I70)</f>
        <v/>
      </c>
      <c r="AV70" s="62" t="str">
        <f t="shared" ref="AV70:AV101" si="87">IF($T70="","",(AS70)*$Y70*$I70)</f>
        <v/>
      </c>
      <c r="AW70" s="62" t="str">
        <f t="shared" ref="AW70:AW101" si="88">IF($A70="","",SUM(AU70:AV70))</f>
        <v/>
      </c>
      <c r="AX70" s="61" t="str">
        <f t="shared" si="75"/>
        <v/>
      </c>
      <c r="AY70" s="61"/>
      <c r="AZ70" s="33" t="str">
        <f>IF(B70="","",VLOOKUP($A$3,'Tab1-Plan'!$B$30:$F$33,IF(B70&lt;65,2,3),FALSE))</f>
        <v/>
      </c>
      <c r="BA70" s="33" t="str">
        <f>IF(T70="","",VLOOKUP($A$3,'Tab1-Plan'!$B$30:$F$33,IF(T70&lt;65,4,5),FALSE))</f>
        <v/>
      </c>
      <c r="BB70" s="115"/>
      <c r="BC70" s="126" t="str">
        <f t="shared" ref="BC70:BC101" si="89">IF(B70="","",AZ70*IF(AZ70&lt;1,AR70,AM70))</f>
        <v/>
      </c>
      <c r="BD70" s="126" t="str">
        <f t="shared" ref="BD70:BD101" si="90">IF($T70="","",BA70*IF(BA70&lt;1,AS70,$AM70))</f>
        <v/>
      </c>
      <c r="BE70" s="125"/>
      <c r="BF70" s="62" t="str">
        <f t="shared" ref="BF70:BF101" si="91">IF($B70="","",(BC70)*$R70*$I70)</f>
        <v/>
      </c>
      <c r="BG70" s="62" t="str">
        <f t="shared" ref="BG70:BG101" si="92">IF($T70="","",(BD70)*$Y70*$I70)</f>
        <v/>
      </c>
      <c r="BH70" s="62" t="str">
        <f t="shared" ref="BH70:BH101" si="93">IF($A70="","",SUM(BF70:BG70))</f>
        <v/>
      </c>
      <c r="BI70" s="61" t="str">
        <f t="shared" ref="BI70:BI101" si="94">IF($A70="","",BH70*AA70)</f>
        <v/>
      </c>
      <c r="BJ70" s="61"/>
      <c r="BK70" s="61" t="str">
        <f t="shared" ref="BK70:BK101" si="95">IF(A70="","",AW70-BH70)</f>
        <v/>
      </c>
      <c r="BL70" s="61" t="str">
        <f t="shared" ref="BL70:BL101" si="96">IF(A70="","",AX70-BI70)</f>
        <v/>
      </c>
      <c r="BM70" s="127"/>
      <c r="BU70" s="37"/>
      <c r="BV70" s="127"/>
      <c r="BW70" s="127"/>
    </row>
    <row r="71" spans="1:75">
      <c r="A71" s="26" t="str">
        <f t="shared" si="41"/>
        <v/>
      </c>
      <c r="B71" s="26" t="str">
        <f t="shared" ref="B71:B134" si="97">IF(B70="","",IF((B70+1)&gt;110,"",B70+1))</f>
        <v/>
      </c>
      <c r="C71" s="26" t="str">
        <f t="shared" si="42"/>
        <v/>
      </c>
      <c r="D71" s="103" t="str">
        <f t="shared" si="66"/>
        <v/>
      </c>
      <c r="E71" s="118" t="str">
        <f t="shared" si="76"/>
        <v/>
      </c>
      <c r="F71" s="103" t="str">
        <f t="shared" si="77"/>
        <v/>
      </c>
      <c r="G71" s="103"/>
      <c r="H71" s="60" t="str">
        <f>IF(B71="","",(IF(AND(B71&gt;='Tab1-Plan'!$C$9,C71&gt;='Tab1-Plan'!$D$9),1,0)))</f>
        <v/>
      </c>
      <c r="I71" s="64" t="str">
        <f>IF(AND(B71="",T71=""),"",VLOOKUP($A$3,'Tab2-Assumptions'!$A$10:$C$13,2,FALSE))</f>
        <v/>
      </c>
      <c r="J71" s="64" t="str">
        <f>IF(AND(B71="",T71=""),"",VLOOKUP($A$3,'Tab2-Assumptions'!$A$10:$C$13,3,FALSE))</f>
        <v/>
      </c>
      <c r="K71" s="103" t="str">
        <f t="shared" ref="K71:K134" si="98">IF(B71="","",O70)</f>
        <v/>
      </c>
      <c r="L71" s="103" t="str">
        <f t="shared" ref="L71:L134" si="99">IF(B71="","",H71*$K71*$D71)</f>
        <v/>
      </c>
      <c r="M71" s="103" t="str">
        <f t="shared" ref="M71:M134" si="100">IF(B71="","",IF(H71=1,0,$K71*$E71))</f>
        <v/>
      </c>
      <c r="N71" s="103" t="str">
        <f t="shared" ref="N71:N134" si="101">IF(B71="","",$K71*$F71)</f>
        <v/>
      </c>
      <c r="O71" s="103" t="str">
        <f t="shared" ref="O71:O134" si="102">IF(B71="","",MAX(K71-SUM(L71:N71),0))</f>
        <v/>
      </c>
      <c r="P71" s="103" t="str">
        <f t="shared" si="43"/>
        <v/>
      </c>
      <c r="Q71" s="103" t="str">
        <f t="shared" ref="Q71:Q134" si="103">IF(B71="","",P71*(1-$F71))</f>
        <v/>
      </c>
      <c r="R71" s="103" t="str">
        <f t="shared" ref="R71:R134" si="104">IF(B71="","",AVERAGE(P71:Q71))</f>
        <v/>
      </c>
      <c r="T71" s="26" t="str">
        <f t="shared" ref="T71:T134" si="105">IF(T70="","",IF((T70+1)&gt;110,"",T70+1))</f>
        <v/>
      </c>
      <c r="U71" s="119" t="str">
        <f t="shared" si="78"/>
        <v/>
      </c>
      <c r="V71" s="119"/>
      <c r="W71" s="120" t="str">
        <f t="shared" ref="W71:W102" si="106">IF(T71="","",X70+IF(L71="",0,L71))</f>
        <v/>
      </c>
      <c r="X71" s="120" t="str">
        <f t="shared" si="44"/>
        <v/>
      </c>
      <c r="Y71" s="120" t="str">
        <f t="shared" si="79"/>
        <v/>
      </c>
      <c r="Z71" s="119"/>
      <c r="AA71" s="119" t="str">
        <f t="shared" ref="AA71:AA102" si="107">IF(A71="","",AA70/(1+discount))</f>
        <v/>
      </c>
      <c r="AC71" s="26" t="str">
        <f t="shared" si="80"/>
        <v/>
      </c>
      <c r="AD71" s="25" t="str">
        <f t="shared" si="81"/>
        <v/>
      </c>
      <c r="AE71" s="105"/>
      <c r="AF71" s="26" t="str">
        <f t="shared" si="82"/>
        <v/>
      </c>
      <c r="AG71" s="25" t="str">
        <f t="shared" si="83"/>
        <v/>
      </c>
      <c r="AH71" s="123"/>
      <c r="AI71" s="51" t="str">
        <f t="shared" si="84"/>
        <v/>
      </c>
      <c r="AJ71" s="35" t="str">
        <f t="shared" si="85"/>
        <v/>
      </c>
      <c r="AL71" s="25" t="str">
        <f t="shared" ref="AL71:AL102" si="108">IF(A71="","",AL70*(1+AI70))</f>
        <v/>
      </c>
      <c r="AM71" s="25" t="str">
        <f t="shared" ref="AM71:AM102" si="109">IF(A71="","",AM70*(1+AJ70))</f>
        <v/>
      </c>
      <c r="AO71" s="33" t="str">
        <f t="shared" ref="AO71:AO102" si="110">IF(B71="","",IF(B71&lt;65,cc_pre_ret_age65,cc_pst_ret_age65))</f>
        <v/>
      </c>
      <c r="AP71" s="33" t="str">
        <f t="shared" ref="AP71:AP102" si="111">IF(T71="","",IF(T71&lt;65,cc_pre_sp_age65,cc_pst_sp_age65))</f>
        <v/>
      </c>
      <c r="AQ71" s="125"/>
      <c r="AR71" s="126" t="str">
        <f t="shared" ref="AR71:AR102" si="112">IF(B71="","",AO71*AL71*AD71)</f>
        <v/>
      </c>
      <c r="AS71" s="126" t="str">
        <f t="shared" ref="AS71:AS102" si="113">IF(T71="","",AP71*AL71*AG71)</f>
        <v/>
      </c>
      <c r="AT71" s="126"/>
      <c r="AU71" s="62" t="str">
        <f t="shared" si="86"/>
        <v/>
      </c>
      <c r="AV71" s="62" t="str">
        <f t="shared" si="87"/>
        <v/>
      </c>
      <c r="AW71" s="62" t="str">
        <f t="shared" si="88"/>
        <v/>
      </c>
      <c r="AX71" s="61" t="str">
        <f t="shared" ref="AX71:AX102" si="114">IF($A71="","",AW71*AA71)</f>
        <v/>
      </c>
      <c r="AY71" s="61"/>
      <c r="AZ71" s="33" t="str">
        <f>IF(B71="","",VLOOKUP($A$3,'Tab1-Plan'!$B$30:$F$33,IF(B71&lt;65,2,3),FALSE))</f>
        <v/>
      </c>
      <c r="BA71" s="33" t="str">
        <f>IF(T71="","",VLOOKUP($A$3,'Tab1-Plan'!$B$30:$F$33,IF(T71&lt;65,4,5),FALSE))</f>
        <v/>
      </c>
      <c r="BB71" s="115"/>
      <c r="BC71" s="126" t="str">
        <f t="shared" si="89"/>
        <v/>
      </c>
      <c r="BD71" s="126" t="str">
        <f t="shared" si="90"/>
        <v/>
      </c>
      <c r="BE71" s="125"/>
      <c r="BF71" s="62" t="str">
        <f t="shared" si="91"/>
        <v/>
      </c>
      <c r="BG71" s="62" t="str">
        <f t="shared" si="92"/>
        <v/>
      </c>
      <c r="BH71" s="62" t="str">
        <f t="shared" si="93"/>
        <v/>
      </c>
      <c r="BI71" s="61" t="str">
        <f t="shared" si="94"/>
        <v/>
      </c>
      <c r="BJ71" s="61"/>
      <c r="BK71" s="61" t="str">
        <f t="shared" si="95"/>
        <v/>
      </c>
      <c r="BL71" s="61" t="str">
        <f t="shared" si="96"/>
        <v/>
      </c>
      <c r="BM71" s="127"/>
      <c r="BU71" s="37"/>
      <c r="BV71" s="127"/>
      <c r="BW71" s="127"/>
    </row>
    <row r="72" spans="1:75">
      <c r="A72" s="26" t="str">
        <f t="shared" ref="A72:A135" si="115">IF(AND(B72="",T72=""),"",A71+1)</f>
        <v/>
      </c>
      <c r="B72" s="26" t="str">
        <f t="shared" si="97"/>
        <v/>
      </c>
      <c r="C72" s="26" t="str">
        <f t="shared" ref="C72:C135" si="116">IF($B72="","",C71+1)</f>
        <v/>
      </c>
      <c r="D72" s="103" t="str">
        <f t="shared" si="66"/>
        <v/>
      </c>
      <c r="E72" s="118" t="str">
        <f t="shared" si="76"/>
        <v/>
      </c>
      <c r="F72" s="103" t="str">
        <f t="shared" si="77"/>
        <v/>
      </c>
      <c r="G72" s="103"/>
      <c r="H72" s="60" t="str">
        <f>IF(B72="","",(IF(AND(B72&gt;='Tab1-Plan'!$C$9,C72&gt;='Tab1-Plan'!$D$9),1,0)))</f>
        <v/>
      </c>
      <c r="I72" s="64" t="str">
        <f>IF(AND(B72="",T72=""),"",VLOOKUP($A$3,'Tab2-Assumptions'!$A$10:$C$13,2,FALSE))</f>
        <v/>
      </c>
      <c r="J72" s="64" t="str">
        <f>IF(AND(B72="",T72=""),"",VLOOKUP($A$3,'Tab2-Assumptions'!$A$10:$C$13,3,FALSE))</f>
        <v/>
      </c>
      <c r="K72" s="103" t="str">
        <f t="shared" si="98"/>
        <v/>
      </c>
      <c r="L72" s="103" t="str">
        <f t="shared" si="99"/>
        <v/>
      </c>
      <c r="M72" s="103" t="str">
        <f t="shared" si="100"/>
        <v/>
      </c>
      <c r="N72" s="103" t="str">
        <f t="shared" si="101"/>
        <v/>
      </c>
      <c r="O72" s="103" t="str">
        <f t="shared" si="102"/>
        <v/>
      </c>
      <c r="P72" s="103" t="str">
        <f t="shared" ref="P72:P135" si="117">IF(B72="","",L72+Q71)</f>
        <v/>
      </c>
      <c r="Q72" s="103" t="str">
        <f t="shared" si="103"/>
        <v/>
      </c>
      <c r="R72" s="103" t="str">
        <f t="shared" si="104"/>
        <v/>
      </c>
      <c r="T72" s="26" t="str">
        <f t="shared" si="105"/>
        <v/>
      </c>
      <c r="U72" s="119" t="str">
        <f t="shared" si="78"/>
        <v/>
      </c>
      <c r="V72" s="119"/>
      <c r="W72" s="120" t="str">
        <f t="shared" si="106"/>
        <v/>
      </c>
      <c r="X72" s="120" t="str">
        <f t="shared" si="44"/>
        <v/>
      </c>
      <c r="Y72" s="120" t="str">
        <f t="shared" si="79"/>
        <v/>
      </c>
      <c r="Z72" s="119"/>
      <c r="AA72" s="119" t="str">
        <f t="shared" si="107"/>
        <v/>
      </c>
      <c r="AC72" s="26" t="str">
        <f t="shared" si="80"/>
        <v/>
      </c>
      <c r="AD72" s="25" t="str">
        <f t="shared" si="81"/>
        <v/>
      </c>
      <c r="AE72" s="105"/>
      <c r="AF72" s="26" t="str">
        <f t="shared" si="82"/>
        <v/>
      </c>
      <c r="AG72" s="25" t="str">
        <f t="shared" si="83"/>
        <v/>
      </c>
      <c r="AH72" s="123"/>
      <c r="AI72" s="51" t="str">
        <f t="shared" si="84"/>
        <v/>
      </c>
      <c r="AJ72" s="35" t="str">
        <f t="shared" si="85"/>
        <v/>
      </c>
      <c r="AL72" s="25" t="str">
        <f t="shared" si="108"/>
        <v/>
      </c>
      <c r="AM72" s="25" t="str">
        <f t="shared" si="109"/>
        <v/>
      </c>
      <c r="AO72" s="33" t="str">
        <f t="shared" si="110"/>
        <v/>
      </c>
      <c r="AP72" s="33" t="str">
        <f t="shared" si="111"/>
        <v/>
      </c>
      <c r="AQ72" s="125"/>
      <c r="AR72" s="126" t="str">
        <f t="shared" si="112"/>
        <v/>
      </c>
      <c r="AS72" s="126" t="str">
        <f t="shared" si="113"/>
        <v/>
      </c>
      <c r="AT72" s="126"/>
      <c r="AU72" s="62" t="str">
        <f t="shared" si="86"/>
        <v/>
      </c>
      <c r="AV72" s="62" t="str">
        <f t="shared" si="87"/>
        <v/>
      </c>
      <c r="AW72" s="62" t="str">
        <f t="shared" si="88"/>
        <v/>
      </c>
      <c r="AX72" s="61" t="str">
        <f t="shared" si="114"/>
        <v/>
      </c>
      <c r="AY72" s="61"/>
      <c r="AZ72" s="33" t="str">
        <f>IF(B72="","",VLOOKUP($A$3,'Tab1-Plan'!$B$30:$F$33,IF(B72&lt;65,2,3),FALSE))</f>
        <v/>
      </c>
      <c r="BA72" s="33" t="str">
        <f>IF(T72="","",VLOOKUP($A$3,'Tab1-Plan'!$B$30:$F$33,IF(T72&lt;65,4,5),FALSE))</f>
        <v/>
      </c>
      <c r="BB72" s="115"/>
      <c r="BC72" s="126" t="str">
        <f t="shared" si="89"/>
        <v/>
      </c>
      <c r="BD72" s="126" t="str">
        <f t="shared" si="90"/>
        <v/>
      </c>
      <c r="BE72" s="125"/>
      <c r="BF72" s="62" t="str">
        <f t="shared" si="91"/>
        <v/>
      </c>
      <c r="BG72" s="62" t="str">
        <f t="shared" si="92"/>
        <v/>
      </c>
      <c r="BH72" s="62" t="str">
        <f t="shared" si="93"/>
        <v/>
      </c>
      <c r="BI72" s="61" t="str">
        <f t="shared" si="94"/>
        <v/>
      </c>
      <c r="BJ72" s="61"/>
      <c r="BK72" s="61" t="str">
        <f t="shared" si="95"/>
        <v/>
      </c>
      <c r="BL72" s="61" t="str">
        <f t="shared" si="96"/>
        <v/>
      </c>
      <c r="BM72" s="127"/>
      <c r="BU72" s="37"/>
      <c r="BV72" s="127"/>
      <c r="BW72" s="127"/>
    </row>
    <row r="73" spans="1:75">
      <c r="A73" s="26" t="str">
        <f t="shared" si="115"/>
        <v/>
      </c>
      <c r="B73" s="26" t="str">
        <f t="shared" si="97"/>
        <v/>
      </c>
      <c r="C73" s="26" t="str">
        <f t="shared" si="116"/>
        <v/>
      </c>
      <c r="D73" s="103" t="str">
        <f t="shared" si="66"/>
        <v/>
      </c>
      <c r="E73" s="118" t="str">
        <f t="shared" si="76"/>
        <v/>
      </c>
      <c r="F73" s="103" t="str">
        <f t="shared" si="77"/>
        <v/>
      </c>
      <c r="G73" s="103"/>
      <c r="H73" s="60" t="str">
        <f>IF(B73="","",(IF(AND(B73&gt;='Tab1-Plan'!$C$9,C73&gt;='Tab1-Plan'!$D$9),1,0)))</f>
        <v/>
      </c>
      <c r="I73" s="64" t="str">
        <f>IF(AND(B73="",T73=""),"",VLOOKUP($A$3,'Tab2-Assumptions'!$A$10:$C$13,2,FALSE))</f>
        <v/>
      </c>
      <c r="J73" s="64" t="str">
        <f>IF(AND(B73="",T73=""),"",VLOOKUP($A$3,'Tab2-Assumptions'!$A$10:$C$13,3,FALSE))</f>
        <v/>
      </c>
      <c r="K73" s="103" t="str">
        <f t="shared" si="98"/>
        <v/>
      </c>
      <c r="L73" s="103" t="str">
        <f t="shared" si="99"/>
        <v/>
      </c>
      <c r="M73" s="103" t="str">
        <f t="shared" si="100"/>
        <v/>
      </c>
      <c r="N73" s="103" t="str">
        <f t="shared" si="101"/>
        <v/>
      </c>
      <c r="O73" s="103" t="str">
        <f t="shared" si="102"/>
        <v/>
      </c>
      <c r="P73" s="103" t="str">
        <f t="shared" si="117"/>
        <v/>
      </c>
      <c r="Q73" s="103" t="str">
        <f t="shared" si="103"/>
        <v/>
      </c>
      <c r="R73" s="103" t="str">
        <f t="shared" si="104"/>
        <v/>
      </c>
      <c r="T73" s="26" t="str">
        <f t="shared" si="105"/>
        <v/>
      </c>
      <c r="U73" s="119" t="str">
        <f t="shared" si="78"/>
        <v/>
      </c>
      <c r="V73" s="119"/>
      <c r="W73" s="120" t="str">
        <f t="shared" si="106"/>
        <v/>
      </c>
      <c r="X73" s="120" t="str">
        <f t="shared" si="44"/>
        <v/>
      </c>
      <c r="Y73" s="120" t="str">
        <f t="shared" si="79"/>
        <v/>
      </c>
      <c r="Z73" s="119"/>
      <c r="AA73" s="119" t="str">
        <f t="shared" si="107"/>
        <v/>
      </c>
      <c r="AC73" s="26" t="str">
        <f t="shared" si="80"/>
        <v/>
      </c>
      <c r="AD73" s="25" t="str">
        <f t="shared" si="81"/>
        <v/>
      </c>
      <c r="AE73" s="105"/>
      <c r="AF73" s="26" t="str">
        <f t="shared" si="82"/>
        <v/>
      </c>
      <c r="AG73" s="25" t="str">
        <f t="shared" si="83"/>
        <v/>
      </c>
      <c r="AH73" s="123"/>
      <c r="AI73" s="51" t="str">
        <f t="shared" si="84"/>
        <v/>
      </c>
      <c r="AJ73" s="35" t="str">
        <f t="shared" si="85"/>
        <v/>
      </c>
      <c r="AL73" s="25" t="str">
        <f t="shared" si="108"/>
        <v/>
      </c>
      <c r="AM73" s="25" t="str">
        <f t="shared" si="109"/>
        <v/>
      </c>
      <c r="AO73" s="33" t="str">
        <f t="shared" si="110"/>
        <v/>
      </c>
      <c r="AP73" s="33" t="str">
        <f t="shared" si="111"/>
        <v/>
      </c>
      <c r="AQ73" s="125"/>
      <c r="AR73" s="126" t="str">
        <f t="shared" si="112"/>
        <v/>
      </c>
      <c r="AS73" s="126" t="str">
        <f t="shared" si="113"/>
        <v/>
      </c>
      <c r="AT73" s="126"/>
      <c r="AU73" s="62" t="str">
        <f t="shared" si="86"/>
        <v/>
      </c>
      <c r="AV73" s="62" t="str">
        <f t="shared" si="87"/>
        <v/>
      </c>
      <c r="AW73" s="62" t="str">
        <f t="shared" si="88"/>
        <v/>
      </c>
      <c r="AX73" s="61" t="str">
        <f t="shared" si="114"/>
        <v/>
      </c>
      <c r="AY73" s="61"/>
      <c r="AZ73" s="33" t="str">
        <f>IF(B73="","",VLOOKUP($A$3,'Tab1-Plan'!$B$30:$F$33,IF(B73&lt;65,2,3),FALSE))</f>
        <v/>
      </c>
      <c r="BA73" s="33" t="str">
        <f>IF(T73="","",VLOOKUP($A$3,'Tab1-Plan'!$B$30:$F$33,IF(T73&lt;65,4,5),FALSE))</f>
        <v/>
      </c>
      <c r="BB73" s="115"/>
      <c r="BC73" s="126" t="str">
        <f t="shared" si="89"/>
        <v/>
      </c>
      <c r="BD73" s="126" t="str">
        <f t="shared" si="90"/>
        <v/>
      </c>
      <c r="BE73" s="125"/>
      <c r="BF73" s="62" t="str">
        <f t="shared" si="91"/>
        <v/>
      </c>
      <c r="BG73" s="62" t="str">
        <f t="shared" si="92"/>
        <v/>
      </c>
      <c r="BH73" s="62" t="str">
        <f t="shared" si="93"/>
        <v/>
      </c>
      <c r="BI73" s="61" t="str">
        <f t="shared" si="94"/>
        <v/>
      </c>
      <c r="BJ73" s="61"/>
      <c r="BK73" s="61" t="str">
        <f t="shared" si="95"/>
        <v/>
      </c>
      <c r="BL73" s="61" t="str">
        <f t="shared" si="96"/>
        <v/>
      </c>
      <c r="BM73" s="127"/>
      <c r="BU73" s="37"/>
      <c r="BV73" s="127"/>
      <c r="BW73" s="127"/>
    </row>
    <row r="74" spans="1:75">
      <c r="A74" s="26" t="str">
        <f t="shared" si="115"/>
        <v/>
      </c>
      <c r="B74" s="26" t="str">
        <f t="shared" si="97"/>
        <v/>
      </c>
      <c r="C74" s="26" t="str">
        <f t="shared" si="116"/>
        <v/>
      </c>
      <c r="D74" s="103" t="str">
        <f t="shared" si="66"/>
        <v/>
      </c>
      <c r="E74" s="118" t="str">
        <f t="shared" si="76"/>
        <v/>
      </c>
      <c r="F74" s="103" t="str">
        <f t="shared" si="77"/>
        <v/>
      </c>
      <c r="G74" s="103"/>
      <c r="H74" s="60" t="str">
        <f>IF(B74="","",(IF(AND(B74&gt;='Tab1-Plan'!$C$9,C74&gt;='Tab1-Plan'!$D$9),1,0)))</f>
        <v/>
      </c>
      <c r="I74" s="64" t="str">
        <f>IF(AND(B74="",T74=""),"",VLOOKUP($A$3,'Tab2-Assumptions'!$A$10:$C$13,2,FALSE))</f>
        <v/>
      </c>
      <c r="J74" s="64" t="str">
        <f>IF(AND(B74="",T74=""),"",VLOOKUP($A$3,'Tab2-Assumptions'!$A$10:$C$13,3,FALSE))</f>
        <v/>
      </c>
      <c r="K74" s="103" t="str">
        <f t="shared" si="98"/>
        <v/>
      </c>
      <c r="L74" s="103" t="str">
        <f t="shared" si="99"/>
        <v/>
      </c>
      <c r="M74" s="103" t="str">
        <f t="shared" si="100"/>
        <v/>
      </c>
      <c r="N74" s="103" t="str">
        <f t="shared" si="101"/>
        <v/>
      </c>
      <c r="O74" s="103" t="str">
        <f t="shared" si="102"/>
        <v/>
      </c>
      <c r="P74" s="103" t="str">
        <f t="shared" si="117"/>
        <v/>
      </c>
      <c r="Q74" s="103" t="str">
        <f t="shared" si="103"/>
        <v/>
      </c>
      <c r="R74" s="103" t="str">
        <f t="shared" si="104"/>
        <v/>
      </c>
      <c r="T74" s="26" t="str">
        <f t="shared" si="105"/>
        <v/>
      </c>
      <c r="U74" s="119" t="str">
        <f t="shared" si="78"/>
        <v/>
      </c>
      <c r="V74" s="119"/>
      <c r="W74" s="120" t="str">
        <f t="shared" si="106"/>
        <v/>
      </c>
      <c r="X74" s="120" t="str">
        <f t="shared" ref="X74:X137" si="118">IF(T74="","",W74*((1-U74)*(1-IF(B75="",0,F74))+(1-U74)*IF(B75="",0,F74)))</f>
        <v/>
      </c>
      <c r="Y74" s="120" t="str">
        <f t="shared" si="79"/>
        <v/>
      </c>
      <c r="Z74" s="119"/>
      <c r="AA74" s="119" t="str">
        <f t="shared" si="107"/>
        <v/>
      </c>
      <c r="AC74" s="26" t="str">
        <f t="shared" si="80"/>
        <v/>
      </c>
      <c r="AD74" s="25" t="str">
        <f t="shared" si="81"/>
        <v/>
      </c>
      <c r="AE74" s="105"/>
      <c r="AF74" s="26" t="str">
        <f t="shared" si="82"/>
        <v/>
      </c>
      <c r="AG74" s="25" t="str">
        <f t="shared" si="83"/>
        <v/>
      </c>
      <c r="AH74" s="123"/>
      <c r="AI74" s="51" t="str">
        <f t="shared" si="84"/>
        <v/>
      </c>
      <c r="AJ74" s="35" t="str">
        <f t="shared" si="85"/>
        <v/>
      </c>
      <c r="AL74" s="25" t="str">
        <f t="shared" si="108"/>
        <v/>
      </c>
      <c r="AM74" s="25" t="str">
        <f t="shared" si="109"/>
        <v/>
      </c>
      <c r="AO74" s="33" t="str">
        <f t="shared" si="110"/>
        <v/>
      </c>
      <c r="AP74" s="33" t="str">
        <f t="shared" si="111"/>
        <v/>
      </c>
      <c r="AQ74" s="125"/>
      <c r="AR74" s="126" t="str">
        <f t="shared" si="112"/>
        <v/>
      </c>
      <c r="AS74" s="126" t="str">
        <f t="shared" si="113"/>
        <v/>
      </c>
      <c r="AT74" s="126"/>
      <c r="AU74" s="62" t="str">
        <f t="shared" si="86"/>
        <v/>
      </c>
      <c r="AV74" s="62" t="str">
        <f t="shared" si="87"/>
        <v/>
      </c>
      <c r="AW74" s="62" t="str">
        <f t="shared" si="88"/>
        <v/>
      </c>
      <c r="AX74" s="61" t="str">
        <f t="shared" si="114"/>
        <v/>
      </c>
      <c r="AY74" s="61"/>
      <c r="AZ74" s="33" t="str">
        <f>IF(B74="","",VLOOKUP($A$3,'Tab1-Plan'!$B$30:$F$33,IF(B74&lt;65,2,3),FALSE))</f>
        <v/>
      </c>
      <c r="BA74" s="33" t="str">
        <f>IF(T74="","",VLOOKUP($A$3,'Tab1-Plan'!$B$30:$F$33,IF(T74&lt;65,4,5),FALSE))</f>
        <v/>
      </c>
      <c r="BB74" s="115"/>
      <c r="BC74" s="126" t="str">
        <f t="shared" si="89"/>
        <v/>
      </c>
      <c r="BD74" s="126" t="str">
        <f t="shared" si="90"/>
        <v/>
      </c>
      <c r="BE74" s="125"/>
      <c r="BF74" s="62" t="str">
        <f t="shared" si="91"/>
        <v/>
      </c>
      <c r="BG74" s="62" t="str">
        <f t="shared" si="92"/>
        <v/>
      </c>
      <c r="BH74" s="62" t="str">
        <f t="shared" si="93"/>
        <v/>
      </c>
      <c r="BI74" s="61" t="str">
        <f t="shared" si="94"/>
        <v/>
      </c>
      <c r="BJ74" s="61"/>
      <c r="BK74" s="61" t="str">
        <f t="shared" si="95"/>
        <v/>
      </c>
      <c r="BL74" s="61" t="str">
        <f t="shared" si="96"/>
        <v/>
      </c>
      <c r="BM74" s="127"/>
      <c r="BU74" s="37"/>
      <c r="BV74" s="127"/>
      <c r="BW74" s="127"/>
    </row>
    <row r="75" spans="1:75">
      <c r="A75" s="26" t="str">
        <f t="shared" si="115"/>
        <v/>
      </c>
      <c r="B75" s="26" t="str">
        <f t="shared" si="97"/>
        <v/>
      </c>
      <c r="C75" s="26" t="str">
        <f t="shared" si="116"/>
        <v/>
      </c>
      <c r="D75" s="103" t="str">
        <f t="shared" si="66"/>
        <v/>
      </c>
      <c r="E75" s="118" t="str">
        <f t="shared" si="76"/>
        <v/>
      </c>
      <c r="F75" s="103" t="str">
        <f t="shared" si="77"/>
        <v/>
      </c>
      <c r="G75" s="103"/>
      <c r="H75" s="60" t="str">
        <f>IF(B75="","",(IF(AND(B75&gt;='Tab1-Plan'!$C$9,C75&gt;='Tab1-Plan'!$D$9),1,0)))</f>
        <v/>
      </c>
      <c r="I75" s="64" t="str">
        <f>IF(AND(B75="",T75=""),"",VLOOKUP($A$3,'Tab2-Assumptions'!$A$10:$C$13,2,FALSE))</f>
        <v/>
      </c>
      <c r="J75" s="64" t="str">
        <f>IF(AND(B75="",T75=""),"",VLOOKUP($A$3,'Tab2-Assumptions'!$A$10:$C$13,3,FALSE))</f>
        <v/>
      </c>
      <c r="K75" s="103" t="str">
        <f t="shared" si="98"/>
        <v/>
      </c>
      <c r="L75" s="103" t="str">
        <f t="shared" si="99"/>
        <v/>
      </c>
      <c r="M75" s="103" t="str">
        <f t="shared" si="100"/>
        <v/>
      </c>
      <c r="N75" s="103" t="str">
        <f t="shared" si="101"/>
        <v/>
      </c>
      <c r="O75" s="103" t="str">
        <f t="shared" si="102"/>
        <v/>
      </c>
      <c r="P75" s="103" t="str">
        <f t="shared" si="117"/>
        <v/>
      </c>
      <c r="Q75" s="103" t="str">
        <f t="shared" si="103"/>
        <v/>
      </c>
      <c r="R75" s="103" t="str">
        <f t="shared" si="104"/>
        <v/>
      </c>
      <c r="T75" s="26" t="str">
        <f t="shared" si="105"/>
        <v/>
      </c>
      <c r="U75" s="119" t="str">
        <f t="shared" si="78"/>
        <v/>
      </c>
      <c r="V75" s="119"/>
      <c r="W75" s="120" t="str">
        <f t="shared" si="106"/>
        <v/>
      </c>
      <c r="X75" s="120" t="str">
        <f t="shared" si="118"/>
        <v/>
      </c>
      <c r="Y75" s="120" t="str">
        <f t="shared" si="79"/>
        <v/>
      </c>
      <c r="Z75" s="119"/>
      <c r="AA75" s="119" t="str">
        <f t="shared" si="107"/>
        <v/>
      </c>
      <c r="AC75" s="26" t="str">
        <f t="shared" si="80"/>
        <v/>
      </c>
      <c r="AD75" s="25" t="str">
        <f t="shared" si="81"/>
        <v/>
      </c>
      <c r="AE75" s="105"/>
      <c r="AF75" s="26" t="str">
        <f t="shared" si="82"/>
        <v/>
      </c>
      <c r="AG75" s="25" t="str">
        <f t="shared" si="83"/>
        <v/>
      </c>
      <c r="AH75" s="123"/>
      <c r="AI75" s="51" t="str">
        <f t="shared" si="84"/>
        <v/>
      </c>
      <c r="AJ75" s="35" t="str">
        <f t="shared" si="85"/>
        <v/>
      </c>
      <c r="AL75" s="25" t="str">
        <f t="shared" si="108"/>
        <v/>
      </c>
      <c r="AM75" s="25" t="str">
        <f t="shared" si="109"/>
        <v/>
      </c>
      <c r="AO75" s="33" t="str">
        <f t="shared" si="110"/>
        <v/>
      </c>
      <c r="AP75" s="33" t="str">
        <f t="shared" si="111"/>
        <v/>
      </c>
      <c r="AQ75" s="125"/>
      <c r="AR75" s="126" t="str">
        <f t="shared" si="112"/>
        <v/>
      </c>
      <c r="AS75" s="126" t="str">
        <f t="shared" si="113"/>
        <v/>
      </c>
      <c r="AT75" s="126"/>
      <c r="AU75" s="62" t="str">
        <f t="shared" si="86"/>
        <v/>
      </c>
      <c r="AV75" s="62" t="str">
        <f t="shared" si="87"/>
        <v/>
      </c>
      <c r="AW75" s="62" t="str">
        <f t="shared" si="88"/>
        <v/>
      </c>
      <c r="AX75" s="61" t="str">
        <f t="shared" si="114"/>
        <v/>
      </c>
      <c r="AY75" s="61"/>
      <c r="AZ75" s="33" t="str">
        <f>IF(B75="","",VLOOKUP($A$3,'Tab1-Plan'!$B$30:$F$33,IF(B75&lt;65,2,3),FALSE))</f>
        <v/>
      </c>
      <c r="BA75" s="33" t="str">
        <f>IF(T75="","",VLOOKUP($A$3,'Tab1-Plan'!$B$30:$F$33,IF(T75&lt;65,4,5),FALSE))</f>
        <v/>
      </c>
      <c r="BB75" s="115"/>
      <c r="BC75" s="126" t="str">
        <f t="shared" si="89"/>
        <v/>
      </c>
      <c r="BD75" s="126" t="str">
        <f t="shared" si="90"/>
        <v/>
      </c>
      <c r="BE75" s="125"/>
      <c r="BF75" s="62" t="str">
        <f t="shared" si="91"/>
        <v/>
      </c>
      <c r="BG75" s="62" t="str">
        <f t="shared" si="92"/>
        <v/>
      </c>
      <c r="BH75" s="62" t="str">
        <f t="shared" si="93"/>
        <v/>
      </c>
      <c r="BI75" s="61" t="str">
        <f t="shared" si="94"/>
        <v/>
      </c>
      <c r="BJ75" s="61"/>
      <c r="BK75" s="61" t="str">
        <f t="shared" si="95"/>
        <v/>
      </c>
      <c r="BL75" s="61" t="str">
        <f t="shared" si="96"/>
        <v/>
      </c>
      <c r="BM75" s="127"/>
      <c r="BU75" s="37"/>
      <c r="BV75" s="127"/>
      <c r="BW75" s="127"/>
    </row>
    <row r="76" spans="1:75">
      <c r="A76" s="26" t="str">
        <f t="shared" si="115"/>
        <v/>
      </c>
      <c r="B76" s="26" t="str">
        <f t="shared" si="97"/>
        <v/>
      </c>
      <c r="C76" s="26" t="str">
        <f t="shared" si="116"/>
        <v/>
      </c>
      <c r="D76" s="103" t="str">
        <f t="shared" si="66"/>
        <v/>
      </c>
      <c r="E76" s="118" t="str">
        <f t="shared" si="76"/>
        <v/>
      </c>
      <c r="F76" s="103" t="str">
        <f t="shared" si="77"/>
        <v/>
      </c>
      <c r="G76" s="103"/>
      <c r="H76" s="60" t="str">
        <f>IF(B76="","",(IF(AND(B76&gt;='Tab1-Plan'!$C$9,C76&gt;='Tab1-Plan'!$D$9),1,0)))</f>
        <v/>
      </c>
      <c r="I76" s="64" t="str">
        <f>IF(AND(B76="",T76=""),"",VLOOKUP($A$3,'Tab2-Assumptions'!$A$10:$C$13,2,FALSE))</f>
        <v/>
      </c>
      <c r="J76" s="64" t="str">
        <f>IF(AND(B76="",T76=""),"",VLOOKUP($A$3,'Tab2-Assumptions'!$A$10:$C$13,3,FALSE))</f>
        <v/>
      </c>
      <c r="K76" s="103" t="str">
        <f t="shared" si="98"/>
        <v/>
      </c>
      <c r="L76" s="103" t="str">
        <f t="shared" si="99"/>
        <v/>
      </c>
      <c r="M76" s="103" t="str">
        <f t="shared" si="100"/>
        <v/>
      </c>
      <c r="N76" s="103" t="str">
        <f t="shared" si="101"/>
        <v/>
      </c>
      <c r="O76" s="103" t="str">
        <f t="shared" si="102"/>
        <v/>
      </c>
      <c r="P76" s="103" t="str">
        <f t="shared" si="117"/>
        <v/>
      </c>
      <c r="Q76" s="103" t="str">
        <f t="shared" si="103"/>
        <v/>
      </c>
      <c r="R76" s="103" t="str">
        <f t="shared" si="104"/>
        <v/>
      </c>
      <c r="T76" s="26" t="str">
        <f t="shared" si="105"/>
        <v/>
      </c>
      <c r="U76" s="119" t="str">
        <f t="shared" si="78"/>
        <v/>
      </c>
      <c r="V76" s="119"/>
      <c r="W76" s="120" t="str">
        <f t="shared" si="106"/>
        <v/>
      </c>
      <c r="X76" s="120" t="str">
        <f t="shared" si="118"/>
        <v/>
      </c>
      <c r="Y76" s="120" t="str">
        <f t="shared" si="79"/>
        <v/>
      </c>
      <c r="Z76" s="119"/>
      <c r="AA76" s="119" t="str">
        <f t="shared" si="107"/>
        <v/>
      </c>
      <c r="AC76" s="26" t="str">
        <f t="shared" si="80"/>
        <v/>
      </c>
      <c r="AD76" s="25" t="str">
        <f t="shared" si="81"/>
        <v/>
      </c>
      <c r="AE76" s="105"/>
      <c r="AF76" s="26" t="str">
        <f t="shared" si="82"/>
        <v/>
      </c>
      <c r="AG76" s="25" t="str">
        <f t="shared" si="83"/>
        <v/>
      </c>
      <c r="AH76" s="123"/>
      <c r="AI76" s="51" t="str">
        <f t="shared" si="84"/>
        <v/>
      </c>
      <c r="AJ76" s="35" t="str">
        <f t="shared" si="85"/>
        <v/>
      </c>
      <c r="AL76" s="25" t="str">
        <f t="shared" si="108"/>
        <v/>
      </c>
      <c r="AM76" s="25" t="str">
        <f t="shared" si="109"/>
        <v/>
      </c>
      <c r="AO76" s="33" t="str">
        <f t="shared" si="110"/>
        <v/>
      </c>
      <c r="AP76" s="33" t="str">
        <f t="shared" si="111"/>
        <v/>
      </c>
      <c r="AQ76" s="125"/>
      <c r="AR76" s="126" t="str">
        <f t="shared" si="112"/>
        <v/>
      </c>
      <c r="AS76" s="126" t="str">
        <f t="shared" si="113"/>
        <v/>
      </c>
      <c r="AT76" s="126"/>
      <c r="AU76" s="62" t="str">
        <f t="shared" si="86"/>
        <v/>
      </c>
      <c r="AV76" s="62" t="str">
        <f t="shared" si="87"/>
        <v/>
      </c>
      <c r="AW76" s="62" t="str">
        <f t="shared" si="88"/>
        <v/>
      </c>
      <c r="AX76" s="61" t="str">
        <f t="shared" si="114"/>
        <v/>
      </c>
      <c r="AY76" s="61"/>
      <c r="AZ76" s="33" t="str">
        <f>IF(B76="","",VLOOKUP($A$3,'Tab1-Plan'!$B$30:$F$33,IF(B76&lt;65,2,3),FALSE))</f>
        <v/>
      </c>
      <c r="BA76" s="33" t="str">
        <f>IF(T76="","",VLOOKUP($A$3,'Tab1-Plan'!$B$30:$F$33,IF(T76&lt;65,4,5),FALSE))</f>
        <v/>
      </c>
      <c r="BB76" s="115"/>
      <c r="BC76" s="126" t="str">
        <f t="shared" si="89"/>
        <v/>
      </c>
      <c r="BD76" s="126" t="str">
        <f t="shared" si="90"/>
        <v/>
      </c>
      <c r="BE76" s="125"/>
      <c r="BF76" s="62" t="str">
        <f t="shared" si="91"/>
        <v/>
      </c>
      <c r="BG76" s="62" t="str">
        <f t="shared" si="92"/>
        <v/>
      </c>
      <c r="BH76" s="62" t="str">
        <f t="shared" si="93"/>
        <v/>
      </c>
      <c r="BI76" s="61" t="str">
        <f t="shared" si="94"/>
        <v/>
      </c>
      <c r="BJ76" s="61"/>
      <c r="BK76" s="61" t="str">
        <f t="shared" si="95"/>
        <v/>
      </c>
      <c r="BL76" s="61" t="str">
        <f t="shared" si="96"/>
        <v/>
      </c>
      <c r="BM76" s="127"/>
      <c r="BU76" s="37"/>
      <c r="BV76" s="127"/>
      <c r="BW76" s="127"/>
    </row>
    <row r="77" spans="1:75">
      <c r="A77" s="26" t="str">
        <f t="shared" si="115"/>
        <v/>
      </c>
      <c r="B77" s="26" t="str">
        <f t="shared" si="97"/>
        <v/>
      </c>
      <c r="C77" s="26" t="str">
        <f t="shared" si="116"/>
        <v/>
      </c>
      <c r="D77" s="103" t="str">
        <f t="shared" si="66"/>
        <v/>
      </c>
      <c r="E77" s="118" t="str">
        <f t="shared" si="76"/>
        <v/>
      </c>
      <c r="F77" s="103" t="str">
        <f t="shared" si="77"/>
        <v/>
      </c>
      <c r="G77" s="103"/>
      <c r="H77" s="60" t="str">
        <f>IF(B77="","",(IF(AND(B77&gt;='Tab1-Plan'!$C$9,C77&gt;='Tab1-Plan'!$D$9),1,0)))</f>
        <v/>
      </c>
      <c r="I77" s="64" t="str">
        <f>IF(AND(B77="",T77=""),"",VLOOKUP($A$3,'Tab2-Assumptions'!$A$10:$C$13,2,FALSE))</f>
        <v/>
      </c>
      <c r="J77" s="64" t="str">
        <f>IF(AND(B77="",T77=""),"",VLOOKUP($A$3,'Tab2-Assumptions'!$A$10:$C$13,3,FALSE))</f>
        <v/>
      </c>
      <c r="K77" s="103" t="str">
        <f t="shared" si="98"/>
        <v/>
      </c>
      <c r="L77" s="103" t="str">
        <f t="shared" si="99"/>
        <v/>
      </c>
      <c r="M77" s="103" t="str">
        <f t="shared" si="100"/>
        <v/>
      </c>
      <c r="N77" s="103" t="str">
        <f t="shared" si="101"/>
        <v/>
      </c>
      <c r="O77" s="103" t="str">
        <f t="shared" si="102"/>
        <v/>
      </c>
      <c r="P77" s="103" t="str">
        <f t="shared" si="117"/>
        <v/>
      </c>
      <c r="Q77" s="103" t="str">
        <f t="shared" si="103"/>
        <v/>
      </c>
      <c r="R77" s="103" t="str">
        <f t="shared" si="104"/>
        <v/>
      </c>
      <c r="T77" s="26" t="str">
        <f t="shared" si="105"/>
        <v/>
      </c>
      <c r="U77" s="119" t="str">
        <f t="shared" si="78"/>
        <v/>
      </c>
      <c r="V77" s="119"/>
      <c r="W77" s="120" t="str">
        <f t="shared" si="106"/>
        <v/>
      </c>
      <c r="X77" s="120" t="str">
        <f t="shared" si="118"/>
        <v/>
      </c>
      <c r="Y77" s="120" t="str">
        <f t="shared" si="79"/>
        <v/>
      </c>
      <c r="Z77" s="119"/>
      <c r="AA77" s="119" t="str">
        <f t="shared" si="107"/>
        <v/>
      </c>
      <c r="AC77" s="26" t="str">
        <f t="shared" si="80"/>
        <v/>
      </c>
      <c r="AD77" s="25" t="str">
        <f t="shared" si="81"/>
        <v/>
      </c>
      <c r="AE77" s="105"/>
      <c r="AF77" s="26" t="str">
        <f t="shared" si="82"/>
        <v/>
      </c>
      <c r="AG77" s="25" t="str">
        <f t="shared" si="83"/>
        <v/>
      </c>
      <c r="AH77" s="123"/>
      <c r="AI77" s="51" t="str">
        <f t="shared" si="84"/>
        <v/>
      </c>
      <c r="AJ77" s="35" t="str">
        <f t="shared" si="85"/>
        <v/>
      </c>
      <c r="AL77" s="25" t="str">
        <f t="shared" si="108"/>
        <v/>
      </c>
      <c r="AM77" s="25" t="str">
        <f t="shared" si="109"/>
        <v/>
      </c>
      <c r="AO77" s="33" t="str">
        <f t="shared" si="110"/>
        <v/>
      </c>
      <c r="AP77" s="33" t="str">
        <f t="shared" si="111"/>
        <v/>
      </c>
      <c r="AQ77" s="125"/>
      <c r="AR77" s="126" t="str">
        <f t="shared" si="112"/>
        <v/>
      </c>
      <c r="AS77" s="126" t="str">
        <f t="shared" si="113"/>
        <v/>
      </c>
      <c r="AT77" s="126"/>
      <c r="AU77" s="62" t="str">
        <f t="shared" si="86"/>
        <v/>
      </c>
      <c r="AV77" s="62" t="str">
        <f t="shared" si="87"/>
        <v/>
      </c>
      <c r="AW77" s="62" t="str">
        <f t="shared" si="88"/>
        <v/>
      </c>
      <c r="AX77" s="61" t="str">
        <f t="shared" si="114"/>
        <v/>
      </c>
      <c r="AY77" s="61"/>
      <c r="AZ77" s="33" t="str">
        <f>IF(B77="","",VLOOKUP($A$3,'Tab1-Plan'!$B$30:$F$33,IF(B77&lt;65,2,3),FALSE))</f>
        <v/>
      </c>
      <c r="BA77" s="33" t="str">
        <f>IF(T77="","",VLOOKUP($A$3,'Tab1-Plan'!$B$30:$F$33,IF(T77&lt;65,4,5),FALSE))</f>
        <v/>
      </c>
      <c r="BB77" s="115"/>
      <c r="BC77" s="126" t="str">
        <f t="shared" si="89"/>
        <v/>
      </c>
      <c r="BD77" s="126" t="str">
        <f t="shared" si="90"/>
        <v/>
      </c>
      <c r="BE77" s="125"/>
      <c r="BF77" s="62" t="str">
        <f t="shared" si="91"/>
        <v/>
      </c>
      <c r="BG77" s="62" t="str">
        <f t="shared" si="92"/>
        <v/>
      </c>
      <c r="BH77" s="62" t="str">
        <f t="shared" si="93"/>
        <v/>
      </c>
      <c r="BI77" s="61" t="str">
        <f t="shared" si="94"/>
        <v/>
      </c>
      <c r="BJ77" s="61"/>
      <c r="BK77" s="61" t="str">
        <f t="shared" si="95"/>
        <v/>
      </c>
      <c r="BL77" s="61" t="str">
        <f t="shared" si="96"/>
        <v/>
      </c>
      <c r="BM77" s="127"/>
      <c r="BU77" s="37"/>
      <c r="BV77" s="127"/>
      <c r="BW77" s="127"/>
    </row>
    <row r="78" spans="1:75">
      <c r="A78" s="26" t="str">
        <f t="shared" si="115"/>
        <v/>
      </c>
      <c r="B78" s="26" t="str">
        <f t="shared" si="97"/>
        <v/>
      </c>
      <c r="C78" s="26" t="str">
        <f t="shared" si="116"/>
        <v/>
      </c>
      <c r="D78" s="103" t="str">
        <f t="shared" si="66"/>
        <v/>
      </c>
      <c r="E78" s="118" t="str">
        <f t="shared" si="76"/>
        <v/>
      </c>
      <c r="F78" s="103" t="str">
        <f t="shared" si="77"/>
        <v/>
      </c>
      <c r="G78" s="103"/>
      <c r="H78" s="60" t="str">
        <f>IF(B78="","",(IF(AND(B78&gt;='Tab1-Plan'!$C$9,C78&gt;='Tab1-Plan'!$D$9),1,0)))</f>
        <v/>
      </c>
      <c r="I78" s="64" t="str">
        <f>IF(AND(B78="",T78=""),"",VLOOKUP($A$3,'Tab2-Assumptions'!$A$10:$C$13,2,FALSE))</f>
        <v/>
      </c>
      <c r="J78" s="64" t="str">
        <f>IF(AND(B78="",T78=""),"",VLOOKUP($A$3,'Tab2-Assumptions'!$A$10:$C$13,3,FALSE))</f>
        <v/>
      </c>
      <c r="K78" s="103" t="str">
        <f t="shared" si="98"/>
        <v/>
      </c>
      <c r="L78" s="103" t="str">
        <f t="shared" si="99"/>
        <v/>
      </c>
      <c r="M78" s="103" t="str">
        <f t="shared" si="100"/>
        <v/>
      </c>
      <c r="N78" s="103" t="str">
        <f t="shared" si="101"/>
        <v/>
      </c>
      <c r="O78" s="103" t="str">
        <f t="shared" si="102"/>
        <v/>
      </c>
      <c r="P78" s="103" t="str">
        <f t="shared" si="117"/>
        <v/>
      </c>
      <c r="Q78" s="103" t="str">
        <f t="shared" si="103"/>
        <v/>
      </c>
      <c r="R78" s="103" t="str">
        <f t="shared" si="104"/>
        <v/>
      </c>
      <c r="T78" s="26" t="str">
        <f t="shared" si="105"/>
        <v/>
      </c>
      <c r="U78" s="119" t="str">
        <f t="shared" si="78"/>
        <v/>
      </c>
      <c r="V78" s="119"/>
      <c r="W78" s="120" t="str">
        <f t="shared" si="106"/>
        <v/>
      </c>
      <c r="X78" s="120" t="str">
        <f t="shared" si="118"/>
        <v/>
      </c>
      <c r="Y78" s="120" t="str">
        <f t="shared" si="79"/>
        <v/>
      </c>
      <c r="Z78" s="119"/>
      <c r="AA78" s="119" t="str">
        <f t="shared" si="107"/>
        <v/>
      </c>
      <c r="AC78" s="26" t="str">
        <f t="shared" si="80"/>
        <v/>
      </c>
      <c r="AD78" s="25" t="str">
        <f t="shared" si="81"/>
        <v/>
      </c>
      <c r="AE78" s="105"/>
      <c r="AF78" s="26" t="str">
        <f t="shared" si="82"/>
        <v/>
      </c>
      <c r="AG78" s="25" t="str">
        <f t="shared" si="83"/>
        <v/>
      </c>
      <c r="AH78" s="123"/>
      <c r="AI78" s="51" t="str">
        <f t="shared" si="84"/>
        <v/>
      </c>
      <c r="AJ78" s="35" t="str">
        <f t="shared" si="85"/>
        <v/>
      </c>
      <c r="AL78" s="25" t="str">
        <f t="shared" si="108"/>
        <v/>
      </c>
      <c r="AM78" s="25" t="str">
        <f t="shared" si="109"/>
        <v/>
      </c>
      <c r="AO78" s="33" t="str">
        <f t="shared" si="110"/>
        <v/>
      </c>
      <c r="AP78" s="33" t="str">
        <f t="shared" si="111"/>
        <v/>
      </c>
      <c r="AQ78" s="125"/>
      <c r="AR78" s="126" t="str">
        <f t="shared" si="112"/>
        <v/>
      </c>
      <c r="AS78" s="126" t="str">
        <f t="shared" si="113"/>
        <v/>
      </c>
      <c r="AT78" s="126"/>
      <c r="AU78" s="62" t="str">
        <f t="shared" si="86"/>
        <v/>
      </c>
      <c r="AV78" s="62" t="str">
        <f t="shared" si="87"/>
        <v/>
      </c>
      <c r="AW78" s="62" t="str">
        <f t="shared" si="88"/>
        <v/>
      </c>
      <c r="AX78" s="61" t="str">
        <f t="shared" si="114"/>
        <v/>
      </c>
      <c r="AY78" s="61"/>
      <c r="AZ78" s="33" t="str">
        <f>IF(B78="","",VLOOKUP($A$3,'Tab1-Plan'!$B$30:$F$33,IF(B78&lt;65,2,3),FALSE))</f>
        <v/>
      </c>
      <c r="BA78" s="33" t="str">
        <f>IF(T78="","",VLOOKUP($A$3,'Tab1-Plan'!$B$30:$F$33,IF(T78&lt;65,4,5),FALSE))</f>
        <v/>
      </c>
      <c r="BB78" s="115"/>
      <c r="BC78" s="126" t="str">
        <f t="shared" si="89"/>
        <v/>
      </c>
      <c r="BD78" s="126" t="str">
        <f t="shared" si="90"/>
        <v/>
      </c>
      <c r="BE78" s="125"/>
      <c r="BF78" s="62" t="str">
        <f t="shared" si="91"/>
        <v/>
      </c>
      <c r="BG78" s="62" t="str">
        <f t="shared" si="92"/>
        <v/>
      </c>
      <c r="BH78" s="62" t="str">
        <f t="shared" si="93"/>
        <v/>
      </c>
      <c r="BI78" s="61" t="str">
        <f t="shared" si="94"/>
        <v/>
      </c>
      <c r="BJ78" s="61"/>
      <c r="BK78" s="61" t="str">
        <f t="shared" si="95"/>
        <v/>
      </c>
      <c r="BL78" s="61" t="str">
        <f t="shared" si="96"/>
        <v/>
      </c>
      <c r="BM78" s="127"/>
      <c r="BU78" s="37"/>
      <c r="BV78" s="127"/>
      <c r="BW78" s="127"/>
    </row>
    <row r="79" spans="1:75">
      <c r="A79" s="26" t="str">
        <f t="shared" si="115"/>
        <v/>
      </c>
      <c r="B79" s="26" t="str">
        <f t="shared" si="97"/>
        <v/>
      </c>
      <c r="C79" s="26" t="str">
        <f t="shared" si="116"/>
        <v/>
      </c>
      <c r="D79" s="103" t="str">
        <f t="shared" si="66"/>
        <v/>
      </c>
      <c r="E79" s="118" t="str">
        <f t="shared" si="76"/>
        <v/>
      </c>
      <c r="F79" s="103" t="str">
        <f t="shared" si="77"/>
        <v/>
      </c>
      <c r="G79" s="103"/>
      <c r="H79" s="60" t="str">
        <f>IF(B79="","",(IF(AND(B79&gt;='Tab1-Plan'!$C$9,C79&gt;='Tab1-Plan'!$D$9),1,0)))</f>
        <v/>
      </c>
      <c r="I79" s="64" t="str">
        <f>IF(AND(B79="",T79=""),"",VLOOKUP($A$3,'Tab2-Assumptions'!$A$10:$C$13,2,FALSE))</f>
        <v/>
      </c>
      <c r="J79" s="64" t="str">
        <f>IF(AND(B79="",T79=""),"",VLOOKUP($A$3,'Tab2-Assumptions'!$A$10:$C$13,3,FALSE))</f>
        <v/>
      </c>
      <c r="K79" s="103" t="str">
        <f t="shared" si="98"/>
        <v/>
      </c>
      <c r="L79" s="103" t="str">
        <f t="shared" si="99"/>
        <v/>
      </c>
      <c r="M79" s="103" t="str">
        <f t="shared" si="100"/>
        <v/>
      </c>
      <c r="N79" s="103" t="str">
        <f t="shared" si="101"/>
        <v/>
      </c>
      <c r="O79" s="103" t="str">
        <f t="shared" si="102"/>
        <v/>
      </c>
      <c r="P79" s="103" t="str">
        <f t="shared" si="117"/>
        <v/>
      </c>
      <c r="Q79" s="103" t="str">
        <f t="shared" si="103"/>
        <v/>
      </c>
      <c r="R79" s="103" t="str">
        <f t="shared" si="104"/>
        <v/>
      </c>
      <c r="T79" s="26" t="str">
        <f t="shared" si="105"/>
        <v/>
      </c>
      <c r="U79" s="119" t="str">
        <f t="shared" si="78"/>
        <v/>
      </c>
      <c r="V79" s="119"/>
      <c r="W79" s="120" t="str">
        <f t="shared" si="106"/>
        <v/>
      </c>
      <c r="X79" s="120" t="str">
        <f t="shared" si="118"/>
        <v/>
      </c>
      <c r="Y79" s="120" t="str">
        <f t="shared" si="79"/>
        <v/>
      </c>
      <c r="Z79" s="119"/>
      <c r="AA79" s="119" t="str">
        <f t="shared" si="107"/>
        <v/>
      </c>
      <c r="AC79" s="26" t="str">
        <f t="shared" si="80"/>
        <v/>
      </c>
      <c r="AD79" s="25" t="str">
        <f t="shared" si="81"/>
        <v/>
      </c>
      <c r="AE79" s="105"/>
      <c r="AF79" s="26" t="str">
        <f t="shared" si="82"/>
        <v/>
      </c>
      <c r="AG79" s="25" t="str">
        <f t="shared" si="83"/>
        <v/>
      </c>
      <c r="AH79" s="123"/>
      <c r="AI79" s="51" t="str">
        <f t="shared" si="84"/>
        <v/>
      </c>
      <c r="AJ79" s="35" t="str">
        <f t="shared" si="85"/>
        <v/>
      </c>
      <c r="AL79" s="25" t="str">
        <f t="shared" si="108"/>
        <v/>
      </c>
      <c r="AM79" s="25" t="str">
        <f t="shared" si="109"/>
        <v/>
      </c>
      <c r="AO79" s="33" t="str">
        <f t="shared" si="110"/>
        <v/>
      </c>
      <c r="AP79" s="33" t="str">
        <f t="shared" si="111"/>
        <v/>
      </c>
      <c r="AQ79" s="125"/>
      <c r="AR79" s="126" t="str">
        <f t="shared" si="112"/>
        <v/>
      </c>
      <c r="AS79" s="126" t="str">
        <f t="shared" si="113"/>
        <v/>
      </c>
      <c r="AT79" s="126"/>
      <c r="AU79" s="62" t="str">
        <f t="shared" si="86"/>
        <v/>
      </c>
      <c r="AV79" s="62" t="str">
        <f t="shared" si="87"/>
        <v/>
      </c>
      <c r="AW79" s="62" t="str">
        <f t="shared" si="88"/>
        <v/>
      </c>
      <c r="AX79" s="61" t="str">
        <f t="shared" si="114"/>
        <v/>
      </c>
      <c r="AY79" s="61"/>
      <c r="AZ79" s="33" t="str">
        <f>IF(B79="","",VLOOKUP($A$3,'Tab1-Plan'!$B$30:$F$33,IF(B79&lt;65,2,3),FALSE))</f>
        <v/>
      </c>
      <c r="BA79" s="33" t="str">
        <f>IF(T79="","",VLOOKUP($A$3,'Tab1-Plan'!$B$30:$F$33,IF(T79&lt;65,4,5),FALSE))</f>
        <v/>
      </c>
      <c r="BB79" s="115"/>
      <c r="BC79" s="126" t="str">
        <f t="shared" si="89"/>
        <v/>
      </c>
      <c r="BD79" s="126" t="str">
        <f t="shared" si="90"/>
        <v/>
      </c>
      <c r="BE79" s="125"/>
      <c r="BF79" s="62" t="str">
        <f t="shared" si="91"/>
        <v/>
      </c>
      <c r="BG79" s="62" t="str">
        <f t="shared" si="92"/>
        <v/>
      </c>
      <c r="BH79" s="62" t="str">
        <f t="shared" si="93"/>
        <v/>
      </c>
      <c r="BI79" s="61" t="str">
        <f t="shared" si="94"/>
        <v/>
      </c>
      <c r="BJ79" s="61"/>
      <c r="BK79" s="61" t="str">
        <f t="shared" si="95"/>
        <v/>
      </c>
      <c r="BL79" s="61" t="str">
        <f t="shared" si="96"/>
        <v/>
      </c>
      <c r="BM79" s="127"/>
      <c r="BU79" s="37"/>
      <c r="BV79" s="127"/>
      <c r="BW79" s="127"/>
    </row>
    <row r="80" spans="1:75">
      <c r="A80" s="26" t="str">
        <f t="shared" si="115"/>
        <v/>
      </c>
      <c r="B80" s="26" t="str">
        <f t="shared" si="97"/>
        <v/>
      </c>
      <c r="C80" s="26" t="str">
        <f t="shared" si="116"/>
        <v/>
      </c>
      <c r="D80" s="103" t="str">
        <f t="shared" si="66"/>
        <v/>
      </c>
      <c r="E80" s="118" t="str">
        <f t="shared" si="76"/>
        <v/>
      </c>
      <c r="F80" s="103" t="str">
        <f t="shared" si="77"/>
        <v/>
      </c>
      <c r="G80" s="103"/>
      <c r="H80" s="60" t="str">
        <f>IF(B80="","",(IF(AND(B80&gt;='Tab1-Plan'!$C$9,C80&gt;='Tab1-Plan'!$D$9),1,0)))</f>
        <v/>
      </c>
      <c r="I80" s="64" t="str">
        <f>IF(AND(B80="",T80=""),"",VLOOKUP($A$3,'Tab2-Assumptions'!$A$10:$C$13,2,FALSE))</f>
        <v/>
      </c>
      <c r="J80" s="64" t="str">
        <f>IF(AND(B80="",T80=""),"",VLOOKUP($A$3,'Tab2-Assumptions'!$A$10:$C$13,3,FALSE))</f>
        <v/>
      </c>
      <c r="K80" s="103" t="str">
        <f t="shared" si="98"/>
        <v/>
      </c>
      <c r="L80" s="103" t="str">
        <f t="shared" si="99"/>
        <v/>
      </c>
      <c r="M80" s="103" t="str">
        <f t="shared" si="100"/>
        <v/>
      </c>
      <c r="N80" s="103" t="str">
        <f t="shared" si="101"/>
        <v/>
      </c>
      <c r="O80" s="103" t="str">
        <f t="shared" si="102"/>
        <v/>
      </c>
      <c r="P80" s="103" t="str">
        <f t="shared" si="117"/>
        <v/>
      </c>
      <c r="Q80" s="103" t="str">
        <f t="shared" si="103"/>
        <v/>
      </c>
      <c r="R80" s="103" t="str">
        <f t="shared" si="104"/>
        <v/>
      </c>
      <c r="T80" s="26" t="str">
        <f t="shared" si="105"/>
        <v/>
      </c>
      <c r="U80" s="119" t="str">
        <f t="shared" si="78"/>
        <v/>
      </c>
      <c r="V80" s="119"/>
      <c r="W80" s="120" t="str">
        <f t="shared" si="106"/>
        <v/>
      </c>
      <c r="X80" s="120" t="str">
        <f t="shared" si="118"/>
        <v/>
      </c>
      <c r="Y80" s="120" t="str">
        <f t="shared" si="79"/>
        <v/>
      </c>
      <c r="Z80" s="119"/>
      <c r="AA80" s="119" t="str">
        <f t="shared" si="107"/>
        <v/>
      </c>
      <c r="AC80" s="26" t="str">
        <f t="shared" si="80"/>
        <v/>
      </c>
      <c r="AD80" s="25" t="str">
        <f t="shared" si="81"/>
        <v/>
      </c>
      <c r="AE80" s="105"/>
      <c r="AF80" s="26" t="str">
        <f t="shared" si="82"/>
        <v/>
      </c>
      <c r="AG80" s="25" t="str">
        <f t="shared" si="83"/>
        <v/>
      </c>
      <c r="AH80" s="123"/>
      <c r="AI80" s="51" t="str">
        <f t="shared" si="84"/>
        <v/>
      </c>
      <c r="AJ80" s="35" t="str">
        <f t="shared" si="85"/>
        <v/>
      </c>
      <c r="AL80" s="25" t="str">
        <f t="shared" si="108"/>
        <v/>
      </c>
      <c r="AM80" s="25" t="str">
        <f t="shared" si="109"/>
        <v/>
      </c>
      <c r="AO80" s="33" t="str">
        <f t="shared" si="110"/>
        <v/>
      </c>
      <c r="AP80" s="33" t="str">
        <f t="shared" si="111"/>
        <v/>
      </c>
      <c r="AQ80" s="125"/>
      <c r="AR80" s="126" t="str">
        <f t="shared" si="112"/>
        <v/>
      </c>
      <c r="AS80" s="126" t="str">
        <f t="shared" si="113"/>
        <v/>
      </c>
      <c r="AT80" s="126"/>
      <c r="AU80" s="62" t="str">
        <f t="shared" si="86"/>
        <v/>
      </c>
      <c r="AV80" s="62" t="str">
        <f t="shared" si="87"/>
        <v/>
      </c>
      <c r="AW80" s="62" t="str">
        <f t="shared" si="88"/>
        <v/>
      </c>
      <c r="AX80" s="61" t="str">
        <f t="shared" si="114"/>
        <v/>
      </c>
      <c r="AY80" s="61"/>
      <c r="AZ80" s="33" t="str">
        <f>IF(B80="","",VLOOKUP($A$3,'Tab1-Plan'!$B$30:$F$33,IF(B80&lt;65,2,3),FALSE))</f>
        <v/>
      </c>
      <c r="BA80" s="33" t="str">
        <f>IF(T80="","",VLOOKUP($A$3,'Tab1-Plan'!$B$30:$F$33,IF(T80&lt;65,4,5),FALSE))</f>
        <v/>
      </c>
      <c r="BB80" s="115"/>
      <c r="BC80" s="126" t="str">
        <f t="shared" si="89"/>
        <v/>
      </c>
      <c r="BD80" s="126" t="str">
        <f t="shared" si="90"/>
        <v/>
      </c>
      <c r="BE80" s="125"/>
      <c r="BF80" s="62" t="str">
        <f t="shared" si="91"/>
        <v/>
      </c>
      <c r="BG80" s="62" t="str">
        <f t="shared" si="92"/>
        <v/>
      </c>
      <c r="BH80" s="62" t="str">
        <f t="shared" si="93"/>
        <v/>
      </c>
      <c r="BI80" s="61" t="str">
        <f t="shared" si="94"/>
        <v/>
      </c>
      <c r="BJ80" s="61"/>
      <c r="BK80" s="61" t="str">
        <f t="shared" si="95"/>
        <v/>
      </c>
      <c r="BL80" s="61" t="str">
        <f t="shared" si="96"/>
        <v/>
      </c>
      <c r="BM80" s="127"/>
      <c r="BU80" s="37"/>
      <c r="BV80" s="127"/>
      <c r="BW80" s="127"/>
    </row>
    <row r="81" spans="1:75">
      <c r="A81" s="26" t="str">
        <f t="shared" si="115"/>
        <v/>
      </c>
      <c r="B81" s="26" t="str">
        <f t="shared" si="97"/>
        <v/>
      </c>
      <c r="C81" s="26" t="str">
        <f t="shared" si="116"/>
        <v/>
      </c>
      <c r="D81" s="103" t="str">
        <f t="shared" si="66"/>
        <v/>
      </c>
      <c r="E81" s="118" t="str">
        <f t="shared" si="76"/>
        <v/>
      </c>
      <c r="F81" s="103" t="str">
        <f t="shared" si="77"/>
        <v/>
      </c>
      <c r="G81" s="103"/>
      <c r="H81" s="60" t="str">
        <f>IF(B81="","",(IF(AND(B81&gt;='Tab1-Plan'!$C$9,C81&gt;='Tab1-Plan'!$D$9),1,0)))</f>
        <v/>
      </c>
      <c r="I81" s="64" t="str">
        <f>IF(AND(B81="",T81=""),"",VLOOKUP($A$3,'Tab2-Assumptions'!$A$10:$C$13,2,FALSE))</f>
        <v/>
      </c>
      <c r="J81" s="64" t="str">
        <f>IF(AND(B81="",T81=""),"",VLOOKUP($A$3,'Tab2-Assumptions'!$A$10:$C$13,3,FALSE))</f>
        <v/>
      </c>
      <c r="K81" s="103" t="str">
        <f t="shared" si="98"/>
        <v/>
      </c>
      <c r="L81" s="103" t="str">
        <f t="shared" si="99"/>
        <v/>
      </c>
      <c r="M81" s="103" t="str">
        <f t="shared" si="100"/>
        <v/>
      </c>
      <c r="N81" s="103" t="str">
        <f t="shared" si="101"/>
        <v/>
      </c>
      <c r="O81" s="103" t="str">
        <f t="shared" si="102"/>
        <v/>
      </c>
      <c r="P81" s="103" t="str">
        <f t="shared" si="117"/>
        <v/>
      </c>
      <c r="Q81" s="103" t="str">
        <f t="shared" si="103"/>
        <v/>
      </c>
      <c r="R81" s="103" t="str">
        <f t="shared" si="104"/>
        <v/>
      </c>
      <c r="T81" s="26" t="str">
        <f t="shared" si="105"/>
        <v/>
      </c>
      <c r="U81" s="119" t="str">
        <f t="shared" si="78"/>
        <v/>
      </c>
      <c r="V81" s="119"/>
      <c r="W81" s="120" t="str">
        <f t="shared" si="106"/>
        <v/>
      </c>
      <c r="X81" s="120" t="str">
        <f t="shared" si="118"/>
        <v/>
      </c>
      <c r="Y81" s="120" t="str">
        <f t="shared" si="79"/>
        <v/>
      </c>
      <c r="Z81" s="119"/>
      <c r="AA81" s="119" t="str">
        <f t="shared" si="107"/>
        <v/>
      </c>
      <c r="AC81" s="26" t="str">
        <f t="shared" si="80"/>
        <v/>
      </c>
      <c r="AD81" s="25" t="str">
        <f t="shared" si="81"/>
        <v/>
      </c>
      <c r="AE81" s="105"/>
      <c r="AF81" s="26" t="str">
        <f t="shared" si="82"/>
        <v/>
      </c>
      <c r="AG81" s="25" t="str">
        <f t="shared" si="83"/>
        <v/>
      </c>
      <c r="AH81" s="123"/>
      <c r="AI81" s="51" t="str">
        <f t="shared" si="84"/>
        <v/>
      </c>
      <c r="AJ81" s="35" t="str">
        <f t="shared" si="85"/>
        <v/>
      </c>
      <c r="AL81" s="25" t="str">
        <f t="shared" si="108"/>
        <v/>
      </c>
      <c r="AM81" s="25" t="str">
        <f t="shared" si="109"/>
        <v/>
      </c>
      <c r="AO81" s="33" t="str">
        <f t="shared" si="110"/>
        <v/>
      </c>
      <c r="AP81" s="33" t="str">
        <f t="shared" si="111"/>
        <v/>
      </c>
      <c r="AQ81" s="125"/>
      <c r="AR81" s="126" t="str">
        <f t="shared" si="112"/>
        <v/>
      </c>
      <c r="AS81" s="126" t="str">
        <f t="shared" si="113"/>
        <v/>
      </c>
      <c r="AT81" s="126"/>
      <c r="AU81" s="62" t="str">
        <f t="shared" si="86"/>
        <v/>
      </c>
      <c r="AV81" s="62" t="str">
        <f t="shared" si="87"/>
        <v/>
      </c>
      <c r="AW81" s="62" t="str">
        <f t="shared" si="88"/>
        <v/>
      </c>
      <c r="AX81" s="61" t="str">
        <f t="shared" si="114"/>
        <v/>
      </c>
      <c r="AY81" s="61"/>
      <c r="AZ81" s="33" t="str">
        <f>IF(B81="","",VLOOKUP($A$3,'Tab1-Plan'!$B$30:$F$33,IF(B81&lt;65,2,3),FALSE))</f>
        <v/>
      </c>
      <c r="BA81" s="33" t="str">
        <f>IF(T81="","",VLOOKUP($A$3,'Tab1-Plan'!$B$30:$F$33,IF(T81&lt;65,4,5),FALSE))</f>
        <v/>
      </c>
      <c r="BB81" s="115"/>
      <c r="BC81" s="126" t="str">
        <f t="shared" si="89"/>
        <v/>
      </c>
      <c r="BD81" s="126" t="str">
        <f t="shared" si="90"/>
        <v/>
      </c>
      <c r="BE81" s="125"/>
      <c r="BF81" s="62" t="str">
        <f t="shared" si="91"/>
        <v/>
      </c>
      <c r="BG81" s="62" t="str">
        <f t="shared" si="92"/>
        <v/>
      </c>
      <c r="BH81" s="62" t="str">
        <f t="shared" si="93"/>
        <v/>
      </c>
      <c r="BI81" s="61" t="str">
        <f t="shared" si="94"/>
        <v/>
      </c>
      <c r="BJ81" s="61"/>
      <c r="BK81" s="61" t="str">
        <f t="shared" si="95"/>
        <v/>
      </c>
      <c r="BL81" s="61" t="str">
        <f t="shared" si="96"/>
        <v/>
      </c>
      <c r="BM81" s="127"/>
      <c r="BU81" s="37"/>
      <c r="BV81" s="127"/>
      <c r="BW81" s="127"/>
    </row>
    <row r="82" spans="1:75">
      <c r="A82" s="26" t="str">
        <f t="shared" si="115"/>
        <v/>
      </c>
      <c r="B82" s="26" t="str">
        <f t="shared" si="97"/>
        <v/>
      </c>
      <c r="C82" s="26" t="str">
        <f t="shared" si="116"/>
        <v/>
      </c>
      <c r="D82" s="103" t="str">
        <f t="shared" si="66"/>
        <v/>
      </c>
      <c r="E82" s="118" t="str">
        <f t="shared" si="76"/>
        <v/>
      </c>
      <c r="F82" s="103" t="str">
        <f t="shared" si="77"/>
        <v/>
      </c>
      <c r="G82" s="103"/>
      <c r="H82" s="60" t="str">
        <f>IF(B82="","",(IF(AND(B82&gt;='Tab1-Plan'!$C$9,C82&gt;='Tab1-Plan'!$D$9),1,0)))</f>
        <v/>
      </c>
      <c r="I82" s="64" t="str">
        <f>IF(AND(B82="",T82=""),"",VLOOKUP($A$3,'Tab2-Assumptions'!$A$10:$C$13,2,FALSE))</f>
        <v/>
      </c>
      <c r="J82" s="64" t="str">
        <f>IF(AND(B82="",T82=""),"",VLOOKUP($A$3,'Tab2-Assumptions'!$A$10:$C$13,3,FALSE))</f>
        <v/>
      </c>
      <c r="K82" s="103" t="str">
        <f t="shared" si="98"/>
        <v/>
      </c>
      <c r="L82" s="103" t="str">
        <f t="shared" si="99"/>
        <v/>
      </c>
      <c r="M82" s="103" t="str">
        <f t="shared" si="100"/>
        <v/>
      </c>
      <c r="N82" s="103" t="str">
        <f t="shared" si="101"/>
        <v/>
      </c>
      <c r="O82" s="103" t="str">
        <f t="shared" si="102"/>
        <v/>
      </c>
      <c r="P82" s="103" t="str">
        <f t="shared" si="117"/>
        <v/>
      </c>
      <c r="Q82" s="103" t="str">
        <f t="shared" si="103"/>
        <v/>
      </c>
      <c r="R82" s="103" t="str">
        <f t="shared" si="104"/>
        <v/>
      </c>
      <c r="T82" s="26" t="str">
        <f t="shared" si="105"/>
        <v/>
      </c>
      <c r="U82" s="119" t="str">
        <f t="shared" si="78"/>
        <v/>
      </c>
      <c r="V82" s="119"/>
      <c r="W82" s="120" t="str">
        <f t="shared" si="106"/>
        <v/>
      </c>
      <c r="X82" s="120" t="str">
        <f t="shared" si="118"/>
        <v/>
      </c>
      <c r="Y82" s="120" t="str">
        <f t="shared" si="79"/>
        <v/>
      </c>
      <c r="Z82" s="119"/>
      <c r="AA82" s="119" t="str">
        <f t="shared" si="107"/>
        <v/>
      </c>
      <c r="AC82" s="26" t="str">
        <f t="shared" si="80"/>
        <v/>
      </c>
      <c r="AD82" s="25" t="str">
        <f t="shared" si="81"/>
        <v/>
      </c>
      <c r="AE82" s="105"/>
      <c r="AF82" s="26" t="str">
        <f t="shared" si="82"/>
        <v/>
      </c>
      <c r="AG82" s="25" t="str">
        <f t="shared" si="83"/>
        <v/>
      </c>
      <c r="AH82" s="123"/>
      <c r="AI82" s="51" t="str">
        <f t="shared" si="84"/>
        <v/>
      </c>
      <c r="AJ82" s="35" t="str">
        <f t="shared" si="85"/>
        <v/>
      </c>
      <c r="AL82" s="25" t="str">
        <f t="shared" si="108"/>
        <v/>
      </c>
      <c r="AM82" s="25" t="str">
        <f t="shared" si="109"/>
        <v/>
      </c>
      <c r="AO82" s="33" t="str">
        <f t="shared" si="110"/>
        <v/>
      </c>
      <c r="AP82" s="33" t="str">
        <f t="shared" si="111"/>
        <v/>
      </c>
      <c r="AQ82" s="125"/>
      <c r="AR82" s="126" t="str">
        <f t="shared" si="112"/>
        <v/>
      </c>
      <c r="AS82" s="126" t="str">
        <f t="shared" si="113"/>
        <v/>
      </c>
      <c r="AT82" s="126"/>
      <c r="AU82" s="62" t="str">
        <f t="shared" si="86"/>
        <v/>
      </c>
      <c r="AV82" s="62" t="str">
        <f t="shared" si="87"/>
        <v/>
      </c>
      <c r="AW82" s="62" t="str">
        <f t="shared" si="88"/>
        <v/>
      </c>
      <c r="AX82" s="61" t="str">
        <f t="shared" si="114"/>
        <v/>
      </c>
      <c r="AY82" s="61"/>
      <c r="AZ82" s="33" t="str">
        <f>IF(B82="","",VLOOKUP($A$3,'Tab1-Plan'!$B$30:$F$33,IF(B82&lt;65,2,3),FALSE))</f>
        <v/>
      </c>
      <c r="BA82" s="33" t="str">
        <f>IF(T82="","",VLOOKUP($A$3,'Tab1-Plan'!$B$30:$F$33,IF(T82&lt;65,4,5),FALSE))</f>
        <v/>
      </c>
      <c r="BB82" s="115"/>
      <c r="BC82" s="126" t="str">
        <f t="shared" si="89"/>
        <v/>
      </c>
      <c r="BD82" s="126" t="str">
        <f t="shared" si="90"/>
        <v/>
      </c>
      <c r="BE82" s="125"/>
      <c r="BF82" s="62" t="str">
        <f t="shared" si="91"/>
        <v/>
      </c>
      <c r="BG82" s="62" t="str">
        <f t="shared" si="92"/>
        <v/>
      </c>
      <c r="BH82" s="62" t="str">
        <f t="shared" si="93"/>
        <v/>
      </c>
      <c r="BI82" s="61" t="str">
        <f t="shared" si="94"/>
        <v/>
      </c>
      <c r="BJ82" s="61"/>
      <c r="BK82" s="61" t="str">
        <f t="shared" si="95"/>
        <v/>
      </c>
      <c r="BL82" s="61" t="str">
        <f t="shared" si="96"/>
        <v/>
      </c>
      <c r="BM82" s="127"/>
      <c r="BU82" s="37"/>
      <c r="BV82" s="127"/>
      <c r="BW82" s="127"/>
    </row>
    <row r="83" spans="1:75">
      <c r="A83" s="26" t="str">
        <f t="shared" si="115"/>
        <v/>
      </c>
      <c r="B83" s="26" t="str">
        <f t="shared" si="97"/>
        <v/>
      </c>
      <c r="C83" s="26" t="str">
        <f t="shared" si="116"/>
        <v/>
      </c>
      <c r="D83" s="103" t="str">
        <f t="shared" si="66"/>
        <v/>
      </c>
      <c r="E83" s="118" t="str">
        <f t="shared" si="76"/>
        <v/>
      </c>
      <c r="F83" s="103" t="str">
        <f t="shared" si="77"/>
        <v/>
      </c>
      <c r="G83" s="103"/>
      <c r="H83" s="60" t="str">
        <f>IF(B83="","",(IF(AND(B83&gt;='Tab1-Plan'!$C$9,C83&gt;='Tab1-Plan'!$D$9),1,0)))</f>
        <v/>
      </c>
      <c r="I83" s="64" t="str">
        <f>IF(AND(B83="",T83=""),"",VLOOKUP($A$3,'Tab2-Assumptions'!$A$10:$C$13,2,FALSE))</f>
        <v/>
      </c>
      <c r="J83" s="64" t="str">
        <f>IF(AND(B83="",T83=""),"",VLOOKUP($A$3,'Tab2-Assumptions'!$A$10:$C$13,3,FALSE))</f>
        <v/>
      </c>
      <c r="K83" s="103" t="str">
        <f t="shared" si="98"/>
        <v/>
      </c>
      <c r="L83" s="103" t="str">
        <f t="shared" si="99"/>
        <v/>
      </c>
      <c r="M83" s="103" t="str">
        <f t="shared" si="100"/>
        <v/>
      </c>
      <c r="N83" s="103" t="str">
        <f t="shared" si="101"/>
        <v/>
      </c>
      <c r="O83" s="103" t="str">
        <f t="shared" si="102"/>
        <v/>
      </c>
      <c r="P83" s="103" t="str">
        <f t="shared" si="117"/>
        <v/>
      </c>
      <c r="Q83" s="103" t="str">
        <f t="shared" si="103"/>
        <v/>
      </c>
      <c r="R83" s="103" t="str">
        <f t="shared" si="104"/>
        <v/>
      </c>
      <c r="T83" s="26" t="str">
        <f t="shared" si="105"/>
        <v/>
      </c>
      <c r="U83" s="119" t="str">
        <f t="shared" si="78"/>
        <v/>
      </c>
      <c r="V83" s="119"/>
      <c r="W83" s="120" t="str">
        <f t="shared" si="106"/>
        <v/>
      </c>
      <c r="X83" s="120" t="str">
        <f t="shared" si="118"/>
        <v/>
      </c>
      <c r="Y83" s="120" t="str">
        <f t="shared" si="79"/>
        <v/>
      </c>
      <c r="Z83" s="119"/>
      <c r="AA83" s="119" t="str">
        <f t="shared" si="107"/>
        <v/>
      </c>
      <c r="AC83" s="26" t="str">
        <f t="shared" si="80"/>
        <v/>
      </c>
      <c r="AD83" s="25" t="str">
        <f t="shared" si="81"/>
        <v/>
      </c>
      <c r="AE83" s="105"/>
      <c r="AF83" s="26" t="str">
        <f t="shared" si="82"/>
        <v/>
      </c>
      <c r="AG83" s="25" t="str">
        <f t="shared" si="83"/>
        <v/>
      </c>
      <c r="AH83" s="123"/>
      <c r="AI83" s="51" t="str">
        <f t="shared" si="84"/>
        <v/>
      </c>
      <c r="AJ83" s="35" t="str">
        <f t="shared" si="85"/>
        <v/>
      </c>
      <c r="AL83" s="25" t="str">
        <f t="shared" si="108"/>
        <v/>
      </c>
      <c r="AM83" s="25" t="str">
        <f t="shared" si="109"/>
        <v/>
      </c>
      <c r="AO83" s="33" t="str">
        <f t="shared" si="110"/>
        <v/>
      </c>
      <c r="AP83" s="33" t="str">
        <f t="shared" si="111"/>
        <v/>
      </c>
      <c r="AQ83" s="125"/>
      <c r="AR83" s="126" t="str">
        <f t="shared" si="112"/>
        <v/>
      </c>
      <c r="AS83" s="126" t="str">
        <f t="shared" si="113"/>
        <v/>
      </c>
      <c r="AT83" s="126"/>
      <c r="AU83" s="62" t="str">
        <f t="shared" si="86"/>
        <v/>
      </c>
      <c r="AV83" s="62" t="str">
        <f t="shared" si="87"/>
        <v/>
      </c>
      <c r="AW83" s="62" t="str">
        <f t="shared" si="88"/>
        <v/>
      </c>
      <c r="AX83" s="61" t="str">
        <f t="shared" si="114"/>
        <v/>
      </c>
      <c r="AY83" s="61"/>
      <c r="AZ83" s="33" t="str">
        <f>IF(B83="","",VLOOKUP($A$3,'Tab1-Plan'!$B$30:$F$33,IF(B83&lt;65,2,3),FALSE))</f>
        <v/>
      </c>
      <c r="BA83" s="33" t="str">
        <f>IF(T83="","",VLOOKUP($A$3,'Tab1-Plan'!$B$30:$F$33,IF(T83&lt;65,4,5),FALSE))</f>
        <v/>
      </c>
      <c r="BB83" s="115"/>
      <c r="BC83" s="126" t="str">
        <f t="shared" si="89"/>
        <v/>
      </c>
      <c r="BD83" s="126" t="str">
        <f t="shared" si="90"/>
        <v/>
      </c>
      <c r="BE83" s="125"/>
      <c r="BF83" s="62" t="str">
        <f t="shared" si="91"/>
        <v/>
      </c>
      <c r="BG83" s="62" t="str">
        <f t="shared" si="92"/>
        <v/>
      </c>
      <c r="BH83" s="62" t="str">
        <f t="shared" si="93"/>
        <v/>
      </c>
      <c r="BI83" s="61" t="str">
        <f t="shared" si="94"/>
        <v/>
      </c>
      <c r="BJ83" s="61"/>
      <c r="BK83" s="61" t="str">
        <f t="shared" si="95"/>
        <v/>
      </c>
      <c r="BL83" s="61" t="str">
        <f t="shared" si="96"/>
        <v/>
      </c>
      <c r="BM83" s="127"/>
      <c r="BU83" s="37"/>
      <c r="BV83" s="127"/>
      <c r="BW83" s="127"/>
    </row>
    <row r="84" spans="1:75">
      <c r="A84" s="26" t="str">
        <f t="shared" si="115"/>
        <v/>
      </c>
      <c r="B84" s="26" t="str">
        <f t="shared" si="97"/>
        <v/>
      </c>
      <c r="C84" s="26" t="str">
        <f t="shared" si="116"/>
        <v/>
      </c>
      <c r="D84" s="103" t="str">
        <f t="shared" si="66"/>
        <v/>
      </c>
      <c r="E84" s="118" t="str">
        <f t="shared" si="76"/>
        <v/>
      </c>
      <c r="F84" s="103" t="str">
        <f t="shared" si="77"/>
        <v/>
      </c>
      <c r="G84" s="103"/>
      <c r="H84" s="60" t="str">
        <f>IF(B84="","",(IF(AND(B84&gt;='Tab1-Plan'!$C$9,C84&gt;='Tab1-Plan'!$D$9),1,0)))</f>
        <v/>
      </c>
      <c r="I84" s="64" t="str">
        <f>IF(AND(B84="",T84=""),"",VLOOKUP($A$3,'Tab2-Assumptions'!$A$10:$C$13,2,FALSE))</f>
        <v/>
      </c>
      <c r="J84" s="64" t="str">
        <f>IF(AND(B84="",T84=""),"",VLOOKUP($A$3,'Tab2-Assumptions'!$A$10:$C$13,3,FALSE))</f>
        <v/>
      </c>
      <c r="K84" s="103" t="str">
        <f t="shared" si="98"/>
        <v/>
      </c>
      <c r="L84" s="103" t="str">
        <f t="shared" si="99"/>
        <v/>
      </c>
      <c r="M84" s="103" t="str">
        <f t="shared" si="100"/>
        <v/>
      </c>
      <c r="N84" s="103" t="str">
        <f t="shared" si="101"/>
        <v/>
      </c>
      <c r="O84" s="103" t="str">
        <f t="shared" si="102"/>
        <v/>
      </c>
      <c r="P84" s="103" t="str">
        <f t="shared" si="117"/>
        <v/>
      </c>
      <c r="Q84" s="103" t="str">
        <f t="shared" si="103"/>
        <v/>
      </c>
      <c r="R84" s="103" t="str">
        <f t="shared" si="104"/>
        <v/>
      </c>
      <c r="T84" s="26" t="str">
        <f t="shared" si="105"/>
        <v/>
      </c>
      <c r="U84" s="119" t="str">
        <f t="shared" si="78"/>
        <v/>
      </c>
      <c r="V84" s="119"/>
      <c r="W84" s="120" t="str">
        <f t="shared" si="106"/>
        <v/>
      </c>
      <c r="X84" s="120" t="str">
        <f t="shared" si="118"/>
        <v/>
      </c>
      <c r="Y84" s="120" t="str">
        <f t="shared" si="79"/>
        <v/>
      </c>
      <c r="Z84" s="119"/>
      <c r="AA84" s="119" t="str">
        <f t="shared" si="107"/>
        <v/>
      </c>
      <c r="AC84" s="26" t="str">
        <f t="shared" si="80"/>
        <v/>
      </c>
      <c r="AD84" s="25" t="str">
        <f t="shared" si="81"/>
        <v/>
      </c>
      <c r="AE84" s="105"/>
      <c r="AF84" s="26" t="str">
        <f t="shared" si="82"/>
        <v/>
      </c>
      <c r="AG84" s="25" t="str">
        <f t="shared" si="83"/>
        <v/>
      </c>
      <c r="AH84" s="123"/>
      <c r="AI84" s="51" t="str">
        <f t="shared" si="84"/>
        <v/>
      </c>
      <c r="AJ84" s="35" t="str">
        <f t="shared" si="85"/>
        <v/>
      </c>
      <c r="AL84" s="25" t="str">
        <f t="shared" si="108"/>
        <v/>
      </c>
      <c r="AM84" s="25" t="str">
        <f t="shared" si="109"/>
        <v/>
      </c>
      <c r="AO84" s="33" t="str">
        <f t="shared" si="110"/>
        <v/>
      </c>
      <c r="AP84" s="33" t="str">
        <f t="shared" si="111"/>
        <v/>
      </c>
      <c r="AQ84" s="125"/>
      <c r="AR84" s="126" t="str">
        <f t="shared" si="112"/>
        <v/>
      </c>
      <c r="AS84" s="126" t="str">
        <f t="shared" si="113"/>
        <v/>
      </c>
      <c r="AT84" s="126"/>
      <c r="AU84" s="62" t="str">
        <f t="shared" si="86"/>
        <v/>
      </c>
      <c r="AV84" s="62" t="str">
        <f t="shared" si="87"/>
        <v/>
      </c>
      <c r="AW84" s="62" t="str">
        <f t="shared" si="88"/>
        <v/>
      </c>
      <c r="AX84" s="61" t="str">
        <f t="shared" si="114"/>
        <v/>
      </c>
      <c r="AY84" s="61"/>
      <c r="AZ84" s="33" t="str">
        <f>IF(B84="","",VLOOKUP($A$3,'Tab1-Plan'!$B$30:$F$33,IF(B84&lt;65,2,3),FALSE))</f>
        <v/>
      </c>
      <c r="BA84" s="33" t="str">
        <f>IF(T84="","",VLOOKUP($A$3,'Tab1-Plan'!$B$30:$F$33,IF(T84&lt;65,4,5),FALSE))</f>
        <v/>
      </c>
      <c r="BB84" s="115"/>
      <c r="BC84" s="126" t="str">
        <f t="shared" si="89"/>
        <v/>
      </c>
      <c r="BD84" s="126" t="str">
        <f t="shared" si="90"/>
        <v/>
      </c>
      <c r="BE84" s="125"/>
      <c r="BF84" s="62" t="str">
        <f t="shared" si="91"/>
        <v/>
      </c>
      <c r="BG84" s="62" t="str">
        <f t="shared" si="92"/>
        <v/>
      </c>
      <c r="BH84" s="62" t="str">
        <f t="shared" si="93"/>
        <v/>
      </c>
      <c r="BI84" s="61" t="str">
        <f t="shared" si="94"/>
        <v/>
      </c>
      <c r="BJ84" s="61"/>
      <c r="BK84" s="61" t="str">
        <f t="shared" si="95"/>
        <v/>
      </c>
      <c r="BL84" s="61" t="str">
        <f t="shared" si="96"/>
        <v/>
      </c>
      <c r="BM84" s="127"/>
      <c r="BU84" s="37"/>
      <c r="BV84" s="127"/>
      <c r="BW84" s="127"/>
    </row>
    <row r="85" spans="1:75">
      <c r="A85" s="26" t="str">
        <f t="shared" si="115"/>
        <v/>
      </c>
      <c r="B85" s="26" t="str">
        <f t="shared" si="97"/>
        <v/>
      </c>
      <c r="C85" s="26" t="str">
        <f t="shared" si="116"/>
        <v/>
      </c>
      <c r="D85" s="103" t="str">
        <f t="shared" si="66"/>
        <v/>
      </c>
      <c r="E85" s="118" t="str">
        <f t="shared" si="76"/>
        <v/>
      </c>
      <c r="F85" s="103" t="str">
        <f t="shared" si="77"/>
        <v/>
      </c>
      <c r="G85" s="103"/>
      <c r="H85" s="60" t="str">
        <f>IF(B85="","",(IF(AND(B85&gt;='Tab1-Plan'!$C$9,C85&gt;='Tab1-Plan'!$D$9),1,0)))</f>
        <v/>
      </c>
      <c r="I85" s="64" t="str">
        <f>IF(AND(B85="",T85=""),"",VLOOKUP($A$3,'Tab2-Assumptions'!$A$10:$C$13,2,FALSE))</f>
        <v/>
      </c>
      <c r="J85" s="64" t="str">
        <f>IF(AND(B85="",T85=""),"",VLOOKUP($A$3,'Tab2-Assumptions'!$A$10:$C$13,3,FALSE))</f>
        <v/>
      </c>
      <c r="K85" s="103" t="str">
        <f t="shared" si="98"/>
        <v/>
      </c>
      <c r="L85" s="103" t="str">
        <f t="shared" si="99"/>
        <v/>
      </c>
      <c r="M85" s="103" t="str">
        <f t="shared" si="100"/>
        <v/>
      </c>
      <c r="N85" s="103" t="str">
        <f t="shared" si="101"/>
        <v/>
      </c>
      <c r="O85" s="103" t="str">
        <f t="shared" si="102"/>
        <v/>
      </c>
      <c r="P85" s="103" t="str">
        <f t="shared" si="117"/>
        <v/>
      </c>
      <c r="Q85" s="103" t="str">
        <f t="shared" si="103"/>
        <v/>
      </c>
      <c r="R85" s="103" t="str">
        <f t="shared" si="104"/>
        <v/>
      </c>
      <c r="T85" s="26" t="str">
        <f t="shared" si="105"/>
        <v/>
      </c>
      <c r="U85" s="119" t="str">
        <f t="shared" si="78"/>
        <v/>
      </c>
      <c r="V85" s="119"/>
      <c r="W85" s="120" t="str">
        <f t="shared" si="106"/>
        <v/>
      </c>
      <c r="X85" s="120" t="str">
        <f t="shared" si="118"/>
        <v/>
      </c>
      <c r="Y85" s="120" t="str">
        <f t="shared" si="79"/>
        <v/>
      </c>
      <c r="Z85" s="119"/>
      <c r="AA85" s="119" t="str">
        <f t="shared" si="107"/>
        <v/>
      </c>
      <c r="AC85" s="26" t="str">
        <f t="shared" si="80"/>
        <v/>
      </c>
      <c r="AD85" s="25" t="str">
        <f t="shared" si="81"/>
        <v/>
      </c>
      <c r="AE85" s="105"/>
      <c r="AF85" s="26" t="str">
        <f t="shared" si="82"/>
        <v/>
      </c>
      <c r="AG85" s="25" t="str">
        <f t="shared" si="83"/>
        <v/>
      </c>
      <c r="AH85" s="123"/>
      <c r="AI85" s="51" t="str">
        <f t="shared" si="84"/>
        <v/>
      </c>
      <c r="AJ85" s="35" t="str">
        <f t="shared" si="85"/>
        <v/>
      </c>
      <c r="AL85" s="25" t="str">
        <f t="shared" si="108"/>
        <v/>
      </c>
      <c r="AM85" s="25" t="str">
        <f t="shared" si="109"/>
        <v/>
      </c>
      <c r="AO85" s="33" t="str">
        <f t="shared" si="110"/>
        <v/>
      </c>
      <c r="AP85" s="33" t="str">
        <f t="shared" si="111"/>
        <v/>
      </c>
      <c r="AQ85" s="125"/>
      <c r="AR85" s="126" t="str">
        <f t="shared" si="112"/>
        <v/>
      </c>
      <c r="AS85" s="126" t="str">
        <f t="shared" si="113"/>
        <v/>
      </c>
      <c r="AT85" s="126"/>
      <c r="AU85" s="62" t="str">
        <f t="shared" si="86"/>
        <v/>
      </c>
      <c r="AV85" s="62" t="str">
        <f t="shared" si="87"/>
        <v/>
      </c>
      <c r="AW85" s="62" t="str">
        <f t="shared" si="88"/>
        <v/>
      </c>
      <c r="AX85" s="61" t="str">
        <f t="shared" si="114"/>
        <v/>
      </c>
      <c r="AY85" s="61"/>
      <c r="AZ85" s="33" t="str">
        <f>IF(B85="","",VLOOKUP($A$3,'Tab1-Plan'!$B$30:$F$33,IF(B85&lt;65,2,3),FALSE))</f>
        <v/>
      </c>
      <c r="BA85" s="33" t="str">
        <f>IF(T85="","",VLOOKUP($A$3,'Tab1-Plan'!$B$30:$F$33,IF(T85&lt;65,4,5),FALSE))</f>
        <v/>
      </c>
      <c r="BB85" s="115"/>
      <c r="BC85" s="126" t="str">
        <f t="shared" si="89"/>
        <v/>
      </c>
      <c r="BD85" s="126" t="str">
        <f t="shared" si="90"/>
        <v/>
      </c>
      <c r="BE85" s="125"/>
      <c r="BF85" s="62" t="str">
        <f t="shared" si="91"/>
        <v/>
      </c>
      <c r="BG85" s="62" t="str">
        <f t="shared" si="92"/>
        <v/>
      </c>
      <c r="BH85" s="62" t="str">
        <f t="shared" si="93"/>
        <v/>
      </c>
      <c r="BI85" s="61" t="str">
        <f t="shared" si="94"/>
        <v/>
      </c>
      <c r="BJ85" s="61"/>
      <c r="BK85" s="61" t="str">
        <f t="shared" si="95"/>
        <v/>
      </c>
      <c r="BL85" s="61" t="str">
        <f t="shared" si="96"/>
        <v/>
      </c>
      <c r="BM85" s="127"/>
      <c r="BU85" s="37"/>
      <c r="BV85" s="127"/>
      <c r="BW85" s="127"/>
    </row>
    <row r="86" spans="1:75">
      <c r="A86" s="26" t="str">
        <f t="shared" si="115"/>
        <v/>
      </c>
      <c r="B86" s="26" t="str">
        <f t="shared" si="97"/>
        <v/>
      </c>
      <c r="C86" s="26" t="str">
        <f t="shared" si="116"/>
        <v/>
      </c>
      <c r="D86" s="103" t="str">
        <f t="shared" si="66"/>
        <v/>
      </c>
      <c r="E86" s="118" t="str">
        <f t="shared" si="76"/>
        <v/>
      </c>
      <c r="F86" s="103" t="str">
        <f t="shared" si="77"/>
        <v/>
      </c>
      <c r="G86" s="103"/>
      <c r="H86" s="60" t="str">
        <f>IF(B86="","",(IF(AND(B86&gt;='Tab1-Plan'!$C$9,C86&gt;='Tab1-Plan'!$D$9),1,0)))</f>
        <v/>
      </c>
      <c r="I86" s="64" t="str">
        <f>IF(AND(B86="",T86=""),"",VLOOKUP($A$3,'Tab2-Assumptions'!$A$10:$C$13,2,FALSE))</f>
        <v/>
      </c>
      <c r="J86" s="64" t="str">
        <f>IF(AND(B86="",T86=""),"",VLOOKUP($A$3,'Tab2-Assumptions'!$A$10:$C$13,3,FALSE))</f>
        <v/>
      </c>
      <c r="K86" s="103" t="str">
        <f t="shared" si="98"/>
        <v/>
      </c>
      <c r="L86" s="103" t="str">
        <f t="shared" si="99"/>
        <v/>
      </c>
      <c r="M86" s="103" t="str">
        <f t="shared" si="100"/>
        <v/>
      </c>
      <c r="N86" s="103" t="str">
        <f t="shared" si="101"/>
        <v/>
      </c>
      <c r="O86" s="103" t="str">
        <f t="shared" si="102"/>
        <v/>
      </c>
      <c r="P86" s="103" t="str">
        <f t="shared" si="117"/>
        <v/>
      </c>
      <c r="Q86" s="103" t="str">
        <f t="shared" si="103"/>
        <v/>
      </c>
      <c r="R86" s="103" t="str">
        <f t="shared" si="104"/>
        <v/>
      </c>
      <c r="T86" s="26" t="str">
        <f t="shared" si="105"/>
        <v/>
      </c>
      <c r="U86" s="119" t="str">
        <f t="shared" si="78"/>
        <v/>
      </c>
      <c r="V86" s="119"/>
      <c r="W86" s="120" t="str">
        <f t="shared" si="106"/>
        <v/>
      </c>
      <c r="X86" s="120" t="str">
        <f t="shared" si="118"/>
        <v/>
      </c>
      <c r="Y86" s="120" t="str">
        <f t="shared" si="79"/>
        <v/>
      </c>
      <c r="Z86" s="119"/>
      <c r="AA86" s="119" t="str">
        <f t="shared" si="107"/>
        <v/>
      </c>
      <c r="AC86" s="26" t="str">
        <f t="shared" si="80"/>
        <v/>
      </c>
      <c r="AD86" s="25" t="str">
        <f t="shared" si="81"/>
        <v/>
      </c>
      <c r="AE86" s="105"/>
      <c r="AF86" s="26" t="str">
        <f t="shared" si="82"/>
        <v/>
      </c>
      <c r="AG86" s="25" t="str">
        <f t="shared" si="83"/>
        <v/>
      </c>
      <c r="AH86" s="123"/>
      <c r="AI86" s="51" t="str">
        <f t="shared" si="84"/>
        <v/>
      </c>
      <c r="AJ86" s="35" t="str">
        <f t="shared" si="85"/>
        <v/>
      </c>
      <c r="AL86" s="25" t="str">
        <f t="shared" si="108"/>
        <v/>
      </c>
      <c r="AM86" s="25" t="str">
        <f t="shared" si="109"/>
        <v/>
      </c>
      <c r="AO86" s="33" t="str">
        <f t="shared" si="110"/>
        <v/>
      </c>
      <c r="AP86" s="33" t="str">
        <f t="shared" si="111"/>
        <v/>
      </c>
      <c r="AQ86" s="125"/>
      <c r="AR86" s="126" t="str">
        <f t="shared" si="112"/>
        <v/>
      </c>
      <c r="AS86" s="126" t="str">
        <f t="shared" si="113"/>
        <v/>
      </c>
      <c r="AT86" s="126"/>
      <c r="AU86" s="62" t="str">
        <f t="shared" si="86"/>
        <v/>
      </c>
      <c r="AV86" s="62" t="str">
        <f t="shared" si="87"/>
        <v/>
      </c>
      <c r="AW86" s="62" t="str">
        <f t="shared" si="88"/>
        <v/>
      </c>
      <c r="AX86" s="61" t="str">
        <f t="shared" si="114"/>
        <v/>
      </c>
      <c r="AY86" s="61"/>
      <c r="AZ86" s="33" t="str">
        <f>IF(B86="","",VLOOKUP($A$3,'Tab1-Plan'!$B$30:$F$33,IF(B86&lt;65,2,3),FALSE))</f>
        <v/>
      </c>
      <c r="BA86" s="33" t="str">
        <f>IF(T86="","",VLOOKUP($A$3,'Tab1-Plan'!$B$30:$F$33,IF(T86&lt;65,4,5),FALSE))</f>
        <v/>
      </c>
      <c r="BB86" s="115"/>
      <c r="BC86" s="126" t="str">
        <f t="shared" si="89"/>
        <v/>
      </c>
      <c r="BD86" s="126" t="str">
        <f t="shared" si="90"/>
        <v/>
      </c>
      <c r="BE86" s="125"/>
      <c r="BF86" s="62" t="str">
        <f t="shared" si="91"/>
        <v/>
      </c>
      <c r="BG86" s="62" t="str">
        <f t="shared" si="92"/>
        <v/>
      </c>
      <c r="BH86" s="62" t="str">
        <f t="shared" si="93"/>
        <v/>
      </c>
      <c r="BI86" s="61" t="str">
        <f t="shared" si="94"/>
        <v/>
      </c>
      <c r="BJ86" s="61"/>
      <c r="BK86" s="61" t="str">
        <f t="shared" si="95"/>
        <v/>
      </c>
      <c r="BL86" s="61" t="str">
        <f t="shared" si="96"/>
        <v/>
      </c>
      <c r="BM86" s="127"/>
      <c r="BU86" s="37"/>
      <c r="BV86" s="127"/>
      <c r="BW86" s="127"/>
    </row>
    <row r="87" spans="1:75">
      <c r="A87" s="26" t="str">
        <f t="shared" si="115"/>
        <v/>
      </c>
      <c r="B87" s="26" t="str">
        <f t="shared" si="97"/>
        <v/>
      </c>
      <c r="C87" s="26" t="str">
        <f t="shared" si="116"/>
        <v/>
      </c>
      <c r="D87" s="103" t="str">
        <f t="shared" si="66"/>
        <v/>
      </c>
      <c r="E87" s="118" t="str">
        <f t="shared" si="76"/>
        <v/>
      </c>
      <c r="F87" s="103" t="str">
        <f t="shared" si="77"/>
        <v/>
      </c>
      <c r="G87" s="103"/>
      <c r="H87" s="60" t="str">
        <f>IF(B87="","",(IF(AND(B87&gt;='Tab1-Plan'!$C$9,C87&gt;='Tab1-Plan'!$D$9),1,0)))</f>
        <v/>
      </c>
      <c r="I87" s="64" t="str">
        <f>IF(AND(B87="",T87=""),"",VLOOKUP($A$3,'Tab2-Assumptions'!$A$10:$C$13,2,FALSE))</f>
        <v/>
      </c>
      <c r="J87" s="64" t="str">
        <f>IF(AND(B87="",T87=""),"",VLOOKUP($A$3,'Tab2-Assumptions'!$A$10:$C$13,3,FALSE))</f>
        <v/>
      </c>
      <c r="K87" s="103" t="str">
        <f t="shared" si="98"/>
        <v/>
      </c>
      <c r="L87" s="103" t="str">
        <f t="shared" si="99"/>
        <v/>
      </c>
      <c r="M87" s="103" t="str">
        <f t="shared" si="100"/>
        <v/>
      </c>
      <c r="N87" s="103" t="str">
        <f t="shared" si="101"/>
        <v/>
      </c>
      <c r="O87" s="103" t="str">
        <f t="shared" si="102"/>
        <v/>
      </c>
      <c r="P87" s="103" t="str">
        <f t="shared" si="117"/>
        <v/>
      </c>
      <c r="Q87" s="103" t="str">
        <f t="shared" si="103"/>
        <v/>
      </c>
      <c r="R87" s="103" t="str">
        <f t="shared" si="104"/>
        <v/>
      </c>
      <c r="T87" s="26" t="str">
        <f t="shared" si="105"/>
        <v/>
      </c>
      <c r="U87" s="119" t="str">
        <f t="shared" si="78"/>
        <v/>
      </c>
      <c r="V87" s="119"/>
      <c r="W87" s="120" t="str">
        <f t="shared" si="106"/>
        <v/>
      </c>
      <c r="X87" s="120" t="str">
        <f t="shared" si="118"/>
        <v/>
      </c>
      <c r="Y87" s="120" t="str">
        <f t="shared" si="79"/>
        <v/>
      </c>
      <c r="Z87" s="119"/>
      <c r="AA87" s="119" t="str">
        <f t="shared" si="107"/>
        <v/>
      </c>
      <c r="AC87" s="26" t="str">
        <f t="shared" si="80"/>
        <v/>
      </c>
      <c r="AD87" s="25" t="str">
        <f t="shared" si="81"/>
        <v/>
      </c>
      <c r="AE87" s="105"/>
      <c r="AF87" s="26" t="str">
        <f t="shared" si="82"/>
        <v/>
      </c>
      <c r="AG87" s="25" t="str">
        <f t="shared" si="83"/>
        <v/>
      </c>
      <c r="AH87" s="123"/>
      <c r="AI87" s="51" t="str">
        <f t="shared" si="84"/>
        <v/>
      </c>
      <c r="AJ87" s="35" t="str">
        <f t="shared" si="85"/>
        <v/>
      </c>
      <c r="AL87" s="25" t="str">
        <f t="shared" si="108"/>
        <v/>
      </c>
      <c r="AM87" s="25" t="str">
        <f t="shared" si="109"/>
        <v/>
      </c>
      <c r="AO87" s="33" t="str">
        <f t="shared" si="110"/>
        <v/>
      </c>
      <c r="AP87" s="33" t="str">
        <f t="shared" si="111"/>
        <v/>
      </c>
      <c r="AQ87" s="125"/>
      <c r="AR87" s="126" t="str">
        <f t="shared" si="112"/>
        <v/>
      </c>
      <c r="AS87" s="126" t="str">
        <f t="shared" si="113"/>
        <v/>
      </c>
      <c r="AT87" s="126"/>
      <c r="AU87" s="62" t="str">
        <f t="shared" si="86"/>
        <v/>
      </c>
      <c r="AV87" s="62" t="str">
        <f t="shared" si="87"/>
        <v/>
      </c>
      <c r="AW87" s="62" t="str">
        <f t="shared" si="88"/>
        <v/>
      </c>
      <c r="AX87" s="61" t="str">
        <f t="shared" si="114"/>
        <v/>
      </c>
      <c r="AY87" s="61"/>
      <c r="AZ87" s="33" t="str">
        <f>IF(B87="","",VLOOKUP($A$3,'Tab1-Plan'!$B$30:$F$33,IF(B87&lt;65,2,3),FALSE))</f>
        <v/>
      </c>
      <c r="BA87" s="33" t="str">
        <f>IF(T87="","",VLOOKUP($A$3,'Tab1-Plan'!$B$30:$F$33,IF(T87&lt;65,4,5),FALSE))</f>
        <v/>
      </c>
      <c r="BB87" s="115"/>
      <c r="BC87" s="126" t="str">
        <f t="shared" si="89"/>
        <v/>
      </c>
      <c r="BD87" s="126" t="str">
        <f t="shared" si="90"/>
        <v/>
      </c>
      <c r="BE87" s="125"/>
      <c r="BF87" s="62" t="str">
        <f t="shared" si="91"/>
        <v/>
      </c>
      <c r="BG87" s="62" t="str">
        <f t="shared" si="92"/>
        <v/>
      </c>
      <c r="BH87" s="62" t="str">
        <f t="shared" si="93"/>
        <v/>
      </c>
      <c r="BI87" s="61" t="str">
        <f t="shared" si="94"/>
        <v/>
      </c>
      <c r="BJ87" s="61"/>
      <c r="BK87" s="61" t="str">
        <f t="shared" si="95"/>
        <v/>
      </c>
      <c r="BL87" s="61" t="str">
        <f t="shared" si="96"/>
        <v/>
      </c>
      <c r="BM87" s="127"/>
      <c r="BU87" s="37"/>
      <c r="BV87" s="127"/>
      <c r="BW87" s="127"/>
    </row>
    <row r="88" spans="1:75">
      <c r="A88" s="26" t="str">
        <f t="shared" si="115"/>
        <v/>
      </c>
      <c r="B88" s="26" t="str">
        <f t="shared" si="97"/>
        <v/>
      </c>
      <c r="C88" s="26" t="str">
        <f t="shared" si="116"/>
        <v/>
      </c>
      <c r="D88" s="103" t="str">
        <f t="shared" si="66"/>
        <v/>
      </c>
      <c r="E88" s="118" t="str">
        <f t="shared" si="76"/>
        <v/>
      </c>
      <c r="F88" s="103" t="str">
        <f t="shared" si="77"/>
        <v/>
      </c>
      <c r="G88" s="103"/>
      <c r="H88" s="60" t="str">
        <f>IF(B88="","",(IF(AND(B88&gt;='Tab1-Plan'!$C$9,C88&gt;='Tab1-Plan'!$D$9),1,0)))</f>
        <v/>
      </c>
      <c r="I88" s="64" t="str">
        <f>IF(AND(B88="",T88=""),"",VLOOKUP($A$3,'Tab2-Assumptions'!$A$10:$C$13,2,FALSE))</f>
        <v/>
      </c>
      <c r="J88" s="64" t="str">
        <f>IF(AND(B88="",T88=""),"",VLOOKUP($A$3,'Tab2-Assumptions'!$A$10:$C$13,3,FALSE))</f>
        <v/>
      </c>
      <c r="K88" s="103" t="str">
        <f t="shared" si="98"/>
        <v/>
      </c>
      <c r="L88" s="103" t="str">
        <f t="shared" si="99"/>
        <v/>
      </c>
      <c r="M88" s="103" t="str">
        <f t="shared" si="100"/>
        <v/>
      </c>
      <c r="N88" s="103" t="str">
        <f t="shared" si="101"/>
        <v/>
      </c>
      <c r="O88" s="103" t="str">
        <f t="shared" si="102"/>
        <v/>
      </c>
      <c r="P88" s="103" t="str">
        <f t="shared" si="117"/>
        <v/>
      </c>
      <c r="Q88" s="103" t="str">
        <f t="shared" si="103"/>
        <v/>
      </c>
      <c r="R88" s="103" t="str">
        <f t="shared" si="104"/>
        <v/>
      </c>
      <c r="T88" s="26" t="str">
        <f t="shared" si="105"/>
        <v/>
      </c>
      <c r="U88" s="119" t="str">
        <f t="shared" si="78"/>
        <v/>
      </c>
      <c r="V88" s="119"/>
      <c r="W88" s="120" t="str">
        <f t="shared" si="106"/>
        <v/>
      </c>
      <c r="X88" s="120" t="str">
        <f t="shared" si="118"/>
        <v/>
      </c>
      <c r="Y88" s="120" t="str">
        <f t="shared" si="79"/>
        <v/>
      </c>
      <c r="Z88" s="119"/>
      <c r="AA88" s="119" t="str">
        <f t="shared" si="107"/>
        <v/>
      </c>
      <c r="AC88" s="26" t="str">
        <f t="shared" si="80"/>
        <v/>
      </c>
      <c r="AD88" s="25" t="str">
        <f t="shared" si="81"/>
        <v/>
      </c>
      <c r="AE88" s="105"/>
      <c r="AF88" s="26" t="str">
        <f t="shared" si="82"/>
        <v/>
      </c>
      <c r="AG88" s="25" t="str">
        <f t="shared" si="83"/>
        <v/>
      </c>
      <c r="AH88" s="123"/>
      <c r="AI88" s="51" t="str">
        <f t="shared" si="84"/>
        <v/>
      </c>
      <c r="AJ88" s="35" t="str">
        <f t="shared" si="85"/>
        <v/>
      </c>
      <c r="AL88" s="25" t="str">
        <f t="shared" si="108"/>
        <v/>
      </c>
      <c r="AM88" s="25" t="str">
        <f t="shared" si="109"/>
        <v/>
      </c>
      <c r="AO88" s="33" t="str">
        <f t="shared" si="110"/>
        <v/>
      </c>
      <c r="AP88" s="33" t="str">
        <f t="shared" si="111"/>
        <v/>
      </c>
      <c r="AQ88" s="125"/>
      <c r="AR88" s="126" t="str">
        <f t="shared" si="112"/>
        <v/>
      </c>
      <c r="AS88" s="126" t="str">
        <f t="shared" si="113"/>
        <v/>
      </c>
      <c r="AT88" s="126"/>
      <c r="AU88" s="62" t="str">
        <f t="shared" si="86"/>
        <v/>
      </c>
      <c r="AV88" s="62" t="str">
        <f t="shared" si="87"/>
        <v/>
      </c>
      <c r="AW88" s="62" t="str">
        <f t="shared" si="88"/>
        <v/>
      </c>
      <c r="AX88" s="61" t="str">
        <f t="shared" si="114"/>
        <v/>
      </c>
      <c r="AY88" s="61"/>
      <c r="AZ88" s="33" t="str">
        <f>IF(B88="","",VLOOKUP($A$3,'Tab1-Plan'!$B$30:$F$33,IF(B88&lt;65,2,3),FALSE))</f>
        <v/>
      </c>
      <c r="BA88" s="33" t="str">
        <f>IF(T88="","",VLOOKUP($A$3,'Tab1-Plan'!$B$30:$F$33,IF(T88&lt;65,4,5),FALSE))</f>
        <v/>
      </c>
      <c r="BB88" s="115"/>
      <c r="BC88" s="126" t="str">
        <f t="shared" si="89"/>
        <v/>
      </c>
      <c r="BD88" s="126" t="str">
        <f t="shared" si="90"/>
        <v/>
      </c>
      <c r="BE88" s="125"/>
      <c r="BF88" s="62" t="str">
        <f t="shared" si="91"/>
        <v/>
      </c>
      <c r="BG88" s="62" t="str">
        <f t="shared" si="92"/>
        <v/>
      </c>
      <c r="BH88" s="62" t="str">
        <f t="shared" si="93"/>
        <v/>
      </c>
      <c r="BI88" s="61" t="str">
        <f t="shared" si="94"/>
        <v/>
      </c>
      <c r="BJ88" s="61"/>
      <c r="BK88" s="61" t="str">
        <f t="shared" si="95"/>
        <v/>
      </c>
      <c r="BL88" s="61" t="str">
        <f t="shared" si="96"/>
        <v/>
      </c>
      <c r="BM88" s="127"/>
      <c r="BU88" s="37"/>
      <c r="BV88" s="127"/>
      <c r="BW88" s="127"/>
    </row>
    <row r="89" spans="1:75">
      <c r="A89" s="26" t="str">
        <f t="shared" si="115"/>
        <v/>
      </c>
      <c r="B89" s="26" t="str">
        <f t="shared" si="97"/>
        <v/>
      </c>
      <c r="C89" s="26" t="str">
        <f t="shared" si="116"/>
        <v/>
      </c>
      <c r="D89" s="103" t="str">
        <f t="shared" si="66"/>
        <v/>
      </c>
      <c r="E89" s="118" t="str">
        <f t="shared" si="76"/>
        <v/>
      </c>
      <c r="F89" s="103" t="str">
        <f t="shared" si="77"/>
        <v/>
      </c>
      <c r="G89" s="103"/>
      <c r="H89" s="60" t="str">
        <f>IF(B89="","",(IF(AND(B89&gt;='Tab1-Plan'!$C$9,C89&gt;='Tab1-Plan'!$D$9),1,0)))</f>
        <v/>
      </c>
      <c r="I89" s="64" t="str">
        <f>IF(AND(B89="",T89=""),"",VLOOKUP($A$3,'Tab2-Assumptions'!$A$10:$C$13,2,FALSE))</f>
        <v/>
      </c>
      <c r="J89" s="64" t="str">
        <f>IF(AND(B89="",T89=""),"",VLOOKUP($A$3,'Tab2-Assumptions'!$A$10:$C$13,3,FALSE))</f>
        <v/>
      </c>
      <c r="K89" s="103" t="str">
        <f t="shared" si="98"/>
        <v/>
      </c>
      <c r="L89" s="103" t="str">
        <f t="shared" si="99"/>
        <v/>
      </c>
      <c r="M89" s="103" t="str">
        <f t="shared" si="100"/>
        <v/>
      </c>
      <c r="N89" s="103" t="str">
        <f t="shared" si="101"/>
        <v/>
      </c>
      <c r="O89" s="103" t="str">
        <f t="shared" si="102"/>
        <v/>
      </c>
      <c r="P89" s="103" t="str">
        <f t="shared" si="117"/>
        <v/>
      </c>
      <c r="Q89" s="103" t="str">
        <f t="shared" si="103"/>
        <v/>
      </c>
      <c r="R89" s="103" t="str">
        <f t="shared" si="104"/>
        <v/>
      </c>
      <c r="T89" s="26" t="str">
        <f t="shared" si="105"/>
        <v/>
      </c>
      <c r="U89" s="119" t="str">
        <f t="shared" si="78"/>
        <v/>
      </c>
      <c r="V89" s="119"/>
      <c r="W89" s="120" t="str">
        <f t="shared" si="106"/>
        <v/>
      </c>
      <c r="X89" s="120" t="str">
        <f t="shared" si="118"/>
        <v/>
      </c>
      <c r="Y89" s="120" t="str">
        <f t="shared" si="79"/>
        <v/>
      </c>
      <c r="Z89" s="119"/>
      <c r="AA89" s="119" t="str">
        <f t="shared" si="107"/>
        <v/>
      </c>
      <c r="AC89" s="26" t="str">
        <f t="shared" si="80"/>
        <v/>
      </c>
      <c r="AD89" s="25" t="str">
        <f t="shared" si="81"/>
        <v/>
      </c>
      <c r="AE89" s="105"/>
      <c r="AF89" s="26" t="str">
        <f t="shared" si="82"/>
        <v/>
      </c>
      <c r="AG89" s="25" t="str">
        <f t="shared" si="83"/>
        <v/>
      </c>
      <c r="AH89" s="123"/>
      <c r="AI89" s="51" t="str">
        <f t="shared" si="84"/>
        <v/>
      </c>
      <c r="AJ89" s="35" t="str">
        <f t="shared" si="85"/>
        <v/>
      </c>
      <c r="AL89" s="25" t="str">
        <f t="shared" si="108"/>
        <v/>
      </c>
      <c r="AM89" s="25" t="str">
        <f t="shared" si="109"/>
        <v/>
      </c>
      <c r="AO89" s="33" t="str">
        <f t="shared" si="110"/>
        <v/>
      </c>
      <c r="AP89" s="33" t="str">
        <f t="shared" si="111"/>
        <v/>
      </c>
      <c r="AQ89" s="125"/>
      <c r="AR89" s="126" t="str">
        <f t="shared" si="112"/>
        <v/>
      </c>
      <c r="AS89" s="126" t="str">
        <f t="shared" si="113"/>
        <v/>
      </c>
      <c r="AT89" s="126"/>
      <c r="AU89" s="62" t="str">
        <f t="shared" si="86"/>
        <v/>
      </c>
      <c r="AV89" s="62" t="str">
        <f t="shared" si="87"/>
        <v/>
      </c>
      <c r="AW89" s="62" t="str">
        <f t="shared" si="88"/>
        <v/>
      </c>
      <c r="AX89" s="61" t="str">
        <f t="shared" si="114"/>
        <v/>
      </c>
      <c r="AY89" s="61"/>
      <c r="AZ89" s="33" t="str">
        <f>IF(B89="","",VLOOKUP($A$3,'Tab1-Plan'!$B$30:$F$33,IF(B89&lt;65,2,3),FALSE))</f>
        <v/>
      </c>
      <c r="BA89" s="33" t="str">
        <f>IF(T89="","",VLOOKUP($A$3,'Tab1-Plan'!$B$30:$F$33,IF(T89&lt;65,4,5),FALSE))</f>
        <v/>
      </c>
      <c r="BB89" s="115"/>
      <c r="BC89" s="126" t="str">
        <f t="shared" si="89"/>
        <v/>
      </c>
      <c r="BD89" s="126" t="str">
        <f t="shared" si="90"/>
        <v/>
      </c>
      <c r="BE89" s="125"/>
      <c r="BF89" s="62" t="str">
        <f t="shared" si="91"/>
        <v/>
      </c>
      <c r="BG89" s="62" t="str">
        <f t="shared" si="92"/>
        <v/>
      </c>
      <c r="BH89" s="62" t="str">
        <f t="shared" si="93"/>
        <v/>
      </c>
      <c r="BI89" s="61" t="str">
        <f t="shared" si="94"/>
        <v/>
      </c>
      <c r="BJ89" s="61"/>
      <c r="BK89" s="61" t="str">
        <f t="shared" si="95"/>
        <v/>
      </c>
      <c r="BL89" s="61" t="str">
        <f t="shared" si="96"/>
        <v/>
      </c>
      <c r="BM89" s="127"/>
      <c r="BU89" s="37"/>
      <c r="BV89" s="127"/>
      <c r="BW89" s="127"/>
    </row>
    <row r="90" spans="1:75">
      <c r="A90" s="26" t="str">
        <f t="shared" si="115"/>
        <v/>
      </c>
      <c r="B90" s="26" t="str">
        <f t="shared" si="97"/>
        <v/>
      </c>
      <c r="C90" s="26" t="str">
        <f t="shared" si="116"/>
        <v/>
      </c>
      <c r="D90" s="103" t="str">
        <f t="shared" si="66"/>
        <v/>
      </c>
      <c r="E90" s="118" t="str">
        <f t="shared" si="76"/>
        <v/>
      </c>
      <c r="F90" s="103" t="str">
        <f t="shared" si="77"/>
        <v/>
      </c>
      <c r="G90" s="103"/>
      <c r="H90" s="60" t="str">
        <f>IF(B90="","",(IF(AND(B90&gt;='Tab1-Plan'!$C$9,C90&gt;='Tab1-Plan'!$D$9),1,0)))</f>
        <v/>
      </c>
      <c r="I90" s="64" t="str">
        <f>IF(AND(B90="",T90=""),"",VLOOKUP($A$3,'Tab2-Assumptions'!$A$10:$C$13,2,FALSE))</f>
        <v/>
      </c>
      <c r="J90" s="64" t="str">
        <f>IF(AND(B90="",T90=""),"",VLOOKUP($A$3,'Tab2-Assumptions'!$A$10:$C$13,3,FALSE))</f>
        <v/>
      </c>
      <c r="K90" s="103" t="str">
        <f t="shared" si="98"/>
        <v/>
      </c>
      <c r="L90" s="103" t="str">
        <f t="shared" si="99"/>
        <v/>
      </c>
      <c r="M90" s="103" t="str">
        <f t="shared" si="100"/>
        <v/>
      </c>
      <c r="N90" s="103" t="str">
        <f t="shared" si="101"/>
        <v/>
      </c>
      <c r="O90" s="103" t="str">
        <f t="shared" si="102"/>
        <v/>
      </c>
      <c r="P90" s="103" t="str">
        <f t="shared" si="117"/>
        <v/>
      </c>
      <c r="Q90" s="103" t="str">
        <f t="shared" si="103"/>
        <v/>
      </c>
      <c r="R90" s="103" t="str">
        <f t="shared" si="104"/>
        <v/>
      </c>
      <c r="T90" s="26" t="str">
        <f t="shared" si="105"/>
        <v/>
      </c>
      <c r="U90" s="119" t="str">
        <f t="shared" si="78"/>
        <v/>
      </c>
      <c r="V90" s="119"/>
      <c r="W90" s="120" t="str">
        <f t="shared" si="106"/>
        <v/>
      </c>
      <c r="X90" s="120" t="str">
        <f t="shared" si="118"/>
        <v/>
      </c>
      <c r="Y90" s="120" t="str">
        <f t="shared" si="79"/>
        <v/>
      </c>
      <c r="Z90" s="119"/>
      <c r="AA90" s="119" t="str">
        <f t="shared" si="107"/>
        <v/>
      </c>
      <c r="AC90" s="26" t="str">
        <f t="shared" si="80"/>
        <v/>
      </c>
      <c r="AD90" s="25" t="str">
        <f t="shared" si="81"/>
        <v/>
      </c>
      <c r="AE90" s="105"/>
      <c r="AF90" s="26" t="str">
        <f t="shared" si="82"/>
        <v/>
      </c>
      <c r="AG90" s="25" t="str">
        <f t="shared" si="83"/>
        <v/>
      </c>
      <c r="AH90" s="123"/>
      <c r="AI90" s="51" t="str">
        <f t="shared" si="84"/>
        <v/>
      </c>
      <c r="AJ90" s="35" t="str">
        <f t="shared" si="85"/>
        <v/>
      </c>
      <c r="AL90" s="25" t="str">
        <f t="shared" si="108"/>
        <v/>
      </c>
      <c r="AM90" s="25" t="str">
        <f t="shared" si="109"/>
        <v/>
      </c>
      <c r="AO90" s="33" t="str">
        <f t="shared" si="110"/>
        <v/>
      </c>
      <c r="AP90" s="33" t="str">
        <f t="shared" si="111"/>
        <v/>
      </c>
      <c r="AQ90" s="125"/>
      <c r="AR90" s="126" t="str">
        <f t="shared" si="112"/>
        <v/>
      </c>
      <c r="AS90" s="126" t="str">
        <f t="shared" si="113"/>
        <v/>
      </c>
      <c r="AT90" s="126"/>
      <c r="AU90" s="62" t="str">
        <f t="shared" si="86"/>
        <v/>
      </c>
      <c r="AV90" s="62" t="str">
        <f t="shared" si="87"/>
        <v/>
      </c>
      <c r="AW90" s="62" t="str">
        <f t="shared" si="88"/>
        <v/>
      </c>
      <c r="AX90" s="61" t="str">
        <f t="shared" si="114"/>
        <v/>
      </c>
      <c r="AY90" s="61"/>
      <c r="AZ90" s="33" t="str">
        <f>IF(B90="","",VLOOKUP($A$3,'Tab1-Plan'!$B$30:$F$33,IF(B90&lt;65,2,3),FALSE))</f>
        <v/>
      </c>
      <c r="BA90" s="33" t="str">
        <f>IF(T90="","",VLOOKUP($A$3,'Tab1-Plan'!$B$30:$F$33,IF(T90&lt;65,4,5),FALSE))</f>
        <v/>
      </c>
      <c r="BB90" s="115"/>
      <c r="BC90" s="126" t="str">
        <f t="shared" si="89"/>
        <v/>
      </c>
      <c r="BD90" s="126" t="str">
        <f t="shared" si="90"/>
        <v/>
      </c>
      <c r="BE90" s="125"/>
      <c r="BF90" s="62" t="str">
        <f t="shared" si="91"/>
        <v/>
      </c>
      <c r="BG90" s="62" t="str">
        <f t="shared" si="92"/>
        <v/>
      </c>
      <c r="BH90" s="62" t="str">
        <f t="shared" si="93"/>
        <v/>
      </c>
      <c r="BI90" s="61" t="str">
        <f t="shared" si="94"/>
        <v/>
      </c>
      <c r="BJ90" s="61"/>
      <c r="BK90" s="61" t="str">
        <f t="shared" si="95"/>
        <v/>
      </c>
      <c r="BL90" s="61" t="str">
        <f t="shared" si="96"/>
        <v/>
      </c>
      <c r="BM90" s="127"/>
      <c r="BU90" s="37"/>
      <c r="BV90" s="127"/>
      <c r="BW90" s="127"/>
    </row>
    <row r="91" spans="1:75">
      <c r="A91" s="26" t="str">
        <f t="shared" si="115"/>
        <v/>
      </c>
      <c r="B91" s="26" t="str">
        <f t="shared" si="97"/>
        <v/>
      </c>
      <c r="C91" s="26" t="str">
        <f t="shared" si="116"/>
        <v/>
      </c>
      <c r="D91" s="103" t="str">
        <f t="shared" si="66"/>
        <v/>
      </c>
      <c r="E91" s="118" t="str">
        <f t="shared" si="76"/>
        <v/>
      </c>
      <c r="F91" s="103" t="str">
        <f t="shared" si="77"/>
        <v/>
      </c>
      <c r="G91" s="103"/>
      <c r="H91" s="60" t="str">
        <f>IF(B91="","",(IF(AND(B91&gt;='Tab1-Plan'!$C$9,C91&gt;='Tab1-Plan'!$D$9),1,0)))</f>
        <v/>
      </c>
      <c r="I91" s="64" t="str">
        <f>IF(AND(B91="",T91=""),"",VLOOKUP($A$3,'Tab2-Assumptions'!$A$10:$C$13,2,FALSE))</f>
        <v/>
      </c>
      <c r="J91" s="64" t="str">
        <f>IF(AND(B91="",T91=""),"",VLOOKUP($A$3,'Tab2-Assumptions'!$A$10:$C$13,3,FALSE))</f>
        <v/>
      </c>
      <c r="K91" s="103" t="str">
        <f t="shared" si="98"/>
        <v/>
      </c>
      <c r="L91" s="103" t="str">
        <f t="shared" si="99"/>
        <v/>
      </c>
      <c r="M91" s="103" t="str">
        <f t="shared" si="100"/>
        <v/>
      </c>
      <c r="N91" s="103" t="str">
        <f t="shared" si="101"/>
        <v/>
      </c>
      <c r="O91" s="103" t="str">
        <f t="shared" si="102"/>
        <v/>
      </c>
      <c r="P91" s="103" t="str">
        <f t="shared" si="117"/>
        <v/>
      </c>
      <c r="Q91" s="103" t="str">
        <f t="shared" si="103"/>
        <v/>
      </c>
      <c r="R91" s="103" t="str">
        <f t="shared" si="104"/>
        <v/>
      </c>
      <c r="T91" s="26" t="str">
        <f t="shared" si="105"/>
        <v/>
      </c>
      <c r="U91" s="119" t="str">
        <f t="shared" si="78"/>
        <v/>
      </c>
      <c r="V91" s="119"/>
      <c r="W91" s="120" t="str">
        <f t="shared" si="106"/>
        <v/>
      </c>
      <c r="X91" s="120" t="str">
        <f t="shared" si="118"/>
        <v/>
      </c>
      <c r="Y91" s="120" t="str">
        <f t="shared" si="79"/>
        <v/>
      </c>
      <c r="Z91" s="119"/>
      <c r="AA91" s="119" t="str">
        <f t="shared" si="107"/>
        <v/>
      </c>
      <c r="AC91" s="26" t="str">
        <f t="shared" si="80"/>
        <v/>
      </c>
      <c r="AD91" s="25" t="str">
        <f t="shared" si="81"/>
        <v/>
      </c>
      <c r="AE91" s="105"/>
      <c r="AF91" s="26" t="str">
        <f t="shared" si="82"/>
        <v/>
      </c>
      <c r="AG91" s="25" t="str">
        <f t="shared" si="83"/>
        <v/>
      </c>
      <c r="AH91" s="123"/>
      <c r="AI91" s="51" t="str">
        <f t="shared" si="84"/>
        <v/>
      </c>
      <c r="AJ91" s="35" t="str">
        <f t="shared" si="85"/>
        <v/>
      </c>
      <c r="AL91" s="25" t="str">
        <f t="shared" si="108"/>
        <v/>
      </c>
      <c r="AM91" s="25" t="str">
        <f t="shared" si="109"/>
        <v/>
      </c>
      <c r="AO91" s="33" t="str">
        <f t="shared" si="110"/>
        <v/>
      </c>
      <c r="AP91" s="33" t="str">
        <f t="shared" si="111"/>
        <v/>
      </c>
      <c r="AQ91" s="125"/>
      <c r="AR91" s="126" t="str">
        <f t="shared" si="112"/>
        <v/>
      </c>
      <c r="AS91" s="126" t="str">
        <f t="shared" si="113"/>
        <v/>
      </c>
      <c r="AT91" s="126"/>
      <c r="AU91" s="62" t="str">
        <f t="shared" si="86"/>
        <v/>
      </c>
      <c r="AV91" s="62" t="str">
        <f t="shared" si="87"/>
        <v/>
      </c>
      <c r="AW91" s="62" t="str">
        <f t="shared" si="88"/>
        <v/>
      </c>
      <c r="AX91" s="61" t="str">
        <f t="shared" si="114"/>
        <v/>
      </c>
      <c r="AY91" s="61"/>
      <c r="AZ91" s="33" t="str">
        <f>IF(B91="","",VLOOKUP($A$3,'Tab1-Plan'!$B$30:$F$33,IF(B91&lt;65,2,3),FALSE))</f>
        <v/>
      </c>
      <c r="BA91" s="33" t="str">
        <f>IF(T91="","",VLOOKUP($A$3,'Tab1-Plan'!$B$30:$F$33,IF(T91&lt;65,4,5),FALSE))</f>
        <v/>
      </c>
      <c r="BB91" s="115"/>
      <c r="BC91" s="126" t="str">
        <f t="shared" si="89"/>
        <v/>
      </c>
      <c r="BD91" s="126" t="str">
        <f t="shared" si="90"/>
        <v/>
      </c>
      <c r="BE91" s="125"/>
      <c r="BF91" s="62" t="str">
        <f t="shared" si="91"/>
        <v/>
      </c>
      <c r="BG91" s="62" t="str">
        <f t="shared" si="92"/>
        <v/>
      </c>
      <c r="BH91" s="62" t="str">
        <f t="shared" si="93"/>
        <v/>
      </c>
      <c r="BI91" s="61" t="str">
        <f t="shared" si="94"/>
        <v/>
      </c>
      <c r="BJ91" s="61"/>
      <c r="BK91" s="61" t="str">
        <f t="shared" si="95"/>
        <v/>
      </c>
      <c r="BL91" s="61" t="str">
        <f t="shared" si="96"/>
        <v/>
      </c>
      <c r="BM91" s="127"/>
      <c r="BU91" s="37"/>
      <c r="BV91" s="127"/>
      <c r="BW91" s="127"/>
    </row>
    <row r="92" spans="1:75">
      <c r="A92" s="26" t="str">
        <f t="shared" si="115"/>
        <v/>
      </c>
      <c r="B92" s="26" t="str">
        <f t="shared" si="97"/>
        <v/>
      </c>
      <c r="C92" s="26" t="str">
        <f t="shared" si="116"/>
        <v/>
      </c>
      <c r="D92" s="103" t="str">
        <f t="shared" si="66"/>
        <v/>
      </c>
      <c r="E92" s="118" t="str">
        <f t="shared" si="76"/>
        <v/>
      </c>
      <c r="F92" s="103" t="str">
        <f t="shared" si="77"/>
        <v/>
      </c>
      <c r="G92" s="103"/>
      <c r="H92" s="60" t="str">
        <f>IF(B92="","",(IF(AND(B92&gt;='Tab1-Plan'!$C$9,C92&gt;='Tab1-Plan'!$D$9),1,0)))</f>
        <v/>
      </c>
      <c r="I92" s="64" t="str">
        <f>IF(AND(B92="",T92=""),"",VLOOKUP($A$3,'Tab2-Assumptions'!$A$10:$C$13,2,FALSE))</f>
        <v/>
      </c>
      <c r="J92" s="64" t="str">
        <f>IF(AND(B92="",T92=""),"",VLOOKUP($A$3,'Tab2-Assumptions'!$A$10:$C$13,3,FALSE))</f>
        <v/>
      </c>
      <c r="K92" s="103" t="str">
        <f t="shared" si="98"/>
        <v/>
      </c>
      <c r="L92" s="103" t="str">
        <f t="shared" si="99"/>
        <v/>
      </c>
      <c r="M92" s="103" t="str">
        <f t="shared" si="100"/>
        <v/>
      </c>
      <c r="N92" s="103" t="str">
        <f t="shared" si="101"/>
        <v/>
      </c>
      <c r="O92" s="103" t="str">
        <f t="shared" si="102"/>
        <v/>
      </c>
      <c r="P92" s="103" t="str">
        <f t="shared" si="117"/>
        <v/>
      </c>
      <c r="Q92" s="103" t="str">
        <f t="shared" si="103"/>
        <v/>
      </c>
      <c r="R92" s="103" t="str">
        <f t="shared" si="104"/>
        <v/>
      </c>
      <c r="T92" s="26" t="str">
        <f t="shared" si="105"/>
        <v/>
      </c>
      <c r="U92" s="119" t="str">
        <f t="shared" si="78"/>
        <v/>
      </c>
      <c r="V92" s="119"/>
      <c r="W92" s="120" t="str">
        <f t="shared" si="106"/>
        <v/>
      </c>
      <c r="X92" s="120" t="str">
        <f t="shared" si="118"/>
        <v/>
      </c>
      <c r="Y92" s="120" t="str">
        <f t="shared" si="79"/>
        <v/>
      </c>
      <c r="Z92" s="119"/>
      <c r="AA92" s="119" t="str">
        <f t="shared" si="107"/>
        <v/>
      </c>
      <c r="AC92" s="26" t="str">
        <f t="shared" si="80"/>
        <v/>
      </c>
      <c r="AD92" s="25" t="str">
        <f t="shared" si="81"/>
        <v/>
      </c>
      <c r="AE92" s="105"/>
      <c r="AF92" s="26" t="str">
        <f t="shared" si="82"/>
        <v/>
      </c>
      <c r="AG92" s="25" t="str">
        <f t="shared" si="83"/>
        <v/>
      </c>
      <c r="AH92" s="123"/>
      <c r="AI92" s="51" t="str">
        <f t="shared" si="84"/>
        <v/>
      </c>
      <c r="AJ92" s="35" t="str">
        <f t="shared" si="85"/>
        <v/>
      </c>
      <c r="AL92" s="25" t="str">
        <f t="shared" si="108"/>
        <v/>
      </c>
      <c r="AM92" s="25" t="str">
        <f t="shared" si="109"/>
        <v/>
      </c>
      <c r="AO92" s="33" t="str">
        <f t="shared" si="110"/>
        <v/>
      </c>
      <c r="AP92" s="33" t="str">
        <f t="shared" si="111"/>
        <v/>
      </c>
      <c r="AQ92" s="125"/>
      <c r="AR92" s="126" t="str">
        <f t="shared" si="112"/>
        <v/>
      </c>
      <c r="AS92" s="126" t="str">
        <f t="shared" si="113"/>
        <v/>
      </c>
      <c r="AT92" s="126"/>
      <c r="AU92" s="62" t="str">
        <f t="shared" si="86"/>
        <v/>
      </c>
      <c r="AV92" s="62" t="str">
        <f t="shared" si="87"/>
        <v/>
      </c>
      <c r="AW92" s="62" t="str">
        <f t="shared" si="88"/>
        <v/>
      </c>
      <c r="AX92" s="61" t="str">
        <f t="shared" si="114"/>
        <v/>
      </c>
      <c r="AY92" s="61"/>
      <c r="AZ92" s="33" t="str">
        <f>IF(B92="","",VLOOKUP($A$3,'Tab1-Plan'!$B$30:$F$33,IF(B92&lt;65,2,3),FALSE))</f>
        <v/>
      </c>
      <c r="BA92" s="33" t="str">
        <f>IF(T92="","",VLOOKUP($A$3,'Tab1-Plan'!$B$30:$F$33,IF(T92&lt;65,4,5),FALSE))</f>
        <v/>
      </c>
      <c r="BB92" s="115"/>
      <c r="BC92" s="126" t="str">
        <f t="shared" si="89"/>
        <v/>
      </c>
      <c r="BD92" s="126" t="str">
        <f t="shared" si="90"/>
        <v/>
      </c>
      <c r="BE92" s="125"/>
      <c r="BF92" s="62" t="str">
        <f t="shared" si="91"/>
        <v/>
      </c>
      <c r="BG92" s="62" t="str">
        <f t="shared" si="92"/>
        <v/>
      </c>
      <c r="BH92" s="62" t="str">
        <f t="shared" si="93"/>
        <v/>
      </c>
      <c r="BI92" s="61" t="str">
        <f t="shared" si="94"/>
        <v/>
      </c>
      <c r="BJ92" s="61"/>
      <c r="BK92" s="61" t="str">
        <f t="shared" si="95"/>
        <v/>
      </c>
      <c r="BL92" s="61" t="str">
        <f t="shared" si="96"/>
        <v/>
      </c>
      <c r="BM92" s="127"/>
      <c r="BU92" s="37"/>
      <c r="BV92" s="127"/>
      <c r="BW92" s="127"/>
    </row>
    <row r="93" spans="1:75">
      <c r="A93" s="26" t="str">
        <f t="shared" si="115"/>
        <v/>
      </c>
      <c r="B93" s="26" t="str">
        <f t="shared" si="97"/>
        <v/>
      </c>
      <c r="C93" s="26" t="str">
        <f t="shared" si="116"/>
        <v/>
      </c>
      <c r="D93" s="103" t="str">
        <f t="shared" si="66"/>
        <v/>
      </c>
      <c r="E93" s="118" t="str">
        <f t="shared" si="76"/>
        <v/>
      </c>
      <c r="F93" s="103" t="str">
        <f t="shared" si="77"/>
        <v/>
      </c>
      <c r="G93" s="103"/>
      <c r="H93" s="60" t="str">
        <f>IF(B93="","",(IF(AND(B93&gt;='Tab1-Plan'!$C$9,C93&gt;='Tab1-Plan'!$D$9),1,0)))</f>
        <v/>
      </c>
      <c r="I93" s="64" t="str">
        <f>IF(AND(B93="",T93=""),"",VLOOKUP($A$3,'Tab2-Assumptions'!$A$10:$C$13,2,FALSE))</f>
        <v/>
      </c>
      <c r="J93" s="64" t="str">
        <f>IF(AND(B93="",T93=""),"",VLOOKUP($A$3,'Tab2-Assumptions'!$A$10:$C$13,3,FALSE))</f>
        <v/>
      </c>
      <c r="K93" s="103" t="str">
        <f t="shared" si="98"/>
        <v/>
      </c>
      <c r="L93" s="103" t="str">
        <f t="shared" si="99"/>
        <v/>
      </c>
      <c r="M93" s="103" t="str">
        <f t="shared" si="100"/>
        <v/>
      </c>
      <c r="N93" s="103" t="str">
        <f t="shared" si="101"/>
        <v/>
      </c>
      <c r="O93" s="103" t="str">
        <f t="shared" si="102"/>
        <v/>
      </c>
      <c r="P93" s="103" t="str">
        <f t="shared" si="117"/>
        <v/>
      </c>
      <c r="Q93" s="103" t="str">
        <f t="shared" si="103"/>
        <v/>
      </c>
      <c r="R93" s="103" t="str">
        <f t="shared" si="104"/>
        <v/>
      </c>
      <c r="T93" s="26" t="str">
        <f t="shared" si="105"/>
        <v/>
      </c>
      <c r="U93" s="119" t="str">
        <f t="shared" si="78"/>
        <v/>
      </c>
      <c r="V93" s="119"/>
      <c r="W93" s="120" t="str">
        <f t="shared" si="106"/>
        <v/>
      </c>
      <c r="X93" s="120" t="str">
        <f t="shared" si="118"/>
        <v/>
      </c>
      <c r="Y93" s="120" t="str">
        <f t="shared" si="79"/>
        <v/>
      </c>
      <c r="Z93" s="119"/>
      <c r="AA93" s="119" t="str">
        <f t="shared" si="107"/>
        <v/>
      </c>
      <c r="AC93" s="26" t="str">
        <f t="shared" si="80"/>
        <v/>
      </c>
      <c r="AD93" s="25" t="str">
        <f t="shared" si="81"/>
        <v/>
      </c>
      <c r="AE93" s="105"/>
      <c r="AF93" s="26" t="str">
        <f t="shared" si="82"/>
        <v/>
      </c>
      <c r="AG93" s="25" t="str">
        <f t="shared" si="83"/>
        <v/>
      </c>
      <c r="AH93" s="123"/>
      <c r="AI93" s="51" t="str">
        <f t="shared" si="84"/>
        <v/>
      </c>
      <c r="AJ93" s="35" t="str">
        <f t="shared" si="85"/>
        <v/>
      </c>
      <c r="AL93" s="25" t="str">
        <f t="shared" si="108"/>
        <v/>
      </c>
      <c r="AM93" s="25" t="str">
        <f t="shared" si="109"/>
        <v/>
      </c>
      <c r="AO93" s="33" t="str">
        <f t="shared" si="110"/>
        <v/>
      </c>
      <c r="AP93" s="33" t="str">
        <f t="shared" si="111"/>
        <v/>
      </c>
      <c r="AQ93" s="125"/>
      <c r="AR93" s="126" t="str">
        <f t="shared" si="112"/>
        <v/>
      </c>
      <c r="AS93" s="126" t="str">
        <f t="shared" si="113"/>
        <v/>
      </c>
      <c r="AT93" s="126"/>
      <c r="AU93" s="62" t="str">
        <f t="shared" si="86"/>
        <v/>
      </c>
      <c r="AV93" s="62" t="str">
        <f t="shared" si="87"/>
        <v/>
      </c>
      <c r="AW93" s="62" t="str">
        <f t="shared" si="88"/>
        <v/>
      </c>
      <c r="AX93" s="61" t="str">
        <f t="shared" si="114"/>
        <v/>
      </c>
      <c r="AY93" s="61"/>
      <c r="AZ93" s="33" t="str">
        <f>IF(B93="","",VLOOKUP($A$3,'Tab1-Plan'!$B$30:$F$33,IF(B93&lt;65,2,3),FALSE))</f>
        <v/>
      </c>
      <c r="BA93" s="33" t="str">
        <f>IF(T93="","",VLOOKUP($A$3,'Tab1-Plan'!$B$30:$F$33,IF(T93&lt;65,4,5),FALSE))</f>
        <v/>
      </c>
      <c r="BB93" s="115"/>
      <c r="BC93" s="126" t="str">
        <f t="shared" si="89"/>
        <v/>
      </c>
      <c r="BD93" s="126" t="str">
        <f t="shared" si="90"/>
        <v/>
      </c>
      <c r="BE93" s="125"/>
      <c r="BF93" s="62" t="str">
        <f t="shared" si="91"/>
        <v/>
      </c>
      <c r="BG93" s="62" t="str">
        <f t="shared" si="92"/>
        <v/>
      </c>
      <c r="BH93" s="62" t="str">
        <f t="shared" si="93"/>
        <v/>
      </c>
      <c r="BI93" s="61" t="str">
        <f t="shared" si="94"/>
        <v/>
      </c>
      <c r="BJ93" s="61"/>
      <c r="BK93" s="61" t="str">
        <f t="shared" si="95"/>
        <v/>
      </c>
      <c r="BL93" s="61" t="str">
        <f t="shared" si="96"/>
        <v/>
      </c>
      <c r="BM93" s="127"/>
      <c r="BU93" s="37"/>
      <c r="BV93" s="127"/>
      <c r="BW93" s="127"/>
    </row>
    <row r="94" spans="1:75">
      <c r="A94" s="26" t="str">
        <f t="shared" si="115"/>
        <v/>
      </c>
      <c r="B94" s="26" t="str">
        <f t="shared" si="97"/>
        <v/>
      </c>
      <c r="C94" s="26" t="str">
        <f t="shared" si="116"/>
        <v/>
      </c>
      <c r="D94" s="103" t="str">
        <f t="shared" si="66"/>
        <v/>
      </c>
      <c r="E94" s="118" t="str">
        <f t="shared" si="76"/>
        <v/>
      </c>
      <c r="F94" s="103" t="str">
        <f t="shared" si="77"/>
        <v/>
      </c>
      <c r="G94" s="103"/>
      <c r="H94" s="60" t="str">
        <f>IF(B94="","",(IF(AND(B94&gt;='Tab1-Plan'!$C$9,C94&gt;='Tab1-Plan'!$D$9),1,0)))</f>
        <v/>
      </c>
      <c r="I94" s="64" t="str">
        <f>IF(AND(B94="",T94=""),"",VLOOKUP($A$3,'Tab2-Assumptions'!$A$10:$C$13,2,FALSE))</f>
        <v/>
      </c>
      <c r="J94" s="64" t="str">
        <f>IF(AND(B94="",T94=""),"",VLOOKUP($A$3,'Tab2-Assumptions'!$A$10:$C$13,3,FALSE))</f>
        <v/>
      </c>
      <c r="K94" s="103" t="str">
        <f t="shared" si="98"/>
        <v/>
      </c>
      <c r="L94" s="103" t="str">
        <f t="shared" si="99"/>
        <v/>
      </c>
      <c r="M94" s="103" t="str">
        <f t="shared" si="100"/>
        <v/>
      </c>
      <c r="N94" s="103" t="str">
        <f t="shared" si="101"/>
        <v/>
      </c>
      <c r="O94" s="103" t="str">
        <f t="shared" si="102"/>
        <v/>
      </c>
      <c r="P94" s="103" t="str">
        <f t="shared" si="117"/>
        <v/>
      </c>
      <c r="Q94" s="103" t="str">
        <f t="shared" si="103"/>
        <v/>
      </c>
      <c r="R94" s="103" t="str">
        <f t="shared" si="104"/>
        <v/>
      </c>
      <c r="T94" s="26" t="str">
        <f t="shared" si="105"/>
        <v/>
      </c>
      <c r="U94" s="119" t="str">
        <f t="shared" si="78"/>
        <v/>
      </c>
      <c r="V94" s="119"/>
      <c r="W94" s="120" t="str">
        <f t="shared" si="106"/>
        <v/>
      </c>
      <c r="X94" s="120" t="str">
        <f t="shared" si="118"/>
        <v/>
      </c>
      <c r="Y94" s="120" t="str">
        <f t="shared" si="79"/>
        <v/>
      </c>
      <c r="Z94" s="119"/>
      <c r="AA94" s="119" t="str">
        <f t="shared" si="107"/>
        <v/>
      </c>
      <c r="AC94" s="26" t="str">
        <f t="shared" si="80"/>
        <v/>
      </c>
      <c r="AD94" s="25" t="str">
        <f t="shared" si="81"/>
        <v/>
      </c>
      <c r="AE94" s="105"/>
      <c r="AF94" s="26" t="str">
        <f t="shared" si="82"/>
        <v/>
      </c>
      <c r="AG94" s="25" t="str">
        <f t="shared" si="83"/>
        <v/>
      </c>
      <c r="AH94" s="123"/>
      <c r="AI94" s="51" t="str">
        <f t="shared" si="84"/>
        <v/>
      </c>
      <c r="AJ94" s="35" t="str">
        <f t="shared" si="85"/>
        <v/>
      </c>
      <c r="AL94" s="25" t="str">
        <f t="shared" si="108"/>
        <v/>
      </c>
      <c r="AM94" s="25" t="str">
        <f t="shared" si="109"/>
        <v/>
      </c>
      <c r="AO94" s="33" t="str">
        <f t="shared" si="110"/>
        <v/>
      </c>
      <c r="AP94" s="33" t="str">
        <f t="shared" si="111"/>
        <v/>
      </c>
      <c r="AQ94" s="125"/>
      <c r="AR94" s="126" t="str">
        <f t="shared" si="112"/>
        <v/>
      </c>
      <c r="AS94" s="126" t="str">
        <f t="shared" si="113"/>
        <v/>
      </c>
      <c r="AT94" s="126"/>
      <c r="AU94" s="62" t="str">
        <f t="shared" si="86"/>
        <v/>
      </c>
      <c r="AV94" s="62" t="str">
        <f t="shared" si="87"/>
        <v/>
      </c>
      <c r="AW94" s="62" t="str">
        <f t="shared" si="88"/>
        <v/>
      </c>
      <c r="AX94" s="61" t="str">
        <f t="shared" si="114"/>
        <v/>
      </c>
      <c r="AY94" s="61"/>
      <c r="AZ94" s="33" t="str">
        <f>IF(B94="","",VLOOKUP($A$3,'Tab1-Plan'!$B$30:$F$33,IF(B94&lt;65,2,3),FALSE))</f>
        <v/>
      </c>
      <c r="BA94" s="33" t="str">
        <f>IF(T94="","",VLOOKUP($A$3,'Tab1-Plan'!$B$30:$F$33,IF(T94&lt;65,4,5),FALSE))</f>
        <v/>
      </c>
      <c r="BB94" s="115"/>
      <c r="BC94" s="126" t="str">
        <f t="shared" si="89"/>
        <v/>
      </c>
      <c r="BD94" s="126" t="str">
        <f t="shared" si="90"/>
        <v/>
      </c>
      <c r="BE94" s="125"/>
      <c r="BF94" s="62" t="str">
        <f t="shared" si="91"/>
        <v/>
      </c>
      <c r="BG94" s="62" t="str">
        <f t="shared" si="92"/>
        <v/>
      </c>
      <c r="BH94" s="62" t="str">
        <f t="shared" si="93"/>
        <v/>
      </c>
      <c r="BI94" s="61" t="str">
        <f t="shared" si="94"/>
        <v/>
      </c>
      <c r="BJ94" s="61"/>
      <c r="BK94" s="61" t="str">
        <f t="shared" si="95"/>
        <v/>
      </c>
      <c r="BL94" s="61" t="str">
        <f t="shared" si="96"/>
        <v/>
      </c>
      <c r="BM94" s="127"/>
      <c r="BU94" s="37"/>
      <c r="BV94" s="127"/>
      <c r="BW94" s="127"/>
    </row>
    <row r="95" spans="1:75">
      <c r="A95" s="26" t="str">
        <f t="shared" si="115"/>
        <v/>
      </c>
      <c r="B95" s="26" t="str">
        <f t="shared" si="97"/>
        <v/>
      </c>
      <c r="C95" s="26" t="str">
        <f t="shared" si="116"/>
        <v/>
      </c>
      <c r="D95" s="103" t="str">
        <f t="shared" si="66"/>
        <v/>
      </c>
      <c r="E95" s="118" t="str">
        <f t="shared" si="76"/>
        <v/>
      </c>
      <c r="F95" s="103" t="str">
        <f t="shared" si="77"/>
        <v/>
      </c>
      <c r="G95" s="103"/>
      <c r="H95" s="60" t="str">
        <f>IF(B95="","",(IF(AND(B95&gt;='Tab1-Plan'!$C$9,C95&gt;='Tab1-Plan'!$D$9),1,0)))</f>
        <v/>
      </c>
      <c r="I95" s="64" t="str">
        <f>IF(AND(B95="",T95=""),"",VLOOKUP($A$3,'Tab2-Assumptions'!$A$10:$C$13,2,FALSE))</f>
        <v/>
      </c>
      <c r="J95" s="64" t="str">
        <f>IF(AND(B95="",T95=""),"",VLOOKUP($A$3,'Tab2-Assumptions'!$A$10:$C$13,3,FALSE))</f>
        <v/>
      </c>
      <c r="K95" s="103" t="str">
        <f t="shared" si="98"/>
        <v/>
      </c>
      <c r="L95" s="103" t="str">
        <f t="shared" si="99"/>
        <v/>
      </c>
      <c r="M95" s="103" t="str">
        <f t="shared" si="100"/>
        <v/>
      </c>
      <c r="N95" s="103" t="str">
        <f t="shared" si="101"/>
        <v/>
      </c>
      <c r="O95" s="103" t="str">
        <f t="shared" si="102"/>
        <v/>
      </c>
      <c r="P95" s="103" t="str">
        <f t="shared" si="117"/>
        <v/>
      </c>
      <c r="Q95" s="103" t="str">
        <f t="shared" si="103"/>
        <v/>
      </c>
      <c r="R95" s="103" t="str">
        <f t="shared" si="104"/>
        <v/>
      </c>
      <c r="T95" s="26" t="str">
        <f t="shared" si="105"/>
        <v/>
      </c>
      <c r="U95" s="119" t="str">
        <f t="shared" si="78"/>
        <v/>
      </c>
      <c r="V95" s="119"/>
      <c r="W95" s="120" t="str">
        <f t="shared" si="106"/>
        <v/>
      </c>
      <c r="X95" s="120" t="str">
        <f t="shared" si="118"/>
        <v/>
      </c>
      <c r="Y95" s="120" t="str">
        <f t="shared" si="79"/>
        <v/>
      </c>
      <c r="Z95" s="119"/>
      <c r="AA95" s="119" t="str">
        <f t="shared" si="107"/>
        <v/>
      </c>
      <c r="AC95" s="26" t="str">
        <f t="shared" si="80"/>
        <v/>
      </c>
      <c r="AD95" s="25" t="str">
        <f t="shared" si="81"/>
        <v/>
      </c>
      <c r="AE95" s="105"/>
      <c r="AF95" s="26" t="str">
        <f t="shared" si="82"/>
        <v/>
      </c>
      <c r="AG95" s="25" t="str">
        <f t="shared" si="83"/>
        <v/>
      </c>
      <c r="AH95" s="123"/>
      <c r="AI95" s="51" t="str">
        <f t="shared" si="84"/>
        <v/>
      </c>
      <c r="AJ95" s="35" t="str">
        <f t="shared" si="85"/>
        <v/>
      </c>
      <c r="AL95" s="25" t="str">
        <f t="shared" si="108"/>
        <v/>
      </c>
      <c r="AM95" s="25" t="str">
        <f t="shared" si="109"/>
        <v/>
      </c>
      <c r="AO95" s="33" t="str">
        <f t="shared" si="110"/>
        <v/>
      </c>
      <c r="AP95" s="33" t="str">
        <f t="shared" si="111"/>
        <v/>
      </c>
      <c r="AQ95" s="125"/>
      <c r="AR95" s="126" t="str">
        <f t="shared" si="112"/>
        <v/>
      </c>
      <c r="AS95" s="126" t="str">
        <f t="shared" si="113"/>
        <v/>
      </c>
      <c r="AT95" s="126"/>
      <c r="AU95" s="62" t="str">
        <f t="shared" si="86"/>
        <v/>
      </c>
      <c r="AV95" s="62" t="str">
        <f t="shared" si="87"/>
        <v/>
      </c>
      <c r="AW95" s="62" t="str">
        <f t="shared" si="88"/>
        <v/>
      </c>
      <c r="AX95" s="61" t="str">
        <f t="shared" si="114"/>
        <v/>
      </c>
      <c r="AY95" s="61"/>
      <c r="AZ95" s="33" t="str">
        <f>IF(B95="","",VLOOKUP($A$3,'Tab1-Plan'!$B$30:$F$33,IF(B95&lt;65,2,3),FALSE))</f>
        <v/>
      </c>
      <c r="BA95" s="33" t="str">
        <f>IF(T95="","",VLOOKUP($A$3,'Tab1-Plan'!$B$30:$F$33,IF(T95&lt;65,4,5),FALSE))</f>
        <v/>
      </c>
      <c r="BB95" s="115"/>
      <c r="BC95" s="126" t="str">
        <f t="shared" si="89"/>
        <v/>
      </c>
      <c r="BD95" s="126" t="str">
        <f t="shared" si="90"/>
        <v/>
      </c>
      <c r="BE95" s="125"/>
      <c r="BF95" s="62" t="str">
        <f t="shared" si="91"/>
        <v/>
      </c>
      <c r="BG95" s="62" t="str">
        <f t="shared" si="92"/>
        <v/>
      </c>
      <c r="BH95" s="62" t="str">
        <f t="shared" si="93"/>
        <v/>
      </c>
      <c r="BI95" s="61" t="str">
        <f t="shared" si="94"/>
        <v/>
      </c>
      <c r="BJ95" s="61"/>
      <c r="BK95" s="61" t="str">
        <f t="shared" si="95"/>
        <v/>
      </c>
      <c r="BL95" s="61" t="str">
        <f t="shared" si="96"/>
        <v/>
      </c>
      <c r="BM95" s="127"/>
      <c r="BU95" s="37"/>
      <c r="BV95" s="127"/>
      <c r="BW95" s="127"/>
    </row>
    <row r="96" spans="1:75">
      <c r="A96" s="26" t="str">
        <f t="shared" si="115"/>
        <v/>
      </c>
      <c r="B96" s="26" t="str">
        <f t="shared" si="97"/>
        <v/>
      </c>
      <c r="C96" s="26" t="str">
        <f t="shared" si="116"/>
        <v/>
      </c>
      <c r="D96" s="103" t="str">
        <f t="shared" si="66"/>
        <v/>
      </c>
      <c r="E96" s="118" t="str">
        <f t="shared" si="76"/>
        <v/>
      </c>
      <c r="F96" s="103" t="str">
        <f t="shared" si="77"/>
        <v/>
      </c>
      <c r="G96" s="103"/>
      <c r="H96" s="60" t="str">
        <f>IF(B96="","",(IF(AND(B96&gt;='Tab1-Plan'!$C$9,C96&gt;='Tab1-Plan'!$D$9),1,0)))</f>
        <v/>
      </c>
      <c r="I96" s="64" t="str">
        <f>IF(AND(B96="",T96=""),"",VLOOKUP($A$3,'Tab2-Assumptions'!$A$10:$C$13,2,FALSE))</f>
        <v/>
      </c>
      <c r="J96" s="64" t="str">
        <f>IF(AND(B96="",T96=""),"",VLOOKUP($A$3,'Tab2-Assumptions'!$A$10:$C$13,3,FALSE))</f>
        <v/>
      </c>
      <c r="K96" s="103" t="str">
        <f t="shared" si="98"/>
        <v/>
      </c>
      <c r="L96" s="103" t="str">
        <f t="shared" si="99"/>
        <v/>
      </c>
      <c r="M96" s="103" t="str">
        <f t="shared" si="100"/>
        <v/>
      </c>
      <c r="N96" s="103" t="str">
        <f t="shared" si="101"/>
        <v/>
      </c>
      <c r="O96" s="103" t="str">
        <f t="shared" si="102"/>
        <v/>
      </c>
      <c r="P96" s="103" t="str">
        <f t="shared" si="117"/>
        <v/>
      </c>
      <c r="Q96" s="103" t="str">
        <f t="shared" si="103"/>
        <v/>
      </c>
      <c r="R96" s="103" t="str">
        <f t="shared" si="104"/>
        <v/>
      </c>
      <c r="T96" s="26" t="str">
        <f t="shared" si="105"/>
        <v/>
      </c>
      <c r="U96" s="119" t="str">
        <f t="shared" si="78"/>
        <v/>
      </c>
      <c r="V96" s="119"/>
      <c r="W96" s="120" t="str">
        <f t="shared" si="106"/>
        <v/>
      </c>
      <c r="X96" s="120" t="str">
        <f t="shared" si="118"/>
        <v/>
      </c>
      <c r="Y96" s="120" t="str">
        <f t="shared" si="79"/>
        <v/>
      </c>
      <c r="Z96" s="119"/>
      <c r="AA96" s="119" t="str">
        <f t="shared" si="107"/>
        <v/>
      </c>
      <c r="AC96" s="26" t="str">
        <f t="shared" si="80"/>
        <v/>
      </c>
      <c r="AD96" s="25" t="str">
        <f t="shared" si="81"/>
        <v/>
      </c>
      <c r="AE96" s="105"/>
      <c r="AF96" s="26" t="str">
        <f t="shared" si="82"/>
        <v/>
      </c>
      <c r="AG96" s="25" t="str">
        <f t="shared" si="83"/>
        <v/>
      </c>
      <c r="AH96" s="123"/>
      <c r="AI96" s="51" t="str">
        <f t="shared" si="84"/>
        <v/>
      </c>
      <c r="AJ96" s="35" t="str">
        <f t="shared" si="85"/>
        <v/>
      </c>
      <c r="AL96" s="25" t="str">
        <f t="shared" si="108"/>
        <v/>
      </c>
      <c r="AM96" s="25" t="str">
        <f t="shared" si="109"/>
        <v/>
      </c>
      <c r="AO96" s="33" t="str">
        <f t="shared" si="110"/>
        <v/>
      </c>
      <c r="AP96" s="33" t="str">
        <f t="shared" si="111"/>
        <v/>
      </c>
      <c r="AQ96" s="125"/>
      <c r="AR96" s="126" t="str">
        <f t="shared" si="112"/>
        <v/>
      </c>
      <c r="AS96" s="126" t="str">
        <f t="shared" si="113"/>
        <v/>
      </c>
      <c r="AT96" s="126"/>
      <c r="AU96" s="62" t="str">
        <f t="shared" si="86"/>
        <v/>
      </c>
      <c r="AV96" s="62" t="str">
        <f t="shared" si="87"/>
        <v/>
      </c>
      <c r="AW96" s="62" t="str">
        <f t="shared" si="88"/>
        <v/>
      </c>
      <c r="AX96" s="61" t="str">
        <f t="shared" si="114"/>
        <v/>
      </c>
      <c r="AY96" s="61"/>
      <c r="AZ96" s="33" t="str">
        <f>IF(B96="","",VLOOKUP($A$3,'Tab1-Plan'!$B$30:$F$33,IF(B96&lt;65,2,3),FALSE))</f>
        <v/>
      </c>
      <c r="BA96" s="33" t="str">
        <f>IF(T96="","",VLOOKUP($A$3,'Tab1-Plan'!$B$30:$F$33,IF(T96&lt;65,4,5),FALSE))</f>
        <v/>
      </c>
      <c r="BB96" s="115"/>
      <c r="BC96" s="126" t="str">
        <f t="shared" si="89"/>
        <v/>
      </c>
      <c r="BD96" s="126" t="str">
        <f t="shared" si="90"/>
        <v/>
      </c>
      <c r="BE96" s="125"/>
      <c r="BF96" s="62" t="str">
        <f t="shared" si="91"/>
        <v/>
      </c>
      <c r="BG96" s="62" t="str">
        <f t="shared" si="92"/>
        <v/>
      </c>
      <c r="BH96" s="62" t="str">
        <f t="shared" si="93"/>
        <v/>
      </c>
      <c r="BI96" s="61" t="str">
        <f t="shared" si="94"/>
        <v/>
      </c>
      <c r="BJ96" s="61"/>
      <c r="BK96" s="61" t="str">
        <f t="shared" si="95"/>
        <v/>
      </c>
      <c r="BL96" s="61" t="str">
        <f t="shared" si="96"/>
        <v/>
      </c>
      <c r="BM96" s="127"/>
      <c r="BU96" s="37"/>
      <c r="BV96" s="127"/>
      <c r="BW96" s="127"/>
    </row>
    <row r="97" spans="1:75">
      <c r="A97" s="26" t="str">
        <f t="shared" si="115"/>
        <v/>
      </c>
      <c r="B97" s="26" t="str">
        <f t="shared" si="97"/>
        <v/>
      </c>
      <c r="C97" s="26" t="str">
        <f t="shared" si="116"/>
        <v/>
      </c>
      <c r="D97" s="103" t="str">
        <f t="shared" si="66"/>
        <v/>
      </c>
      <c r="E97" s="118" t="str">
        <f t="shared" si="76"/>
        <v/>
      </c>
      <c r="F97" s="103" t="str">
        <f t="shared" si="77"/>
        <v/>
      </c>
      <c r="G97" s="103"/>
      <c r="H97" s="60" t="str">
        <f>IF(B97="","",(IF(AND(B97&gt;='Tab1-Plan'!$C$9,C97&gt;='Tab1-Plan'!$D$9),1,0)))</f>
        <v/>
      </c>
      <c r="I97" s="64" t="str">
        <f>IF(AND(B97="",T97=""),"",VLOOKUP($A$3,'Tab2-Assumptions'!$A$10:$C$13,2,FALSE))</f>
        <v/>
      </c>
      <c r="J97" s="64" t="str">
        <f>IF(AND(B97="",T97=""),"",VLOOKUP($A$3,'Tab2-Assumptions'!$A$10:$C$13,3,FALSE))</f>
        <v/>
      </c>
      <c r="K97" s="103" t="str">
        <f t="shared" si="98"/>
        <v/>
      </c>
      <c r="L97" s="103" t="str">
        <f t="shared" si="99"/>
        <v/>
      </c>
      <c r="M97" s="103" t="str">
        <f t="shared" si="100"/>
        <v/>
      </c>
      <c r="N97" s="103" t="str">
        <f t="shared" si="101"/>
        <v/>
      </c>
      <c r="O97" s="103" t="str">
        <f t="shared" si="102"/>
        <v/>
      </c>
      <c r="P97" s="103" t="str">
        <f t="shared" si="117"/>
        <v/>
      </c>
      <c r="Q97" s="103" t="str">
        <f t="shared" si="103"/>
        <v/>
      </c>
      <c r="R97" s="103" t="str">
        <f t="shared" si="104"/>
        <v/>
      </c>
      <c r="T97" s="26" t="str">
        <f t="shared" si="105"/>
        <v/>
      </c>
      <c r="U97" s="119" t="str">
        <f t="shared" si="78"/>
        <v/>
      </c>
      <c r="V97" s="119"/>
      <c r="W97" s="120" t="str">
        <f t="shared" si="106"/>
        <v/>
      </c>
      <c r="X97" s="120" t="str">
        <f t="shared" si="118"/>
        <v/>
      </c>
      <c r="Y97" s="120" t="str">
        <f t="shared" si="79"/>
        <v/>
      </c>
      <c r="Z97" s="119"/>
      <c r="AA97" s="119" t="str">
        <f t="shared" si="107"/>
        <v/>
      </c>
      <c r="AC97" s="26" t="str">
        <f t="shared" si="80"/>
        <v/>
      </c>
      <c r="AD97" s="25" t="str">
        <f t="shared" si="81"/>
        <v/>
      </c>
      <c r="AE97" s="105"/>
      <c r="AF97" s="26" t="str">
        <f t="shared" si="82"/>
        <v/>
      </c>
      <c r="AG97" s="25" t="str">
        <f t="shared" si="83"/>
        <v/>
      </c>
      <c r="AH97" s="123"/>
      <c r="AI97" s="51" t="str">
        <f t="shared" si="84"/>
        <v/>
      </c>
      <c r="AJ97" s="35" t="str">
        <f t="shared" si="85"/>
        <v/>
      </c>
      <c r="AL97" s="25" t="str">
        <f t="shared" si="108"/>
        <v/>
      </c>
      <c r="AM97" s="25" t="str">
        <f t="shared" si="109"/>
        <v/>
      </c>
      <c r="AO97" s="33" t="str">
        <f t="shared" si="110"/>
        <v/>
      </c>
      <c r="AP97" s="33" t="str">
        <f t="shared" si="111"/>
        <v/>
      </c>
      <c r="AQ97" s="125"/>
      <c r="AR97" s="126" t="str">
        <f t="shared" si="112"/>
        <v/>
      </c>
      <c r="AS97" s="126" t="str">
        <f t="shared" si="113"/>
        <v/>
      </c>
      <c r="AT97" s="126"/>
      <c r="AU97" s="62" t="str">
        <f t="shared" si="86"/>
        <v/>
      </c>
      <c r="AV97" s="62" t="str">
        <f t="shared" si="87"/>
        <v/>
      </c>
      <c r="AW97" s="62" t="str">
        <f t="shared" si="88"/>
        <v/>
      </c>
      <c r="AX97" s="61" t="str">
        <f t="shared" si="114"/>
        <v/>
      </c>
      <c r="AY97" s="61"/>
      <c r="AZ97" s="33" t="str">
        <f>IF(B97="","",VLOOKUP($A$3,'Tab1-Plan'!$B$30:$F$33,IF(B97&lt;65,2,3),FALSE))</f>
        <v/>
      </c>
      <c r="BA97" s="33" t="str">
        <f>IF(T97="","",VLOOKUP($A$3,'Tab1-Plan'!$B$30:$F$33,IF(T97&lt;65,4,5),FALSE))</f>
        <v/>
      </c>
      <c r="BB97" s="115"/>
      <c r="BC97" s="126" t="str">
        <f t="shared" si="89"/>
        <v/>
      </c>
      <c r="BD97" s="126" t="str">
        <f t="shared" si="90"/>
        <v/>
      </c>
      <c r="BE97" s="125"/>
      <c r="BF97" s="62" t="str">
        <f t="shared" si="91"/>
        <v/>
      </c>
      <c r="BG97" s="62" t="str">
        <f t="shared" si="92"/>
        <v/>
      </c>
      <c r="BH97" s="62" t="str">
        <f t="shared" si="93"/>
        <v/>
      </c>
      <c r="BI97" s="61" t="str">
        <f t="shared" si="94"/>
        <v/>
      </c>
      <c r="BJ97" s="61"/>
      <c r="BK97" s="61" t="str">
        <f t="shared" si="95"/>
        <v/>
      </c>
      <c r="BL97" s="61" t="str">
        <f t="shared" si="96"/>
        <v/>
      </c>
      <c r="BM97" s="127"/>
      <c r="BU97" s="37"/>
      <c r="BV97" s="127"/>
      <c r="BW97" s="127"/>
    </row>
    <row r="98" spans="1:75">
      <c r="A98" s="26" t="str">
        <f t="shared" si="115"/>
        <v/>
      </c>
      <c r="B98" s="26" t="str">
        <f t="shared" si="97"/>
        <v/>
      </c>
      <c r="C98" s="26" t="str">
        <f t="shared" si="116"/>
        <v/>
      </c>
      <c r="D98" s="103" t="str">
        <f t="shared" si="66"/>
        <v/>
      </c>
      <c r="E98" s="118" t="str">
        <f t="shared" si="76"/>
        <v/>
      </c>
      <c r="F98" s="103" t="str">
        <f t="shared" si="77"/>
        <v/>
      </c>
      <c r="G98" s="103"/>
      <c r="H98" s="60" t="str">
        <f>IF(B98="","",(IF(AND(B98&gt;='Tab1-Plan'!$C$9,C98&gt;='Tab1-Plan'!$D$9),1,0)))</f>
        <v/>
      </c>
      <c r="I98" s="64" t="str">
        <f>IF(AND(B98="",T98=""),"",VLOOKUP($A$3,'Tab2-Assumptions'!$A$10:$C$13,2,FALSE))</f>
        <v/>
      </c>
      <c r="J98" s="64" t="str">
        <f>IF(AND(B98="",T98=""),"",VLOOKUP($A$3,'Tab2-Assumptions'!$A$10:$C$13,3,FALSE))</f>
        <v/>
      </c>
      <c r="K98" s="103" t="str">
        <f t="shared" si="98"/>
        <v/>
      </c>
      <c r="L98" s="103" t="str">
        <f t="shared" si="99"/>
        <v/>
      </c>
      <c r="M98" s="103" t="str">
        <f t="shared" si="100"/>
        <v/>
      </c>
      <c r="N98" s="103" t="str">
        <f t="shared" si="101"/>
        <v/>
      </c>
      <c r="O98" s="103" t="str">
        <f t="shared" si="102"/>
        <v/>
      </c>
      <c r="P98" s="103" t="str">
        <f t="shared" si="117"/>
        <v/>
      </c>
      <c r="Q98" s="103" t="str">
        <f t="shared" si="103"/>
        <v/>
      </c>
      <c r="R98" s="103" t="str">
        <f t="shared" si="104"/>
        <v/>
      </c>
      <c r="T98" s="26" t="str">
        <f t="shared" si="105"/>
        <v/>
      </c>
      <c r="U98" s="119" t="str">
        <f t="shared" si="78"/>
        <v/>
      </c>
      <c r="V98" s="119"/>
      <c r="W98" s="120" t="str">
        <f t="shared" si="106"/>
        <v/>
      </c>
      <c r="X98" s="120" t="str">
        <f t="shared" si="118"/>
        <v/>
      </c>
      <c r="Y98" s="120" t="str">
        <f t="shared" si="79"/>
        <v/>
      </c>
      <c r="Z98" s="119"/>
      <c r="AA98" s="119" t="str">
        <f t="shared" si="107"/>
        <v/>
      </c>
      <c r="AC98" s="26" t="str">
        <f t="shared" si="80"/>
        <v/>
      </c>
      <c r="AD98" s="25" t="str">
        <f t="shared" si="81"/>
        <v/>
      </c>
      <c r="AE98" s="105"/>
      <c r="AF98" s="26" t="str">
        <f t="shared" si="82"/>
        <v/>
      </c>
      <c r="AG98" s="25" t="str">
        <f t="shared" si="83"/>
        <v/>
      </c>
      <c r="AH98" s="123"/>
      <c r="AI98" s="51" t="str">
        <f t="shared" si="84"/>
        <v/>
      </c>
      <c r="AJ98" s="35" t="str">
        <f t="shared" si="85"/>
        <v/>
      </c>
      <c r="AL98" s="25" t="str">
        <f t="shared" si="108"/>
        <v/>
      </c>
      <c r="AM98" s="25" t="str">
        <f t="shared" si="109"/>
        <v/>
      </c>
      <c r="AO98" s="33" t="str">
        <f t="shared" si="110"/>
        <v/>
      </c>
      <c r="AP98" s="33" t="str">
        <f t="shared" si="111"/>
        <v/>
      </c>
      <c r="AQ98" s="125"/>
      <c r="AR98" s="126" t="str">
        <f t="shared" si="112"/>
        <v/>
      </c>
      <c r="AS98" s="126" t="str">
        <f t="shared" si="113"/>
        <v/>
      </c>
      <c r="AT98" s="126"/>
      <c r="AU98" s="62" t="str">
        <f t="shared" si="86"/>
        <v/>
      </c>
      <c r="AV98" s="62" t="str">
        <f t="shared" si="87"/>
        <v/>
      </c>
      <c r="AW98" s="62" t="str">
        <f t="shared" si="88"/>
        <v/>
      </c>
      <c r="AX98" s="61" t="str">
        <f t="shared" si="114"/>
        <v/>
      </c>
      <c r="AY98" s="61"/>
      <c r="AZ98" s="33" t="str">
        <f>IF(B98="","",VLOOKUP($A$3,'Tab1-Plan'!$B$30:$F$33,IF(B98&lt;65,2,3),FALSE))</f>
        <v/>
      </c>
      <c r="BA98" s="33" t="str">
        <f>IF(T98="","",VLOOKUP($A$3,'Tab1-Plan'!$B$30:$F$33,IF(T98&lt;65,4,5),FALSE))</f>
        <v/>
      </c>
      <c r="BB98" s="115"/>
      <c r="BC98" s="126" t="str">
        <f t="shared" si="89"/>
        <v/>
      </c>
      <c r="BD98" s="126" t="str">
        <f t="shared" si="90"/>
        <v/>
      </c>
      <c r="BE98" s="125"/>
      <c r="BF98" s="62" t="str">
        <f t="shared" si="91"/>
        <v/>
      </c>
      <c r="BG98" s="62" t="str">
        <f t="shared" si="92"/>
        <v/>
      </c>
      <c r="BH98" s="62" t="str">
        <f t="shared" si="93"/>
        <v/>
      </c>
      <c r="BI98" s="61" t="str">
        <f t="shared" si="94"/>
        <v/>
      </c>
      <c r="BJ98" s="61"/>
      <c r="BK98" s="61" t="str">
        <f t="shared" si="95"/>
        <v/>
      </c>
      <c r="BL98" s="61" t="str">
        <f t="shared" si="96"/>
        <v/>
      </c>
      <c r="BM98" s="127"/>
      <c r="BU98" s="37"/>
      <c r="BV98" s="127"/>
      <c r="BW98" s="127"/>
    </row>
    <row r="99" spans="1:75">
      <c r="A99" s="26" t="str">
        <f t="shared" si="115"/>
        <v/>
      </c>
      <c r="B99" s="26" t="str">
        <f t="shared" si="97"/>
        <v/>
      </c>
      <c r="C99" s="26" t="str">
        <f t="shared" si="116"/>
        <v/>
      </c>
      <c r="D99" s="103" t="str">
        <f t="shared" si="66"/>
        <v/>
      </c>
      <c r="E99" s="118" t="str">
        <f t="shared" si="76"/>
        <v/>
      </c>
      <c r="F99" s="103" t="str">
        <f t="shared" si="77"/>
        <v/>
      </c>
      <c r="G99" s="103"/>
      <c r="H99" s="60" t="str">
        <f>IF(B99="","",(IF(AND(B99&gt;='Tab1-Plan'!$C$9,C99&gt;='Tab1-Plan'!$D$9),1,0)))</f>
        <v/>
      </c>
      <c r="I99" s="64" t="str">
        <f>IF(AND(B99="",T99=""),"",VLOOKUP($A$3,'Tab2-Assumptions'!$A$10:$C$13,2,FALSE))</f>
        <v/>
      </c>
      <c r="J99" s="64" t="str">
        <f>IF(AND(B99="",T99=""),"",VLOOKUP($A$3,'Tab2-Assumptions'!$A$10:$C$13,3,FALSE))</f>
        <v/>
      </c>
      <c r="K99" s="103" t="str">
        <f t="shared" si="98"/>
        <v/>
      </c>
      <c r="L99" s="103" t="str">
        <f t="shared" si="99"/>
        <v/>
      </c>
      <c r="M99" s="103" t="str">
        <f t="shared" si="100"/>
        <v/>
      </c>
      <c r="N99" s="103" t="str">
        <f t="shared" si="101"/>
        <v/>
      </c>
      <c r="O99" s="103" t="str">
        <f t="shared" si="102"/>
        <v/>
      </c>
      <c r="P99" s="103" t="str">
        <f t="shared" si="117"/>
        <v/>
      </c>
      <c r="Q99" s="103" t="str">
        <f t="shared" si="103"/>
        <v/>
      </c>
      <c r="R99" s="103" t="str">
        <f t="shared" si="104"/>
        <v/>
      </c>
      <c r="T99" s="26" t="str">
        <f t="shared" si="105"/>
        <v/>
      </c>
      <c r="U99" s="119" t="str">
        <f t="shared" si="78"/>
        <v/>
      </c>
      <c r="V99" s="119"/>
      <c r="W99" s="120" t="str">
        <f t="shared" si="106"/>
        <v/>
      </c>
      <c r="X99" s="120" t="str">
        <f t="shared" si="118"/>
        <v/>
      </c>
      <c r="Y99" s="120" t="str">
        <f t="shared" si="79"/>
        <v/>
      </c>
      <c r="Z99" s="119"/>
      <c r="AA99" s="119" t="str">
        <f t="shared" si="107"/>
        <v/>
      </c>
      <c r="AC99" s="26" t="str">
        <f t="shared" si="80"/>
        <v/>
      </c>
      <c r="AD99" s="25" t="str">
        <f t="shared" si="81"/>
        <v/>
      </c>
      <c r="AE99" s="105"/>
      <c r="AF99" s="26" t="str">
        <f t="shared" si="82"/>
        <v/>
      </c>
      <c r="AG99" s="25" t="str">
        <f t="shared" si="83"/>
        <v/>
      </c>
      <c r="AH99" s="123"/>
      <c r="AI99" s="51" t="str">
        <f t="shared" si="84"/>
        <v/>
      </c>
      <c r="AJ99" s="35" t="str">
        <f t="shared" si="85"/>
        <v/>
      </c>
      <c r="AL99" s="25" t="str">
        <f t="shared" si="108"/>
        <v/>
      </c>
      <c r="AM99" s="25" t="str">
        <f t="shared" si="109"/>
        <v/>
      </c>
      <c r="AO99" s="33" t="str">
        <f t="shared" si="110"/>
        <v/>
      </c>
      <c r="AP99" s="33" t="str">
        <f t="shared" si="111"/>
        <v/>
      </c>
      <c r="AQ99" s="125"/>
      <c r="AR99" s="126" t="str">
        <f t="shared" si="112"/>
        <v/>
      </c>
      <c r="AS99" s="126" t="str">
        <f t="shared" si="113"/>
        <v/>
      </c>
      <c r="AT99" s="126"/>
      <c r="AU99" s="62" t="str">
        <f t="shared" si="86"/>
        <v/>
      </c>
      <c r="AV99" s="62" t="str">
        <f t="shared" si="87"/>
        <v/>
      </c>
      <c r="AW99" s="62" t="str">
        <f t="shared" si="88"/>
        <v/>
      </c>
      <c r="AX99" s="61" t="str">
        <f t="shared" si="114"/>
        <v/>
      </c>
      <c r="AY99" s="61"/>
      <c r="AZ99" s="33" t="str">
        <f>IF(B99="","",VLOOKUP($A$3,'Tab1-Plan'!$B$30:$F$33,IF(B99&lt;65,2,3),FALSE))</f>
        <v/>
      </c>
      <c r="BA99" s="33" t="str">
        <f>IF(T99="","",VLOOKUP($A$3,'Tab1-Plan'!$B$30:$F$33,IF(T99&lt;65,4,5),FALSE))</f>
        <v/>
      </c>
      <c r="BB99" s="115"/>
      <c r="BC99" s="126" t="str">
        <f t="shared" si="89"/>
        <v/>
      </c>
      <c r="BD99" s="126" t="str">
        <f t="shared" si="90"/>
        <v/>
      </c>
      <c r="BE99" s="125"/>
      <c r="BF99" s="62" t="str">
        <f t="shared" si="91"/>
        <v/>
      </c>
      <c r="BG99" s="62" t="str">
        <f t="shared" si="92"/>
        <v/>
      </c>
      <c r="BH99" s="62" t="str">
        <f t="shared" si="93"/>
        <v/>
      </c>
      <c r="BI99" s="61" t="str">
        <f t="shared" si="94"/>
        <v/>
      </c>
      <c r="BJ99" s="61"/>
      <c r="BK99" s="61" t="str">
        <f t="shared" si="95"/>
        <v/>
      </c>
      <c r="BL99" s="61" t="str">
        <f t="shared" si="96"/>
        <v/>
      </c>
      <c r="BM99" s="127"/>
      <c r="BU99" s="37"/>
      <c r="BV99" s="127"/>
      <c r="BW99" s="127"/>
    </row>
    <row r="100" spans="1:75">
      <c r="A100" s="26" t="str">
        <f t="shared" si="115"/>
        <v/>
      </c>
      <c r="B100" s="26" t="str">
        <f t="shared" si="97"/>
        <v/>
      </c>
      <c r="C100" s="26" t="str">
        <f t="shared" si="116"/>
        <v/>
      </c>
      <c r="D100" s="103" t="str">
        <f t="shared" si="66"/>
        <v/>
      </c>
      <c r="E100" s="118" t="str">
        <f t="shared" si="76"/>
        <v/>
      </c>
      <c r="F100" s="103" t="str">
        <f t="shared" si="77"/>
        <v/>
      </c>
      <c r="G100" s="103"/>
      <c r="H100" s="60" t="str">
        <f>IF(B100="","",(IF(AND(B100&gt;='Tab1-Plan'!$C$9,C100&gt;='Tab1-Plan'!$D$9),1,0)))</f>
        <v/>
      </c>
      <c r="I100" s="64" t="str">
        <f>IF(AND(B100="",T100=""),"",VLOOKUP($A$3,'Tab2-Assumptions'!$A$10:$C$13,2,FALSE))</f>
        <v/>
      </c>
      <c r="J100" s="64" t="str">
        <f>IF(AND(B100="",T100=""),"",VLOOKUP($A$3,'Tab2-Assumptions'!$A$10:$C$13,3,FALSE))</f>
        <v/>
      </c>
      <c r="K100" s="103" t="str">
        <f t="shared" si="98"/>
        <v/>
      </c>
      <c r="L100" s="103" t="str">
        <f t="shared" si="99"/>
        <v/>
      </c>
      <c r="M100" s="103" t="str">
        <f t="shared" si="100"/>
        <v/>
      </c>
      <c r="N100" s="103" t="str">
        <f t="shared" si="101"/>
        <v/>
      </c>
      <c r="O100" s="103" t="str">
        <f t="shared" si="102"/>
        <v/>
      </c>
      <c r="P100" s="103" t="str">
        <f t="shared" si="117"/>
        <v/>
      </c>
      <c r="Q100" s="103" t="str">
        <f t="shared" si="103"/>
        <v/>
      </c>
      <c r="R100" s="103" t="str">
        <f t="shared" si="104"/>
        <v/>
      </c>
      <c r="T100" s="26" t="str">
        <f t="shared" si="105"/>
        <v/>
      </c>
      <c r="U100" s="119" t="str">
        <f t="shared" si="78"/>
        <v/>
      </c>
      <c r="V100" s="119"/>
      <c r="W100" s="120" t="str">
        <f t="shared" si="106"/>
        <v/>
      </c>
      <c r="X100" s="120" t="str">
        <f t="shared" si="118"/>
        <v/>
      </c>
      <c r="Y100" s="120" t="str">
        <f t="shared" si="79"/>
        <v/>
      </c>
      <c r="Z100" s="119"/>
      <c r="AA100" s="119" t="str">
        <f t="shared" si="107"/>
        <v/>
      </c>
      <c r="AC100" s="26" t="str">
        <f t="shared" si="80"/>
        <v/>
      </c>
      <c r="AD100" s="25" t="str">
        <f t="shared" si="81"/>
        <v/>
      </c>
      <c r="AE100" s="105"/>
      <c r="AF100" s="26" t="str">
        <f t="shared" si="82"/>
        <v/>
      </c>
      <c r="AG100" s="25" t="str">
        <f t="shared" si="83"/>
        <v/>
      </c>
      <c r="AH100" s="123"/>
      <c r="AI100" s="51" t="str">
        <f t="shared" si="84"/>
        <v/>
      </c>
      <c r="AJ100" s="35" t="str">
        <f t="shared" si="85"/>
        <v/>
      </c>
      <c r="AL100" s="25" t="str">
        <f t="shared" si="108"/>
        <v/>
      </c>
      <c r="AM100" s="25" t="str">
        <f t="shared" si="109"/>
        <v/>
      </c>
      <c r="AO100" s="33" t="str">
        <f t="shared" si="110"/>
        <v/>
      </c>
      <c r="AP100" s="33" t="str">
        <f t="shared" si="111"/>
        <v/>
      </c>
      <c r="AQ100" s="125"/>
      <c r="AR100" s="126" t="str">
        <f t="shared" si="112"/>
        <v/>
      </c>
      <c r="AS100" s="126" t="str">
        <f t="shared" si="113"/>
        <v/>
      </c>
      <c r="AT100" s="126"/>
      <c r="AU100" s="62" t="str">
        <f t="shared" si="86"/>
        <v/>
      </c>
      <c r="AV100" s="62" t="str">
        <f t="shared" si="87"/>
        <v/>
      </c>
      <c r="AW100" s="62" t="str">
        <f t="shared" si="88"/>
        <v/>
      </c>
      <c r="AX100" s="61" t="str">
        <f t="shared" si="114"/>
        <v/>
      </c>
      <c r="AY100" s="61"/>
      <c r="AZ100" s="33" t="str">
        <f>IF(B100="","",VLOOKUP($A$3,'Tab1-Plan'!$B$30:$F$33,IF(B100&lt;65,2,3),FALSE))</f>
        <v/>
      </c>
      <c r="BA100" s="33" t="str">
        <f>IF(T100="","",VLOOKUP($A$3,'Tab1-Plan'!$B$30:$F$33,IF(T100&lt;65,4,5),FALSE))</f>
        <v/>
      </c>
      <c r="BB100" s="115"/>
      <c r="BC100" s="126" t="str">
        <f t="shared" si="89"/>
        <v/>
      </c>
      <c r="BD100" s="126" t="str">
        <f t="shared" si="90"/>
        <v/>
      </c>
      <c r="BE100" s="125"/>
      <c r="BF100" s="62" t="str">
        <f t="shared" si="91"/>
        <v/>
      </c>
      <c r="BG100" s="62" t="str">
        <f t="shared" si="92"/>
        <v/>
      </c>
      <c r="BH100" s="62" t="str">
        <f t="shared" si="93"/>
        <v/>
      </c>
      <c r="BI100" s="61" t="str">
        <f t="shared" si="94"/>
        <v/>
      </c>
      <c r="BJ100" s="61"/>
      <c r="BK100" s="61" t="str">
        <f t="shared" si="95"/>
        <v/>
      </c>
      <c r="BL100" s="61" t="str">
        <f t="shared" si="96"/>
        <v/>
      </c>
      <c r="BM100" s="127"/>
      <c r="BU100" s="37"/>
      <c r="BV100" s="127"/>
      <c r="BW100" s="127"/>
    </row>
    <row r="101" spans="1:75">
      <c r="A101" s="26" t="str">
        <f t="shared" si="115"/>
        <v/>
      </c>
      <c r="B101" s="26" t="str">
        <f t="shared" si="97"/>
        <v/>
      </c>
      <c r="C101" s="26" t="str">
        <f t="shared" si="116"/>
        <v/>
      </c>
      <c r="D101" s="103" t="str">
        <f t="shared" si="66"/>
        <v/>
      </c>
      <c r="E101" s="118" t="str">
        <f t="shared" si="76"/>
        <v/>
      </c>
      <c r="F101" s="103" t="str">
        <f t="shared" si="77"/>
        <v/>
      </c>
      <c r="G101" s="103"/>
      <c r="H101" s="60" t="str">
        <f>IF(B101="","",(IF(AND(B101&gt;='Tab1-Plan'!$C$9,C101&gt;='Tab1-Plan'!$D$9),1,0)))</f>
        <v/>
      </c>
      <c r="I101" s="64" t="str">
        <f>IF(AND(B101="",T101=""),"",VLOOKUP($A$3,'Tab2-Assumptions'!$A$10:$C$13,2,FALSE))</f>
        <v/>
      </c>
      <c r="J101" s="64" t="str">
        <f>IF(AND(B101="",T101=""),"",VLOOKUP($A$3,'Tab2-Assumptions'!$A$10:$C$13,3,FALSE))</f>
        <v/>
      </c>
      <c r="K101" s="103" t="str">
        <f t="shared" si="98"/>
        <v/>
      </c>
      <c r="L101" s="103" t="str">
        <f t="shared" si="99"/>
        <v/>
      </c>
      <c r="M101" s="103" t="str">
        <f t="shared" si="100"/>
        <v/>
      </c>
      <c r="N101" s="103" t="str">
        <f t="shared" si="101"/>
        <v/>
      </c>
      <c r="O101" s="103" t="str">
        <f t="shared" si="102"/>
        <v/>
      </c>
      <c r="P101" s="103" t="str">
        <f t="shared" si="117"/>
        <v/>
      </c>
      <c r="Q101" s="103" t="str">
        <f t="shared" si="103"/>
        <v/>
      </c>
      <c r="R101" s="103" t="str">
        <f t="shared" si="104"/>
        <v/>
      </c>
      <c r="T101" s="26" t="str">
        <f t="shared" si="105"/>
        <v/>
      </c>
      <c r="U101" s="119" t="str">
        <f t="shared" si="78"/>
        <v/>
      </c>
      <c r="V101" s="119"/>
      <c r="W101" s="120" t="str">
        <f t="shared" si="106"/>
        <v/>
      </c>
      <c r="X101" s="120" t="str">
        <f t="shared" si="118"/>
        <v/>
      </c>
      <c r="Y101" s="120" t="str">
        <f t="shared" si="79"/>
        <v/>
      </c>
      <c r="Z101" s="119"/>
      <c r="AA101" s="119" t="str">
        <f t="shared" si="107"/>
        <v/>
      </c>
      <c r="AC101" s="26" t="str">
        <f t="shared" si="80"/>
        <v/>
      </c>
      <c r="AD101" s="25" t="str">
        <f t="shared" si="81"/>
        <v/>
      </c>
      <c r="AE101" s="105"/>
      <c r="AF101" s="26" t="str">
        <f t="shared" si="82"/>
        <v/>
      </c>
      <c r="AG101" s="25" t="str">
        <f t="shared" si="83"/>
        <v/>
      </c>
      <c r="AH101" s="123"/>
      <c r="AI101" s="51" t="str">
        <f t="shared" si="84"/>
        <v/>
      </c>
      <c r="AJ101" s="35" t="str">
        <f t="shared" si="85"/>
        <v/>
      </c>
      <c r="AL101" s="25" t="str">
        <f t="shared" si="108"/>
        <v/>
      </c>
      <c r="AM101" s="25" t="str">
        <f t="shared" si="109"/>
        <v/>
      </c>
      <c r="AO101" s="33" t="str">
        <f t="shared" si="110"/>
        <v/>
      </c>
      <c r="AP101" s="33" t="str">
        <f t="shared" si="111"/>
        <v/>
      </c>
      <c r="AQ101" s="125"/>
      <c r="AR101" s="126" t="str">
        <f t="shared" si="112"/>
        <v/>
      </c>
      <c r="AS101" s="126" t="str">
        <f t="shared" si="113"/>
        <v/>
      </c>
      <c r="AT101" s="126"/>
      <c r="AU101" s="62" t="str">
        <f t="shared" si="86"/>
        <v/>
      </c>
      <c r="AV101" s="62" t="str">
        <f t="shared" si="87"/>
        <v/>
      </c>
      <c r="AW101" s="62" t="str">
        <f t="shared" si="88"/>
        <v/>
      </c>
      <c r="AX101" s="61" t="str">
        <f t="shared" si="114"/>
        <v/>
      </c>
      <c r="AY101" s="61"/>
      <c r="AZ101" s="33" t="str">
        <f>IF(B101="","",VLOOKUP($A$3,'Tab1-Plan'!$B$30:$F$33,IF(B101&lt;65,2,3),FALSE))</f>
        <v/>
      </c>
      <c r="BA101" s="33" t="str">
        <f>IF(T101="","",VLOOKUP($A$3,'Tab1-Plan'!$B$30:$F$33,IF(T101&lt;65,4,5),FALSE))</f>
        <v/>
      </c>
      <c r="BB101" s="115"/>
      <c r="BC101" s="126" t="str">
        <f t="shared" si="89"/>
        <v/>
      </c>
      <c r="BD101" s="126" t="str">
        <f t="shared" si="90"/>
        <v/>
      </c>
      <c r="BE101" s="125"/>
      <c r="BF101" s="62" t="str">
        <f t="shared" si="91"/>
        <v/>
      </c>
      <c r="BG101" s="62" t="str">
        <f t="shared" si="92"/>
        <v/>
      </c>
      <c r="BH101" s="62" t="str">
        <f t="shared" si="93"/>
        <v/>
      </c>
      <c r="BI101" s="61" t="str">
        <f t="shared" si="94"/>
        <v/>
      </c>
      <c r="BJ101" s="61"/>
      <c r="BK101" s="61" t="str">
        <f t="shared" si="95"/>
        <v/>
      </c>
      <c r="BL101" s="61" t="str">
        <f t="shared" si="96"/>
        <v/>
      </c>
      <c r="BM101" s="127"/>
      <c r="BU101" s="37"/>
      <c r="BV101" s="127"/>
      <c r="BW101" s="127"/>
    </row>
    <row r="102" spans="1:75">
      <c r="A102" s="26" t="str">
        <f t="shared" si="115"/>
        <v/>
      </c>
      <c r="B102" s="26" t="str">
        <f t="shared" si="97"/>
        <v/>
      </c>
      <c r="C102" s="26" t="str">
        <f t="shared" si="116"/>
        <v/>
      </c>
      <c r="D102" s="103" t="str">
        <f t="shared" si="66"/>
        <v/>
      </c>
      <c r="E102" s="118" t="str">
        <f t="shared" ref="E102:E133" si="119">IF(B102="","",VLOOKUP($B102,WITHDRAWAL,2))</f>
        <v/>
      </c>
      <c r="F102" s="103" t="str">
        <f t="shared" ref="F102:F133" si="120">IF(B102="","",IF(OR(active_sex="M",active_sex="m"),VLOOKUP(IF(B102&lt;20,20,$B102),DEATH_MALE,2),IF(OR(active_sex="F",active_sex="f"),VLOOKUP(IF(B102&lt;20,20,$B102),DEATH_FEMALE,2),"error")))</f>
        <v/>
      </c>
      <c r="G102" s="103"/>
      <c r="H102" s="60" t="str">
        <f>IF(B102="","",(IF(AND(B102&gt;='Tab1-Plan'!$C$9,C102&gt;='Tab1-Plan'!$D$9),1,0)))</f>
        <v/>
      </c>
      <c r="I102" s="64" t="str">
        <f>IF(AND(B102="",T102=""),"",VLOOKUP($A$3,'Tab2-Assumptions'!$A$10:$C$13,2,FALSE))</f>
        <v/>
      </c>
      <c r="J102" s="64" t="str">
        <f>IF(AND(B102="",T102=""),"",VLOOKUP($A$3,'Tab2-Assumptions'!$A$10:$C$13,3,FALSE))</f>
        <v/>
      </c>
      <c r="K102" s="103" t="str">
        <f t="shared" si="98"/>
        <v/>
      </c>
      <c r="L102" s="103" t="str">
        <f t="shared" si="99"/>
        <v/>
      </c>
      <c r="M102" s="103" t="str">
        <f t="shared" si="100"/>
        <v/>
      </c>
      <c r="N102" s="103" t="str">
        <f t="shared" si="101"/>
        <v/>
      </c>
      <c r="O102" s="103" t="str">
        <f t="shared" si="102"/>
        <v/>
      </c>
      <c r="P102" s="103" t="str">
        <f t="shared" si="117"/>
        <v/>
      </c>
      <c r="Q102" s="103" t="str">
        <f t="shared" si="103"/>
        <v/>
      </c>
      <c r="R102" s="103" t="str">
        <f t="shared" si="104"/>
        <v/>
      </c>
      <c r="T102" s="26" t="str">
        <f t="shared" si="105"/>
        <v/>
      </c>
      <c r="U102" s="119" t="str">
        <f t="shared" ref="U102:U133" si="121">IF(T102="","",IF(OR(active_sex="M",active_sex="m"),VLOOKUP(IF(T102&lt;20,20,$T102),DEATH_FEMALE,2),IF(OR(active_sex="F",active_sex="f"),VLOOKUP(IF(T102&lt;20,20,$T102),DEATH_MALE,2),"error")))</f>
        <v/>
      </c>
      <c r="V102" s="119"/>
      <c r="W102" s="120" t="str">
        <f t="shared" si="106"/>
        <v/>
      </c>
      <c r="X102" s="120" t="str">
        <f t="shared" si="118"/>
        <v/>
      </c>
      <c r="Y102" s="120" t="str">
        <f t="shared" ref="Y102:Y133" si="122">IF(T102="","",AVERAGE(W102,X102)*J102)</f>
        <v/>
      </c>
      <c r="Z102" s="119"/>
      <c r="AA102" s="119" t="str">
        <f t="shared" si="107"/>
        <v/>
      </c>
      <c r="AC102" s="26" t="str">
        <f t="shared" ref="AC102:AC133" si="123">B102</f>
        <v/>
      </c>
      <c r="AD102" s="25" t="str">
        <f t="shared" ref="AD102:AD133" si="124">IF(B102="","",VLOOKUP(AC102,agingtable,3))</f>
        <v/>
      </c>
      <c r="AE102" s="105"/>
      <c r="AF102" s="26" t="str">
        <f t="shared" ref="AF102:AF133" si="125">T102</f>
        <v/>
      </c>
      <c r="AG102" s="25" t="str">
        <f t="shared" ref="AG102:AG133" si="126">IF(T102="","",VLOOKUP(AF102,agingtable,3))</f>
        <v/>
      </c>
      <c r="AH102" s="123"/>
      <c r="AI102" s="51" t="str">
        <f t="shared" ref="AI102:AI133" si="127">IF(A102="","",VLOOKUP($A102,TRENDS,2,TRUE))</f>
        <v/>
      </c>
      <c r="AJ102" s="35" t="str">
        <f t="shared" ref="AJ102:AJ133" si="128">IF(A102="","",VLOOKUP($A102,TRENDS,3,TRUE))</f>
        <v/>
      </c>
      <c r="AL102" s="25" t="str">
        <f t="shared" si="108"/>
        <v/>
      </c>
      <c r="AM102" s="25" t="str">
        <f t="shared" si="109"/>
        <v/>
      </c>
      <c r="AO102" s="33" t="str">
        <f t="shared" si="110"/>
        <v/>
      </c>
      <c r="AP102" s="33" t="str">
        <f t="shared" si="111"/>
        <v/>
      </c>
      <c r="AQ102" s="125"/>
      <c r="AR102" s="126" t="str">
        <f t="shared" si="112"/>
        <v/>
      </c>
      <c r="AS102" s="126" t="str">
        <f t="shared" si="113"/>
        <v/>
      </c>
      <c r="AT102" s="126"/>
      <c r="AU102" s="62" t="str">
        <f t="shared" ref="AU102:AU133" si="129">IF($B102="","",(AR102)*$R102*$I102)</f>
        <v/>
      </c>
      <c r="AV102" s="62" t="str">
        <f t="shared" ref="AV102:AV133" si="130">IF($T102="","",(AS102)*$Y102*$I102)</f>
        <v/>
      </c>
      <c r="AW102" s="62" t="str">
        <f t="shared" ref="AW102:AW133" si="131">IF($A102="","",SUM(AU102:AV102))</f>
        <v/>
      </c>
      <c r="AX102" s="61" t="str">
        <f t="shared" si="114"/>
        <v/>
      </c>
      <c r="AY102" s="61"/>
      <c r="AZ102" s="33" t="str">
        <f>IF(B102="","",VLOOKUP($A$3,'Tab1-Plan'!$B$30:$F$33,IF(B102&lt;65,2,3),FALSE))</f>
        <v/>
      </c>
      <c r="BA102" s="33" t="str">
        <f>IF(T102="","",VLOOKUP($A$3,'Tab1-Plan'!$B$30:$F$33,IF(T102&lt;65,4,5),FALSE))</f>
        <v/>
      </c>
      <c r="BB102" s="115"/>
      <c r="BC102" s="126" t="str">
        <f t="shared" ref="BC102:BC133" si="132">IF(B102="","",AZ102*IF(AZ102&lt;1,AR102,AM102))</f>
        <v/>
      </c>
      <c r="BD102" s="126" t="str">
        <f t="shared" ref="BD102:BD133" si="133">IF($T102="","",BA102*IF(BA102&lt;1,AS102,$AM102))</f>
        <v/>
      </c>
      <c r="BE102" s="125"/>
      <c r="BF102" s="62" t="str">
        <f t="shared" ref="BF102:BF133" si="134">IF($B102="","",(BC102)*$R102*$I102)</f>
        <v/>
      </c>
      <c r="BG102" s="62" t="str">
        <f t="shared" ref="BG102:BG133" si="135">IF($T102="","",(BD102)*$Y102*$I102)</f>
        <v/>
      </c>
      <c r="BH102" s="62" t="str">
        <f t="shared" ref="BH102:BH133" si="136">IF($A102="","",SUM(BF102:BG102))</f>
        <v/>
      </c>
      <c r="BI102" s="61" t="str">
        <f t="shared" ref="BI102:BI133" si="137">IF($A102="","",BH102*AA102)</f>
        <v/>
      </c>
      <c r="BJ102" s="61"/>
      <c r="BK102" s="61" t="str">
        <f t="shared" ref="BK102:BK133" si="138">IF(A102="","",AW102-BH102)</f>
        <v/>
      </c>
      <c r="BL102" s="61" t="str">
        <f t="shared" ref="BL102:BL133" si="139">IF(A102="","",AX102-BI102)</f>
        <v/>
      </c>
      <c r="BM102" s="127"/>
      <c r="BU102" s="37"/>
      <c r="BV102" s="127"/>
      <c r="BW102" s="127"/>
    </row>
    <row r="103" spans="1:75">
      <c r="A103" s="26" t="str">
        <f t="shared" si="115"/>
        <v/>
      </c>
      <c r="B103" s="26" t="str">
        <f t="shared" si="97"/>
        <v/>
      </c>
      <c r="C103" s="26" t="str">
        <f t="shared" si="116"/>
        <v/>
      </c>
      <c r="D103" s="103" t="str">
        <f t="shared" ref="D103:D150" si="140">IF($B103="","",VLOOKUP($B103,RETIREMENT,2,TRUE))</f>
        <v/>
      </c>
      <c r="E103" s="118" t="str">
        <f t="shared" si="119"/>
        <v/>
      </c>
      <c r="F103" s="103" t="str">
        <f t="shared" si="120"/>
        <v/>
      </c>
      <c r="G103" s="103"/>
      <c r="H103" s="60" t="str">
        <f>IF(B103="","",(IF(AND(B103&gt;='Tab1-Plan'!$C$9,C103&gt;='Tab1-Plan'!$D$9),1,0)))</f>
        <v/>
      </c>
      <c r="I103" s="64" t="str">
        <f>IF(AND(B103="",T103=""),"",VLOOKUP($A$3,'Tab2-Assumptions'!$A$10:$C$13,2,FALSE))</f>
        <v/>
      </c>
      <c r="J103" s="64" t="str">
        <f>IF(AND(B103="",T103=""),"",VLOOKUP($A$3,'Tab2-Assumptions'!$A$10:$C$13,3,FALSE))</f>
        <v/>
      </c>
      <c r="K103" s="103" t="str">
        <f t="shared" si="98"/>
        <v/>
      </c>
      <c r="L103" s="103" t="str">
        <f t="shared" si="99"/>
        <v/>
      </c>
      <c r="M103" s="103" t="str">
        <f t="shared" si="100"/>
        <v/>
      </c>
      <c r="N103" s="103" t="str">
        <f t="shared" si="101"/>
        <v/>
      </c>
      <c r="O103" s="103" t="str">
        <f t="shared" si="102"/>
        <v/>
      </c>
      <c r="P103" s="103" t="str">
        <f t="shared" si="117"/>
        <v/>
      </c>
      <c r="Q103" s="103" t="str">
        <f t="shared" si="103"/>
        <v/>
      </c>
      <c r="R103" s="103" t="str">
        <f t="shared" si="104"/>
        <v/>
      </c>
      <c r="T103" s="26" t="str">
        <f t="shared" si="105"/>
        <v/>
      </c>
      <c r="U103" s="119" t="str">
        <f t="shared" si="121"/>
        <v/>
      </c>
      <c r="V103" s="119"/>
      <c r="W103" s="120" t="str">
        <f t="shared" ref="W103:W134" si="141">IF(T103="","",X102+IF(L103="",0,L103))</f>
        <v/>
      </c>
      <c r="X103" s="120" t="str">
        <f t="shared" si="118"/>
        <v/>
      </c>
      <c r="Y103" s="120" t="str">
        <f t="shared" si="122"/>
        <v/>
      </c>
      <c r="Z103" s="119"/>
      <c r="AA103" s="119" t="str">
        <f t="shared" ref="AA103:AA134" si="142">IF(A103="","",AA102/(1+discount))</f>
        <v/>
      </c>
      <c r="AC103" s="26" t="str">
        <f t="shared" si="123"/>
        <v/>
      </c>
      <c r="AD103" s="25" t="str">
        <f t="shared" si="124"/>
        <v/>
      </c>
      <c r="AE103" s="105"/>
      <c r="AF103" s="26" t="str">
        <f t="shared" si="125"/>
        <v/>
      </c>
      <c r="AG103" s="25" t="str">
        <f t="shared" si="126"/>
        <v/>
      </c>
      <c r="AH103" s="123"/>
      <c r="AI103" s="51" t="str">
        <f t="shared" si="127"/>
        <v/>
      </c>
      <c r="AJ103" s="35" t="str">
        <f t="shared" si="128"/>
        <v/>
      </c>
      <c r="AL103" s="25" t="str">
        <f t="shared" ref="AL103:AL134" si="143">IF(A103="","",AL102*(1+AI102))</f>
        <v/>
      </c>
      <c r="AM103" s="25" t="str">
        <f t="shared" ref="AM103:AM134" si="144">IF(A103="","",AM102*(1+AJ102))</f>
        <v/>
      </c>
      <c r="AO103" s="33" t="str">
        <f t="shared" ref="AO103:AO134" si="145">IF(B103="","",IF(B103&lt;65,cc_pre_ret_age65,cc_pst_ret_age65))</f>
        <v/>
      </c>
      <c r="AP103" s="33" t="str">
        <f t="shared" ref="AP103:AP134" si="146">IF(T103="","",IF(T103&lt;65,cc_pre_sp_age65,cc_pst_sp_age65))</f>
        <v/>
      </c>
      <c r="AQ103" s="125"/>
      <c r="AR103" s="126" t="str">
        <f t="shared" ref="AR103:AR134" si="147">IF(B103="","",AO103*AL103*AD103)</f>
        <v/>
      </c>
      <c r="AS103" s="126" t="str">
        <f t="shared" ref="AS103:AS134" si="148">IF(T103="","",AP103*AL103*AG103)</f>
        <v/>
      </c>
      <c r="AT103" s="126"/>
      <c r="AU103" s="62" t="str">
        <f t="shared" si="129"/>
        <v/>
      </c>
      <c r="AV103" s="62" t="str">
        <f t="shared" si="130"/>
        <v/>
      </c>
      <c r="AW103" s="62" t="str">
        <f t="shared" si="131"/>
        <v/>
      </c>
      <c r="AX103" s="61" t="str">
        <f t="shared" ref="AX103:AX134" si="149">IF($A103="","",AW103*AA103)</f>
        <v/>
      </c>
      <c r="AY103" s="61"/>
      <c r="AZ103" s="33" t="str">
        <f>IF(B103="","",VLOOKUP($A$3,'Tab1-Plan'!$B$30:$F$33,IF(B103&lt;65,2,3),FALSE))</f>
        <v/>
      </c>
      <c r="BA103" s="33" t="str">
        <f>IF(T103="","",VLOOKUP($A$3,'Tab1-Plan'!$B$30:$F$33,IF(T103&lt;65,4,5),FALSE))</f>
        <v/>
      </c>
      <c r="BB103" s="115"/>
      <c r="BC103" s="126" t="str">
        <f t="shared" si="132"/>
        <v/>
      </c>
      <c r="BD103" s="126" t="str">
        <f t="shared" si="133"/>
        <v/>
      </c>
      <c r="BE103" s="125"/>
      <c r="BF103" s="62" t="str">
        <f t="shared" si="134"/>
        <v/>
      </c>
      <c r="BG103" s="62" t="str">
        <f t="shared" si="135"/>
        <v/>
      </c>
      <c r="BH103" s="62" t="str">
        <f t="shared" si="136"/>
        <v/>
      </c>
      <c r="BI103" s="61" t="str">
        <f t="shared" si="137"/>
        <v/>
      </c>
      <c r="BJ103" s="61"/>
      <c r="BK103" s="61" t="str">
        <f t="shared" si="138"/>
        <v/>
      </c>
      <c r="BL103" s="61" t="str">
        <f t="shared" si="139"/>
        <v/>
      </c>
      <c r="BM103" s="127"/>
      <c r="BU103" s="37"/>
      <c r="BV103" s="127"/>
      <c r="BW103" s="127"/>
    </row>
    <row r="104" spans="1:75">
      <c r="A104" s="26" t="str">
        <f t="shared" si="115"/>
        <v/>
      </c>
      <c r="B104" s="26" t="str">
        <f t="shared" si="97"/>
        <v/>
      </c>
      <c r="C104" s="26" t="str">
        <f t="shared" si="116"/>
        <v/>
      </c>
      <c r="D104" s="103" t="str">
        <f t="shared" si="140"/>
        <v/>
      </c>
      <c r="E104" s="118" t="str">
        <f t="shared" si="119"/>
        <v/>
      </c>
      <c r="F104" s="103" t="str">
        <f t="shared" si="120"/>
        <v/>
      </c>
      <c r="G104" s="103"/>
      <c r="H104" s="60" t="str">
        <f>IF(B104="","",(IF(AND(B104&gt;='Tab1-Plan'!$C$9,C104&gt;='Tab1-Plan'!$D$9),1,0)))</f>
        <v/>
      </c>
      <c r="I104" s="64" t="str">
        <f>IF(AND(B104="",T104=""),"",VLOOKUP($A$3,'Tab2-Assumptions'!$A$10:$C$13,2,FALSE))</f>
        <v/>
      </c>
      <c r="J104" s="64" t="str">
        <f>IF(AND(B104="",T104=""),"",VLOOKUP($A$3,'Tab2-Assumptions'!$A$10:$C$13,3,FALSE))</f>
        <v/>
      </c>
      <c r="K104" s="103" t="str">
        <f t="shared" si="98"/>
        <v/>
      </c>
      <c r="L104" s="103" t="str">
        <f t="shared" si="99"/>
        <v/>
      </c>
      <c r="M104" s="103" t="str">
        <f t="shared" si="100"/>
        <v/>
      </c>
      <c r="N104" s="103" t="str">
        <f t="shared" si="101"/>
        <v/>
      </c>
      <c r="O104" s="103" t="str">
        <f t="shared" si="102"/>
        <v/>
      </c>
      <c r="P104" s="103" t="str">
        <f t="shared" si="117"/>
        <v/>
      </c>
      <c r="Q104" s="103" t="str">
        <f t="shared" si="103"/>
        <v/>
      </c>
      <c r="R104" s="103" t="str">
        <f t="shared" si="104"/>
        <v/>
      </c>
      <c r="T104" s="26" t="str">
        <f t="shared" si="105"/>
        <v/>
      </c>
      <c r="U104" s="119" t="str">
        <f t="shared" si="121"/>
        <v/>
      </c>
      <c r="V104" s="119"/>
      <c r="W104" s="120" t="str">
        <f t="shared" si="141"/>
        <v/>
      </c>
      <c r="X104" s="120" t="str">
        <f t="shared" si="118"/>
        <v/>
      </c>
      <c r="Y104" s="120" t="str">
        <f t="shared" si="122"/>
        <v/>
      </c>
      <c r="Z104" s="119"/>
      <c r="AA104" s="119" t="str">
        <f t="shared" si="142"/>
        <v/>
      </c>
      <c r="AC104" s="26" t="str">
        <f t="shared" si="123"/>
        <v/>
      </c>
      <c r="AD104" s="25" t="str">
        <f t="shared" si="124"/>
        <v/>
      </c>
      <c r="AE104" s="105"/>
      <c r="AF104" s="26" t="str">
        <f t="shared" si="125"/>
        <v/>
      </c>
      <c r="AG104" s="25" t="str">
        <f t="shared" si="126"/>
        <v/>
      </c>
      <c r="AH104" s="123"/>
      <c r="AI104" s="51" t="str">
        <f t="shared" si="127"/>
        <v/>
      </c>
      <c r="AJ104" s="35" t="str">
        <f t="shared" si="128"/>
        <v/>
      </c>
      <c r="AL104" s="25" t="str">
        <f t="shared" si="143"/>
        <v/>
      </c>
      <c r="AM104" s="25" t="str">
        <f t="shared" si="144"/>
        <v/>
      </c>
      <c r="AO104" s="33" t="str">
        <f t="shared" si="145"/>
        <v/>
      </c>
      <c r="AP104" s="33" t="str">
        <f t="shared" si="146"/>
        <v/>
      </c>
      <c r="AQ104" s="125"/>
      <c r="AR104" s="126" t="str">
        <f t="shared" si="147"/>
        <v/>
      </c>
      <c r="AS104" s="126" t="str">
        <f t="shared" si="148"/>
        <v/>
      </c>
      <c r="AT104" s="126"/>
      <c r="AU104" s="62" t="str">
        <f t="shared" si="129"/>
        <v/>
      </c>
      <c r="AV104" s="62" t="str">
        <f t="shared" si="130"/>
        <v/>
      </c>
      <c r="AW104" s="62" t="str">
        <f t="shared" si="131"/>
        <v/>
      </c>
      <c r="AX104" s="61" t="str">
        <f t="shared" si="149"/>
        <v/>
      </c>
      <c r="AY104" s="61"/>
      <c r="AZ104" s="33" t="str">
        <f>IF(B104="","",VLOOKUP($A$3,'Tab1-Plan'!$B$30:$F$33,IF(B104&lt;65,2,3),FALSE))</f>
        <v/>
      </c>
      <c r="BA104" s="33" t="str">
        <f>IF(T104="","",VLOOKUP($A$3,'Tab1-Plan'!$B$30:$F$33,IF(T104&lt;65,4,5),FALSE))</f>
        <v/>
      </c>
      <c r="BB104" s="115"/>
      <c r="BC104" s="126" t="str">
        <f t="shared" si="132"/>
        <v/>
      </c>
      <c r="BD104" s="126" t="str">
        <f t="shared" si="133"/>
        <v/>
      </c>
      <c r="BE104" s="125"/>
      <c r="BF104" s="62" t="str">
        <f t="shared" si="134"/>
        <v/>
      </c>
      <c r="BG104" s="62" t="str">
        <f t="shared" si="135"/>
        <v/>
      </c>
      <c r="BH104" s="62" t="str">
        <f t="shared" si="136"/>
        <v/>
      </c>
      <c r="BI104" s="61" t="str">
        <f t="shared" si="137"/>
        <v/>
      </c>
      <c r="BJ104" s="61"/>
      <c r="BK104" s="61" t="str">
        <f t="shared" si="138"/>
        <v/>
      </c>
      <c r="BL104" s="61" t="str">
        <f t="shared" si="139"/>
        <v/>
      </c>
      <c r="BM104" s="127"/>
      <c r="BU104" s="37"/>
      <c r="BV104" s="127"/>
      <c r="BW104" s="127"/>
    </row>
    <row r="105" spans="1:75">
      <c r="A105" s="26" t="str">
        <f t="shared" si="115"/>
        <v/>
      </c>
      <c r="B105" s="26" t="str">
        <f t="shared" si="97"/>
        <v/>
      </c>
      <c r="C105" s="26" t="str">
        <f t="shared" si="116"/>
        <v/>
      </c>
      <c r="D105" s="103" t="str">
        <f t="shared" si="140"/>
        <v/>
      </c>
      <c r="E105" s="118" t="str">
        <f t="shared" si="119"/>
        <v/>
      </c>
      <c r="F105" s="103" t="str">
        <f t="shared" si="120"/>
        <v/>
      </c>
      <c r="G105" s="103"/>
      <c r="H105" s="60" t="str">
        <f>IF(B105="","",(IF(AND(B105&gt;='Tab1-Plan'!$C$9,C105&gt;='Tab1-Plan'!$D$9),1,0)))</f>
        <v/>
      </c>
      <c r="I105" s="64" t="str">
        <f>IF(AND(B105="",T105=""),"",VLOOKUP($A$3,'Tab2-Assumptions'!$A$10:$C$13,2,FALSE))</f>
        <v/>
      </c>
      <c r="J105" s="64" t="str">
        <f>IF(AND(B105="",T105=""),"",VLOOKUP($A$3,'Tab2-Assumptions'!$A$10:$C$13,3,FALSE))</f>
        <v/>
      </c>
      <c r="K105" s="103" t="str">
        <f t="shared" si="98"/>
        <v/>
      </c>
      <c r="L105" s="103" t="str">
        <f t="shared" si="99"/>
        <v/>
      </c>
      <c r="M105" s="103" t="str">
        <f t="shared" si="100"/>
        <v/>
      </c>
      <c r="N105" s="103" t="str">
        <f t="shared" si="101"/>
        <v/>
      </c>
      <c r="O105" s="103" t="str">
        <f t="shared" si="102"/>
        <v/>
      </c>
      <c r="P105" s="103" t="str">
        <f t="shared" si="117"/>
        <v/>
      </c>
      <c r="Q105" s="103" t="str">
        <f t="shared" si="103"/>
        <v/>
      </c>
      <c r="R105" s="103" t="str">
        <f t="shared" si="104"/>
        <v/>
      </c>
      <c r="T105" s="26" t="str">
        <f t="shared" si="105"/>
        <v/>
      </c>
      <c r="U105" s="119" t="str">
        <f t="shared" si="121"/>
        <v/>
      </c>
      <c r="V105" s="119"/>
      <c r="W105" s="120" t="str">
        <f t="shared" si="141"/>
        <v/>
      </c>
      <c r="X105" s="120" t="str">
        <f t="shared" si="118"/>
        <v/>
      </c>
      <c r="Y105" s="120" t="str">
        <f t="shared" si="122"/>
        <v/>
      </c>
      <c r="Z105" s="119"/>
      <c r="AA105" s="119" t="str">
        <f t="shared" si="142"/>
        <v/>
      </c>
      <c r="AC105" s="26" t="str">
        <f t="shared" si="123"/>
        <v/>
      </c>
      <c r="AD105" s="25" t="str">
        <f t="shared" si="124"/>
        <v/>
      </c>
      <c r="AE105" s="105"/>
      <c r="AF105" s="26" t="str">
        <f t="shared" si="125"/>
        <v/>
      </c>
      <c r="AG105" s="25" t="str">
        <f t="shared" si="126"/>
        <v/>
      </c>
      <c r="AH105" s="123"/>
      <c r="AI105" s="51" t="str">
        <f t="shared" si="127"/>
        <v/>
      </c>
      <c r="AJ105" s="35" t="str">
        <f t="shared" si="128"/>
        <v/>
      </c>
      <c r="AL105" s="25" t="str">
        <f t="shared" si="143"/>
        <v/>
      </c>
      <c r="AM105" s="25" t="str">
        <f t="shared" si="144"/>
        <v/>
      </c>
      <c r="AO105" s="33" t="str">
        <f t="shared" si="145"/>
        <v/>
      </c>
      <c r="AP105" s="33" t="str">
        <f t="shared" si="146"/>
        <v/>
      </c>
      <c r="AQ105" s="125"/>
      <c r="AR105" s="126" t="str">
        <f t="shared" si="147"/>
        <v/>
      </c>
      <c r="AS105" s="126" t="str">
        <f t="shared" si="148"/>
        <v/>
      </c>
      <c r="AT105" s="126"/>
      <c r="AU105" s="62" t="str">
        <f t="shared" si="129"/>
        <v/>
      </c>
      <c r="AV105" s="62" t="str">
        <f t="shared" si="130"/>
        <v/>
      </c>
      <c r="AW105" s="62" t="str">
        <f t="shared" si="131"/>
        <v/>
      </c>
      <c r="AX105" s="61" t="str">
        <f t="shared" si="149"/>
        <v/>
      </c>
      <c r="AY105" s="61"/>
      <c r="AZ105" s="33" t="str">
        <f>IF(B105="","",VLOOKUP($A$3,'Tab1-Plan'!$B$30:$F$33,IF(B105&lt;65,2,3),FALSE))</f>
        <v/>
      </c>
      <c r="BA105" s="33" t="str">
        <f>IF(T105="","",VLOOKUP($A$3,'Tab1-Plan'!$B$30:$F$33,IF(T105&lt;65,4,5),FALSE))</f>
        <v/>
      </c>
      <c r="BB105" s="115"/>
      <c r="BC105" s="126" t="str">
        <f t="shared" si="132"/>
        <v/>
      </c>
      <c r="BD105" s="126" t="str">
        <f t="shared" si="133"/>
        <v/>
      </c>
      <c r="BE105" s="125"/>
      <c r="BF105" s="62" t="str">
        <f t="shared" si="134"/>
        <v/>
      </c>
      <c r="BG105" s="62" t="str">
        <f t="shared" si="135"/>
        <v/>
      </c>
      <c r="BH105" s="62" t="str">
        <f t="shared" si="136"/>
        <v/>
      </c>
      <c r="BI105" s="61" t="str">
        <f t="shared" si="137"/>
        <v/>
      </c>
      <c r="BJ105" s="61"/>
      <c r="BK105" s="61" t="str">
        <f t="shared" si="138"/>
        <v/>
      </c>
      <c r="BL105" s="61" t="str">
        <f t="shared" si="139"/>
        <v/>
      </c>
      <c r="BM105" s="127"/>
      <c r="BU105" s="37"/>
      <c r="BV105" s="127"/>
      <c r="BW105" s="127"/>
    </row>
    <row r="106" spans="1:75">
      <c r="A106" s="26" t="str">
        <f t="shared" si="115"/>
        <v/>
      </c>
      <c r="B106" s="26" t="str">
        <f t="shared" si="97"/>
        <v/>
      </c>
      <c r="C106" s="26" t="str">
        <f t="shared" si="116"/>
        <v/>
      </c>
      <c r="D106" s="103" t="str">
        <f t="shared" si="140"/>
        <v/>
      </c>
      <c r="E106" s="118" t="str">
        <f t="shared" si="119"/>
        <v/>
      </c>
      <c r="F106" s="103" t="str">
        <f t="shared" si="120"/>
        <v/>
      </c>
      <c r="G106" s="103"/>
      <c r="H106" s="60" t="str">
        <f>IF(B106="","",(IF(AND(B106&gt;='Tab1-Plan'!$C$9,C106&gt;='Tab1-Plan'!$D$9),1,0)))</f>
        <v/>
      </c>
      <c r="I106" s="64" t="str">
        <f>IF(AND(B106="",T106=""),"",VLOOKUP($A$3,'Tab2-Assumptions'!$A$10:$C$13,2,FALSE))</f>
        <v/>
      </c>
      <c r="J106" s="64" t="str">
        <f>IF(AND(B106="",T106=""),"",VLOOKUP($A$3,'Tab2-Assumptions'!$A$10:$C$13,3,FALSE))</f>
        <v/>
      </c>
      <c r="K106" s="103" t="str">
        <f t="shared" si="98"/>
        <v/>
      </c>
      <c r="L106" s="103" t="str">
        <f t="shared" si="99"/>
        <v/>
      </c>
      <c r="M106" s="103" t="str">
        <f t="shared" si="100"/>
        <v/>
      </c>
      <c r="N106" s="103" t="str">
        <f t="shared" si="101"/>
        <v/>
      </c>
      <c r="O106" s="103" t="str">
        <f t="shared" si="102"/>
        <v/>
      </c>
      <c r="P106" s="103" t="str">
        <f t="shared" si="117"/>
        <v/>
      </c>
      <c r="Q106" s="103" t="str">
        <f t="shared" si="103"/>
        <v/>
      </c>
      <c r="R106" s="103" t="str">
        <f t="shared" si="104"/>
        <v/>
      </c>
      <c r="T106" s="26" t="str">
        <f t="shared" si="105"/>
        <v/>
      </c>
      <c r="U106" s="119" t="str">
        <f t="shared" si="121"/>
        <v/>
      </c>
      <c r="V106" s="119"/>
      <c r="W106" s="120" t="str">
        <f t="shared" si="141"/>
        <v/>
      </c>
      <c r="X106" s="120" t="str">
        <f t="shared" si="118"/>
        <v/>
      </c>
      <c r="Y106" s="120" t="str">
        <f t="shared" si="122"/>
        <v/>
      </c>
      <c r="Z106" s="119"/>
      <c r="AA106" s="119" t="str">
        <f t="shared" si="142"/>
        <v/>
      </c>
      <c r="AC106" s="26" t="str">
        <f t="shared" si="123"/>
        <v/>
      </c>
      <c r="AD106" s="25" t="str">
        <f t="shared" si="124"/>
        <v/>
      </c>
      <c r="AE106" s="105"/>
      <c r="AF106" s="26" t="str">
        <f t="shared" si="125"/>
        <v/>
      </c>
      <c r="AG106" s="25" t="str">
        <f t="shared" si="126"/>
        <v/>
      </c>
      <c r="AH106" s="123"/>
      <c r="AI106" s="51" t="str">
        <f t="shared" si="127"/>
        <v/>
      </c>
      <c r="AJ106" s="35" t="str">
        <f t="shared" si="128"/>
        <v/>
      </c>
      <c r="AL106" s="25" t="str">
        <f t="shared" si="143"/>
        <v/>
      </c>
      <c r="AM106" s="25" t="str">
        <f t="shared" si="144"/>
        <v/>
      </c>
      <c r="AO106" s="33" t="str">
        <f t="shared" si="145"/>
        <v/>
      </c>
      <c r="AP106" s="33" t="str">
        <f t="shared" si="146"/>
        <v/>
      </c>
      <c r="AQ106" s="125"/>
      <c r="AR106" s="126" t="str">
        <f t="shared" si="147"/>
        <v/>
      </c>
      <c r="AS106" s="126" t="str">
        <f t="shared" si="148"/>
        <v/>
      </c>
      <c r="AT106" s="126"/>
      <c r="AU106" s="62" t="str">
        <f t="shared" si="129"/>
        <v/>
      </c>
      <c r="AV106" s="62" t="str">
        <f t="shared" si="130"/>
        <v/>
      </c>
      <c r="AW106" s="62" t="str">
        <f t="shared" si="131"/>
        <v/>
      </c>
      <c r="AX106" s="61" t="str">
        <f t="shared" si="149"/>
        <v/>
      </c>
      <c r="AY106" s="61"/>
      <c r="AZ106" s="33" t="str">
        <f>IF(B106="","",VLOOKUP($A$3,'Tab1-Plan'!$B$30:$F$33,IF(B106&lt;65,2,3),FALSE))</f>
        <v/>
      </c>
      <c r="BA106" s="33" t="str">
        <f>IF(T106="","",VLOOKUP($A$3,'Tab1-Plan'!$B$30:$F$33,IF(T106&lt;65,4,5),FALSE))</f>
        <v/>
      </c>
      <c r="BB106" s="115"/>
      <c r="BC106" s="126" t="str">
        <f t="shared" si="132"/>
        <v/>
      </c>
      <c r="BD106" s="126" t="str">
        <f t="shared" si="133"/>
        <v/>
      </c>
      <c r="BE106" s="125"/>
      <c r="BF106" s="62" t="str">
        <f t="shared" si="134"/>
        <v/>
      </c>
      <c r="BG106" s="62" t="str">
        <f t="shared" si="135"/>
        <v/>
      </c>
      <c r="BH106" s="62" t="str">
        <f t="shared" si="136"/>
        <v/>
      </c>
      <c r="BI106" s="61" t="str">
        <f t="shared" si="137"/>
        <v/>
      </c>
      <c r="BJ106" s="61"/>
      <c r="BK106" s="61" t="str">
        <f t="shared" si="138"/>
        <v/>
      </c>
      <c r="BL106" s="61" t="str">
        <f t="shared" si="139"/>
        <v/>
      </c>
      <c r="BM106" s="127"/>
      <c r="BU106" s="37"/>
      <c r="BV106" s="127"/>
      <c r="BW106" s="127"/>
    </row>
    <row r="107" spans="1:75">
      <c r="A107" s="26" t="str">
        <f t="shared" si="115"/>
        <v/>
      </c>
      <c r="B107" s="26" t="str">
        <f t="shared" si="97"/>
        <v/>
      </c>
      <c r="C107" s="26" t="str">
        <f t="shared" si="116"/>
        <v/>
      </c>
      <c r="D107" s="103" t="str">
        <f t="shared" si="140"/>
        <v/>
      </c>
      <c r="E107" s="118" t="str">
        <f t="shared" si="119"/>
        <v/>
      </c>
      <c r="F107" s="103" t="str">
        <f t="shared" si="120"/>
        <v/>
      </c>
      <c r="G107" s="103"/>
      <c r="H107" s="60" t="str">
        <f>IF(B107="","",(IF(AND(B107&gt;='Tab1-Plan'!$C$9,C107&gt;='Tab1-Plan'!$D$9),1,0)))</f>
        <v/>
      </c>
      <c r="I107" s="64" t="str">
        <f>IF(AND(B107="",T107=""),"",VLOOKUP($A$3,'Tab2-Assumptions'!$A$10:$C$13,2,FALSE))</f>
        <v/>
      </c>
      <c r="J107" s="64" t="str">
        <f>IF(AND(B107="",T107=""),"",VLOOKUP($A$3,'Tab2-Assumptions'!$A$10:$C$13,3,FALSE))</f>
        <v/>
      </c>
      <c r="K107" s="103" t="str">
        <f t="shared" si="98"/>
        <v/>
      </c>
      <c r="L107" s="103" t="str">
        <f t="shared" si="99"/>
        <v/>
      </c>
      <c r="M107" s="103" t="str">
        <f t="shared" si="100"/>
        <v/>
      </c>
      <c r="N107" s="103" t="str">
        <f t="shared" si="101"/>
        <v/>
      </c>
      <c r="O107" s="103" t="str">
        <f t="shared" si="102"/>
        <v/>
      </c>
      <c r="P107" s="103" t="str">
        <f t="shared" si="117"/>
        <v/>
      </c>
      <c r="Q107" s="103" t="str">
        <f t="shared" si="103"/>
        <v/>
      </c>
      <c r="R107" s="103" t="str">
        <f t="shared" si="104"/>
        <v/>
      </c>
      <c r="T107" s="26" t="str">
        <f t="shared" si="105"/>
        <v/>
      </c>
      <c r="U107" s="119" t="str">
        <f t="shared" si="121"/>
        <v/>
      </c>
      <c r="V107" s="119"/>
      <c r="W107" s="120" t="str">
        <f t="shared" si="141"/>
        <v/>
      </c>
      <c r="X107" s="120" t="str">
        <f t="shared" si="118"/>
        <v/>
      </c>
      <c r="Y107" s="120" t="str">
        <f t="shared" si="122"/>
        <v/>
      </c>
      <c r="Z107" s="119"/>
      <c r="AA107" s="119" t="str">
        <f t="shared" si="142"/>
        <v/>
      </c>
      <c r="AC107" s="26" t="str">
        <f t="shared" si="123"/>
        <v/>
      </c>
      <c r="AD107" s="25" t="str">
        <f t="shared" si="124"/>
        <v/>
      </c>
      <c r="AE107" s="105"/>
      <c r="AF107" s="26" t="str">
        <f t="shared" si="125"/>
        <v/>
      </c>
      <c r="AG107" s="25" t="str">
        <f t="shared" si="126"/>
        <v/>
      </c>
      <c r="AH107" s="123"/>
      <c r="AI107" s="51" t="str">
        <f t="shared" si="127"/>
        <v/>
      </c>
      <c r="AJ107" s="35" t="str">
        <f t="shared" si="128"/>
        <v/>
      </c>
      <c r="AL107" s="25" t="str">
        <f t="shared" si="143"/>
        <v/>
      </c>
      <c r="AM107" s="25" t="str">
        <f t="shared" si="144"/>
        <v/>
      </c>
      <c r="AO107" s="33" t="str">
        <f t="shared" si="145"/>
        <v/>
      </c>
      <c r="AP107" s="33" t="str">
        <f t="shared" si="146"/>
        <v/>
      </c>
      <c r="AQ107" s="125"/>
      <c r="AR107" s="126" t="str">
        <f t="shared" si="147"/>
        <v/>
      </c>
      <c r="AS107" s="126" t="str">
        <f t="shared" si="148"/>
        <v/>
      </c>
      <c r="AT107" s="126"/>
      <c r="AU107" s="62" t="str">
        <f t="shared" si="129"/>
        <v/>
      </c>
      <c r="AV107" s="62" t="str">
        <f t="shared" si="130"/>
        <v/>
      </c>
      <c r="AW107" s="62" t="str">
        <f t="shared" si="131"/>
        <v/>
      </c>
      <c r="AX107" s="61" t="str">
        <f t="shared" si="149"/>
        <v/>
      </c>
      <c r="AY107" s="61"/>
      <c r="AZ107" s="33" t="str">
        <f>IF(B107="","",VLOOKUP($A$3,'Tab1-Plan'!$B$30:$F$33,IF(B107&lt;65,2,3),FALSE))</f>
        <v/>
      </c>
      <c r="BA107" s="33" t="str">
        <f>IF(T107="","",VLOOKUP($A$3,'Tab1-Plan'!$B$30:$F$33,IF(T107&lt;65,4,5),FALSE))</f>
        <v/>
      </c>
      <c r="BB107" s="115"/>
      <c r="BC107" s="126" t="str">
        <f t="shared" si="132"/>
        <v/>
      </c>
      <c r="BD107" s="126" t="str">
        <f t="shared" si="133"/>
        <v/>
      </c>
      <c r="BE107" s="125"/>
      <c r="BF107" s="62" t="str">
        <f t="shared" si="134"/>
        <v/>
      </c>
      <c r="BG107" s="62" t="str">
        <f t="shared" si="135"/>
        <v/>
      </c>
      <c r="BH107" s="62" t="str">
        <f t="shared" si="136"/>
        <v/>
      </c>
      <c r="BI107" s="61" t="str">
        <f t="shared" si="137"/>
        <v/>
      </c>
      <c r="BJ107" s="61"/>
      <c r="BK107" s="61" t="str">
        <f t="shared" si="138"/>
        <v/>
      </c>
      <c r="BL107" s="61" t="str">
        <f t="shared" si="139"/>
        <v/>
      </c>
      <c r="BM107" s="127"/>
      <c r="BU107" s="37"/>
      <c r="BV107" s="127"/>
      <c r="BW107" s="127"/>
    </row>
    <row r="108" spans="1:75">
      <c r="A108" s="26" t="str">
        <f t="shared" si="115"/>
        <v/>
      </c>
      <c r="B108" s="26" t="str">
        <f t="shared" si="97"/>
        <v/>
      </c>
      <c r="C108" s="26" t="str">
        <f t="shared" si="116"/>
        <v/>
      </c>
      <c r="D108" s="103" t="str">
        <f t="shared" si="140"/>
        <v/>
      </c>
      <c r="E108" s="118" t="str">
        <f t="shared" si="119"/>
        <v/>
      </c>
      <c r="F108" s="103" t="str">
        <f t="shared" si="120"/>
        <v/>
      </c>
      <c r="G108" s="103"/>
      <c r="H108" s="60" t="str">
        <f>IF(B108="","",(IF(AND(B108&gt;='Tab1-Plan'!$C$9,C108&gt;='Tab1-Plan'!$D$9),1,0)))</f>
        <v/>
      </c>
      <c r="I108" s="64" t="str">
        <f>IF(AND(B108="",T108=""),"",VLOOKUP($A$3,'Tab2-Assumptions'!$A$10:$C$13,2,FALSE))</f>
        <v/>
      </c>
      <c r="J108" s="64" t="str">
        <f>IF(AND(B108="",T108=""),"",VLOOKUP($A$3,'Tab2-Assumptions'!$A$10:$C$13,3,FALSE))</f>
        <v/>
      </c>
      <c r="K108" s="103" t="str">
        <f t="shared" si="98"/>
        <v/>
      </c>
      <c r="L108" s="103" t="str">
        <f t="shared" si="99"/>
        <v/>
      </c>
      <c r="M108" s="103" t="str">
        <f t="shared" si="100"/>
        <v/>
      </c>
      <c r="N108" s="103" t="str">
        <f t="shared" si="101"/>
        <v/>
      </c>
      <c r="O108" s="103" t="str">
        <f t="shared" si="102"/>
        <v/>
      </c>
      <c r="P108" s="103" t="str">
        <f t="shared" si="117"/>
        <v/>
      </c>
      <c r="Q108" s="103" t="str">
        <f t="shared" si="103"/>
        <v/>
      </c>
      <c r="R108" s="103" t="str">
        <f t="shared" si="104"/>
        <v/>
      </c>
      <c r="T108" s="26" t="str">
        <f t="shared" si="105"/>
        <v/>
      </c>
      <c r="U108" s="119" t="str">
        <f t="shared" si="121"/>
        <v/>
      </c>
      <c r="V108" s="119"/>
      <c r="W108" s="120" t="str">
        <f t="shared" si="141"/>
        <v/>
      </c>
      <c r="X108" s="120" t="str">
        <f t="shared" si="118"/>
        <v/>
      </c>
      <c r="Y108" s="120" t="str">
        <f t="shared" si="122"/>
        <v/>
      </c>
      <c r="Z108" s="119"/>
      <c r="AA108" s="119" t="str">
        <f t="shared" si="142"/>
        <v/>
      </c>
      <c r="AC108" s="26" t="str">
        <f t="shared" si="123"/>
        <v/>
      </c>
      <c r="AD108" s="25" t="str">
        <f t="shared" si="124"/>
        <v/>
      </c>
      <c r="AE108" s="105"/>
      <c r="AF108" s="26" t="str">
        <f t="shared" si="125"/>
        <v/>
      </c>
      <c r="AG108" s="25" t="str">
        <f t="shared" si="126"/>
        <v/>
      </c>
      <c r="AH108" s="123"/>
      <c r="AI108" s="51" t="str">
        <f t="shared" si="127"/>
        <v/>
      </c>
      <c r="AJ108" s="35" t="str">
        <f t="shared" si="128"/>
        <v/>
      </c>
      <c r="AL108" s="25" t="str">
        <f t="shared" si="143"/>
        <v/>
      </c>
      <c r="AM108" s="25" t="str">
        <f t="shared" si="144"/>
        <v/>
      </c>
      <c r="AO108" s="33" t="str">
        <f t="shared" si="145"/>
        <v/>
      </c>
      <c r="AP108" s="33" t="str">
        <f t="shared" si="146"/>
        <v/>
      </c>
      <c r="AQ108" s="125"/>
      <c r="AR108" s="126" t="str">
        <f t="shared" si="147"/>
        <v/>
      </c>
      <c r="AS108" s="126" t="str">
        <f t="shared" si="148"/>
        <v/>
      </c>
      <c r="AT108" s="126"/>
      <c r="AU108" s="62" t="str">
        <f t="shared" si="129"/>
        <v/>
      </c>
      <c r="AV108" s="62" t="str">
        <f t="shared" si="130"/>
        <v/>
      </c>
      <c r="AW108" s="62" t="str">
        <f t="shared" si="131"/>
        <v/>
      </c>
      <c r="AX108" s="61" t="str">
        <f t="shared" si="149"/>
        <v/>
      </c>
      <c r="AY108" s="61"/>
      <c r="AZ108" s="33" t="str">
        <f>IF(B108="","",VLOOKUP($A$3,'Tab1-Plan'!$B$30:$F$33,IF(B108&lt;65,2,3),FALSE))</f>
        <v/>
      </c>
      <c r="BA108" s="33" t="str">
        <f>IF(T108="","",VLOOKUP($A$3,'Tab1-Plan'!$B$30:$F$33,IF(T108&lt;65,4,5),FALSE))</f>
        <v/>
      </c>
      <c r="BB108" s="115"/>
      <c r="BC108" s="126" t="str">
        <f t="shared" si="132"/>
        <v/>
      </c>
      <c r="BD108" s="126" t="str">
        <f t="shared" si="133"/>
        <v/>
      </c>
      <c r="BE108" s="125"/>
      <c r="BF108" s="62" t="str">
        <f t="shared" si="134"/>
        <v/>
      </c>
      <c r="BG108" s="62" t="str">
        <f t="shared" si="135"/>
        <v/>
      </c>
      <c r="BH108" s="62" t="str">
        <f t="shared" si="136"/>
        <v/>
      </c>
      <c r="BI108" s="61" t="str">
        <f t="shared" si="137"/>
        <v/>
      </c>
      <c r="BJ108" s="61"/>
      <c r="BK108" s="61" t="str">
        <f t="shared" si="138"/>
        <v/>
      </c>
      <c r="BL108" s="61" t="str">
        <f t="shared" si="139"/>
        <v/>
      </c>
      <c r="BM108" s="127"/>
      <c r="BU108" s="37"/>
      <c r="BV108" s="127"/>
      <c r="BW108" s="127"/>
    </row>
    <row r="109" spans="1:75">
      <c r="A109" s="26" t="str">
        <f t="shared" si="115"/>
        <v/>
      </c>
      <c r="B109" s="26" t="str">
        <f t="shared" si="97"/>
        <v/>
      </c>
      <c r="C109" s="26" t="str">
        <f t="shared" si="116"/>
        <v/>
      </c>
      <c r="D109" s="103" t="str">
        <f t="shared" si="140"/>
        <v/>
      </c>
      <c r="E109" s="118" t="str">
        <f t="shared" si="119"/>
        <v/>
      </c>
      <c r="F109" s="103" t="str">
        <f t="shared" si="120"/>
        <v/>
      </c>
      <c r="G109" s="103"/>
      <c r="H109" s="60" t="str">
        <f>IF(B109="","",(IF(AND(B109&gt;='Tab1-Plan'!$C$9,C109&gt;='Tab1-Plan'!$D$9),1,0)))</f>
        <v/>
      </c>
      <c r="I109" s="64" t="str">
        <f>IF(AND(B109="",T109=""),"",VLOOKUP($A$3,'Tab2-Assumptions'!$A$10:$C$13,2,FALSE))</f>
        <v/>
      </c>
      <c r="J109" s="64" t="str">
        <f>IF(AND(B109="",T109=""),"",VLOOKUP($A$3,'Tab2-Assumptions'!$A$10:$C$13,3,FALSE))</f>
        <v/>
      </c>
      <c r="K109" s="103" t="str">
        <f t="shared" si="98"/>
        <v/>
      </c>
      <c r="L109" s="103" t="str">
        <f t="shared" si="99"/>
        <v/>
      </c>
      <c r="M109" s="103" t="str">
        <f t="shared" si="100"/>
        <v/>
      </c>
      <c r="N109" s="103" t="str">
        <f t="shared" si="101"/>
        <v/>
      </c>
      <c r="O109" s="103" t="str">
        <f t="shared" si="102"/>
        <v/>
      </c>
      <c r="P109" s="103" t="str">
        <f t="shared" si="117"/>
        <v/>
      </c>
      <c r="Q109" s="103" t="str">
        <f t="shared" si="103"/>
        <v/>
      </c>
      <c r="R109" s="103" t="str">
        <f t="shared" si="104"/>
        <v/>
      </c>
      <c r="T109" s="26" t="str">
        <f t="shared" si="105"/>
        <v/>
      </c>
      <c r="U109" s="119" t="str">
        <f t="shared" si="121"/>
        <v/>
      </c>
      <c r="V109" s="119"/>
      <c r="W109" s="120" t="str">
        <f t="shared" si="141"/>
        <v/>
      </c>
      <c r="X109" s="120" t="str">
        <f t="shared" si="118"/>
        <v/>
      </c>
      <c r="Y109" s="120" t="str">
        <f t="shared" si="122"/>
        <v/>
      </c>
      <c r="Z109" s="119"/>
      <c r="AA109" s="119" t="str">
        <f t="shared" si="142"/>
        <v/>
      </c>
      <c r="AC109" s="26" t="str">
        <f t="shared" si="123"/>
        <v/>
      </c>
      <c r="AD109" s="25" t="str">
        <f t="shared" si="124"/>
        <v/>
      </c>
      <c r="AE109" s="105"/>
      <c r="AF109" s="26" t="str">
        <f t="shared" si="125"/>
        <v/>
      </c>
      <c r="AG109" s="25" t="str">
        <f t="shared" si="126"/>
        <v/>
      </c>
      <c r="AH109" s="123"/>
      <c r="AI109" s="51" t="str">
        <f t="shared" si="127"/>
        <v/>
      </c>
      <c r="AJ109" s="35" t="str">
        <f t="shared" si="128"/>
        <v/>
      </c>
      <c r="AL109" s="25" t="str">
        <f t="shared" si="143"/>
        <v/>
      </c>
      <c r="AM109" s="25" t="str">
        <f t="shared" si="144"/>
        <v/>
      </c>
      <c r="AO109" s="33" t="str">
        <f t="shared" si="145"/>
        <v/>
      </c>
      <c r="AP109" s="33" t="str">
        <f t="shared" si="146"/>
        <v/>
      </c>
      <c r="AQ109" s="125"/>
      <c r="AR109" s="126" t="str">
        <f t="shared" si="147"/>
        <v/>
      </c>
      <c r="AS109" s="126" t="str">
        <f t="shared" si="148"/>
        <v/>
      </c>
      <c r="AT109" s="126"/>
      <c r="AU109" s="62" t="str">
        <f t="shared" si="129"/>
        <v/>
      </c>
      <c r="AV109" s="62" t="str">
        <f t="shared" si="130"/>
        <v/>
      </c>
      <c r="AW109" s="62" t="str">
        <f t="shared" si="131"/>
        <v/>
      </c>
      <c r="AX109" s="61" t="str">
        <f t="shared" si="149"/>
        <v/>
      </c>
      <c r="AY109" s="61"/>
      <c r="AZ109" s="33" t="str">
        <f>IF(B109="","",VLOOKUP($A$3,'Tab1-Plan'!$B$30:$F$33,IF(B109&lt;65,2,3),FALSE))</f>
        <v/>
      </c>
      <c r="BA109" s="33" t="str">
        <f>IF(T109="","",VLOOKUP($A$3,'Tab1-Plan'!$B$30:$F$33,IF(T109&lt;65,4,5),FALSE))</f>
        <v/>
      </c>
      <c r="BB109" s="115"/>
      <c r="BC109" s="126" t="str">
        <f t="shared" si="132"/>
        <v/>
      </c>
      <c r="BD109" s="126" t="str">
        <f t="shared" si="133"/>
        <v/>
      </c>
      <c r="BE109" s="125"/>
      <c r="BF109" s="62" t="str">
        <f t="shared" si="134"/>
        <v/>
      </c>
      <c r="BG109" s="62" t="str">
        <f t="shared" si="135"/>
        <v/>
      </c>
      <c r="BH109" s="62" t="str">
        <f t="shared" si="136"/>
        <v/>
      </c>
      <c r="BI109" s="61" t="str">
        <f t="shared" si="137"/>
        <v/>
      </c>
      <c r="BJ109" s="61"/>
      <c r="BK109" s="61" t="str">
        <f t="shared" si="138"/>
        <v/>
      </c>
      <c r="BL109" s="61" t="str">
        <f t="shared" si="139"/>
        <v/>
      </c>
      <c r="BM109" s="127"/>
      <c r="BU109" s="37"/>
      <c r="BV109" s="127"/>
      <c r="BW109" s="127"/>
    </row>
    <row r="110" spans="1:75">
      <c r="A110" s="26" t="str">
        <f t="shared" si="115"/>
        <v/>
      </c>
      <c r="B110" s="26" t="str">
        <f t="shared" si="97"/>
        <v/>
      </c>
      <c r="C110" s="26" t="str">
        <f t="shared" si="116"/>
        <v/>
      </c>
      <c r="D110" s="103" t="str">
        <f t="shared" si="140"/>
        <v/>
      </c>
      <c r="E110" s="118" t="str">
        <f t="shared" si="119"/>
        <v/>
      </c>
      <c r="F110" s="103" t="str">
        <f t="shared" si="120"/>
        <v/>
      </c>
      <c r="G110" s="103"/>
      <c r="H110" s="60" t="str">
        <f>IF(B110="","",(IF(AND(B110&gt;='Tab1-Plan'!$C$9,C110&gt;='Tab1-Plan'!$D$9),1,0)))</f>
        <v/>
      </c>
      <c r="I110" s="64" t="str">
        <f>IF(AND(B110="",T110=""),"",VLOOKUP($A$3,'Tab2-Assumptions'!$A$10:$C$13,2,FALSE))</f>
        <v/>
      </c>
      <c r="J110" s="64" t="str">
        <f>IF(AND(B110="",T110=""),"",VLOOKUP($A$3,'Tab2-Assumptions'!$A$10:$C$13,3,FALSE))</f>
        <v/>
      </c>
      <c r="K110" s="103" t="str">
        <f t="shared" si="98"/>
        <v/>
      </c>
      <c r="L110" s="103" t="str">
        <f t="shared" si="99"/>
        <v/>
      </c>
      <c r="M110" s="103" t="str">
        <f t="shared" si="100"/>
        <v/>
      </c>
      <c r="N110" s="103" t="str">
        <f t="shared" si="101"/>
        <v/>
      </c>
      <c r="O110" s="103" t="str">
        <f t="shared" si="102"/>
        <v/>
      </c>
      <c r="P110" s="103" t="str">
        <f t="shared" si="117"/>
        <v/>
      </c>
      <c r="Q110" s="103" t="str">
        <f t="shared" si="103"/>
        <v/>
      </c>
      <c r="R110" s="103" t="str">
        <f t="shared" si="104"/>
        <v/>
      </c>
      <c r="T110" s="26" t="str">
        <f t="shared" si="105"/>
        <v/>
      </c>
      <c r="U110" s="119" t="str">
        <f t="shared" si="121"/>
        <v/>
      </c>
      <c r="V110" s="119"/>
      <c r="W110" s="120" t="str">
        <f t="shared" si="141"/>
        <v/>
      </c>
      <c r="X110" s="120" t="str">
        <f t="shared" si="118"/>
        <v/>
      </c>
      <c r="Y110" s="120" t="str">
        <f t="shared" si="122"/>
        <v/>
      </c>
      <c r="Z110" s="119"/>
      <c r="AA110" s="119" t="str">
        <f t="shared" si="142"/>
        <v/>
      </c>
      <c r="AC110" s="26" t="str">
        <f t="shared" si="123"/>
        <v/>
      </c>
      <c r="AD110" s="25" t="str">
        <f t="shared" si="124"/>
        <v/>
      </c>
      <c r="AE110" s="105"/>
      <c r="AF110" s="26" t="str">
        <f t="shared" si="125"/>
        <v/>
      </c>
      <c r="AG110" s="25" t="str">
        <f t="shared" si="126"/>
        <v/>
      </c>
      <c r="AH110" s="123"/>
      <c r="AI110" s="51" t="str">
        <f t="shared" si="127"/>
        <v/>
      </c>
      <c r="AJ110" s="35" t="str">
        <f t="shared" si="128"/>
        <v/>
      </c>
      <c r="AL110" s="25" t="str">
        <f t="shared" si="143"/>
        <v/>
      </c>
      <c r="AM110" s="25" t="str">
        <f t="shared" si="144"/>
        <v/>
      </c>
      <c r="AO110" s="33" t="str">
        <f t="shared" si="145"/>
        <v/>
      </c>
      <c r="AP110" s="33" t="str">
        <f t="shared" si="146"/>
        <v/>
      </c>
      <c r="AQ110" s="125"/>
      <c r="AR110" s="126" t="str">
        <f t="shared" si="147"/>
        <v/>
      </c>
      <c r="AS110" s="126" t="str">
        <f t="shared" si="148"/>
        <v/>
      </c>
      <c r="AT110" s="126"/>
      <c r="AU110" s="62" t="str">
        <f t="shared" si="129"/>
        <v/>
      </c>
      <c r="AV110" s="62" t="str">
        <f t="shared" si="130"/>
        <v/>
      </c>
      <c r="AW110" s="62" t="str">
        <f t="shared" si="131"/>
        <v/>
      </c>
      <c r="AX110" s="61" t="str">
        <f t="shared" si="149"/>
        <v/>
      </c>
      <c r="AY110" s="61"/>
      <c r="AZ110" s="33" t="str">
        <f>IF(B110="","",VLOOKUP($A$3,'Tab1-Plan'!$B$30:$F$33,IF(B110&lt;65,2,3),FALSE))</f>
        <v/>
      </c>
      <c r="BA110" s="33" t="str">
        <f>IF(T110="","",VLOOKUP($A$3,'Tab1-Plan'!$B$30:$F$33,IF(T110&lt;65,4,5),FALSE))</f>
        <v/>
      </c>
      <c r="BB110" s="115"/>
      <c r="BC110" s="126" t="str">
        <f t="shared" si="132"/>
        <v/>
      </c>
      <c r="BD110" s="126" t="str">
        <f t="shared" si="133"/>
        <v/>
      </c>
      <c r="BE110" s="125"/>
      <c r="BF110" s="62" t="str">
        <f t="shared" si="134"/>
        <v/>
      </c>
      <c r="BG110" s="62" t="str">
        <f t="shared" si="135"/>
        <v/>
      </c>
      <c r="BH110" s="62" t="str">
        <f t="shared" si="136"/>
        <v/>
      </c>
      <c r="BI110" s="61" t="str">
        <f t="shared" si="137"/>
        <v/>
      </c>
      <c r="BJ110" s="61"/>
      <c r="BK110" s="61" t="str">
        <f t="shared" si="138"/>
        <v/>
      </c>
      <c r="BL110" s="61" t="str">
        <f t="shared" si="139"/>
        <v/>
      </c>
      <c r="BM110" s="127"/>
      <c r="BU110" s="37"/>
      <c r="BV110" s="127"/>
      <c r="BW110" s="127"/>
    </row>
    <row r="111" spans="1:75">
      <c r="A111" s="26" t="str">
        <f t="shared" si="115"/>
        <v/>
      </c>
      <c r="B111" s="26" t="str">
        <f t="shared" si="97"/>
        <v/>
      </c>
      <c r="C111" s="26" t="str">
        <f t="shared" si="116"/>
        <v/>
      </c>
      <c r="D111" s="103" t="str">
        <f t="shared" si="140"/>
        <v/>
      </c>
      <c r="E111" s="118" t="str">
        <f t="shared" si="119"/>
        <v/>
      </c>
      <c r="F111" s="103" t="str">
        <f t="shared" si="120"/>
        <v/>
      </c>
      <c r="G111" s="103"/>
      <c r="H111" s="60" t="str">
        <f>IF(B111="","",(IF(AND(B111&gt;='Tab1-Plan'!$C$9,C111&gt;='Tab1-Plan'!$D$9),1,0)))</f>
        <v/>
      </c>
      <c r="I111" s="64" t="str">
        <f>IF(AND(B111="",T111=""),"",VLOOKUP($A$3,'Tab2-Assumptions'!$A$10:$C$13,2,FALSE))</f>
        <v/>
      </c>
      <c r="J111" s="64" t="str">
        <f>IF(AND(B111="",T111=""),"",VLOOKUP($A$3,'Tab2-Assumptions'!$A$10:$C$13,3,FALSE))</f>
        <v/>
      </c>
      <c r="K111" s="103" t="str">
        <f t="shared" si="98"/>
        <v/>
      </c>
      <c r="L111" s="103" t="str">
        <f t="shared" si="99"/>
        <v/>
      </c>
      <c r="M111" s="103" t="str">
        <f t="shared" si="100"/>
        <v/>
      </c>
      <c r="N111" s="103" t="str">
        <f t="shared" si="101"/>
        <v/>
      </c>
      <c r="O111" s="103" t="str">
        <f t="shared" si="102"/>
        <v/>
      </c>
      <c r="P111" s="103" t="str">
        <f t="shared" si="117"/>
        <v/>
      </c>
      <c r="Q111" s="103" t="str">
        <f t="shared" si="103"/>
        <v/>
      </c>
      <c r="R111" s="103" t="str">
        <f t="shared" si="104"/>
        <v/>
      </c>
      <c r="T111" s="26" t="str">
        <f t="shared" si="105"/>
        <v/>
      </c>
      <c r="U111" s="119" t="str">
        <f t="shared" si="121"/>
        <v/>
      </c>
      <c r="V111" s="119"/>
      <c r="W111" s="120" t="str">
        <f t="shared" si="141"/>
        <v/>
      </c>
      <c r="X111" s="120" t="str">
        <f t="shared" si="118"/>
        <v/>
      </c>
      <c r="Y111" s="120" t="str">
        <f t="shared" si="122"/>
        <v/>
      </c>
      <c r="Z111" s="119"/>
      <c r="AA111" s="119" t="str">
        <f t="shared" si="142"/>
        <v/>
      </c>
      <c r="AC111" s="26" t="str">
        <f t="shared" si="123"/>
        <v/>
      </c>
      <c r="AD111" s="25" t="str">
        <f t="shared" si="124"/>
        <v/>
      </c>
      <c r="AE111" s="105"/>
      <c r="AF111" s="26" t="str">
        <f t="shared" si="125"/>
        <v/>
      </c>
      <c r="AG111" s="25" t="str">
        <f t="shared" si="126"/>
        <v/>
      </c>
      <c r="AH111" s="123"/>
      <c r="AI111" s="51" t="str">
        <f t="shared" si="127"/>
        <v/>
      </c>
      <c r="AJ111" s="35" t="str">
        <f t="shared" si="128"/>
        <v/>
      </c>
      <c r="AL111" s="25" t="str">
        <f t="shared" si="143"/>
        <v/>
      </c>
      <c r="AM111" s="25" t="str">
        <f t="shared" si="144"/>
        <v/>
      </c>
      <c r="AO111" s="33" t="str">
        <f t="shared" si="145"/>
        <v/>
      </c>
      <c r="AP111" s="33" t="str">
        <f t="shared" si="146"/>
        <v/>
      </c>
      <c r="AQ111" s="125"/>
      <c r="AR111" s="126" t="str">
        <f t="shared" si="147"/>
        <v/>
      </c>
      <c r="AS111" s="126" t="str">
        <f t="shared" si="148"/>
        <v/>
      </c>
      <c r="AT111" s="126"/>
      <c r="AU111" s="62" t="str">
        <f t="shared" si="129"/>
        <v/>
      </c>
      <c r="AV111" s="62" t="str">
        <f t="shared" si="130"/>
        <v/>
      </c>
      <c r="AW111" s="62" t="str">
        <f t="shared" si="131"/>
        <v/>
      </c>
      <c r="AX111" s="61" t="str">
        <f t="shared" si="149"/>
        <v/>
      </c>
      <c r="AY111" s="61"/>
      <c r="AZ111" s="33" t="str">
        <f>IF(B111="","",VLOOKUP($A$3,'Tab1-Plan'!$B$30:$F$33,IF(B111&lt;65,2,3),FALSE))</f>
        <v/>
      </c>
      <c r="BA111" s="33" t="str">
        <f>IF(T111="","",VLOOKUP($A$3,'Tab1-Plan'!$B$30:$F$33,IF(T111&lt;65,4,5),FALSE))</f>
        <v/>
      </c>
      <c r="BB111" s="115"/>
      <c r="BC111" s="126" t="str">
        <f t="shared" si="132"/>
        <v/>
      </c>
      <c r="BD111" s="126" t="str">
        <f t="shared" si="133"/>
        <v/>
      </c>
      <c r="BE111" s="125"/>
      <c r="BF111" s="62" t="str">
        <f t="shared" si="134"/>
        <v/>
      </c>
      <c r="BG111" s="62" t="str">
        <f t="shared" si="135"/>
        <v/>
      </c>
      <c r="BH111" s="62" t="str">
        <f t="shared" si="136"/>
        <v/>
      </c>
      <c r="BI111" s="61" t="str">
        <f t="shared" si="137"/>
        <v/>
      </c>
      <c r="BJ111" s="61"/>
      <c r="BK111" s="61" t="str">
        <f t="shared" si="138"/>
        <v/>
      </c>
      <c r="BL111" s="61" t="str">
        <f t="shared" si="139"/>
        <v/>
      </c>
      <c r="BM111" s="127"/>
      <c r="BU111" s="37"/>
      <c r="BV111" s="127"/>
      <c r="BW111" s="127"/>
    </row>
    <row r="112" spans="1:75">
      <c r="A112" s="26" t="str">
        <f t="shared" si="115"/>
        <v/>
      </c>
      <c r="B112" s="26" t="str">
        <f t="shared" si="97"/>
        <v/>
      </c>
      <c r="C112" s="26" t="str">
        <f t="shared" si="116"/>
        <v/>
      </c>
      <c r="D112" s="103" t="str">
        <f t="shared" si="140"/>
        <v/>
      </c>
      <c r="E112" s="118" t="str">
        <f t="shared" si="119"/>
        <v/>
      </c>
      <c r="F112" s="103" t="str">
        <f t="shared" si="120"/>
        <v/>
      </c>
      <c r="G112" s="103"/>
      <c r="H112" s="60" t="str">
        <f>IF(B112="","",(IF(AND(B112&gt;='Tab1-Plan'!$C$9,C112&gt;='Tab1-Plan'!$D$9),1,0)))</f>
        <v/>
      </c>
      <c r="I112" s="64" t="str">
        <f>IF(AND(B112="",T112=""),"",VLOOKUP($A$3,'Tab2-Assumptions'!$A$10:$C$13,2,FALSE))</f>
        <v/>
      </c>
      <c r="J112" s="64" t="str">
        <f>IF(AND(B112="",T112=""),"",VLOOKUP($A$3,'Tab2-Assumptions'!$A$10:$C$13,3,FALSE))</f>
        <v/>
      </c>
      <c r="K112" s="103" t="str">
        <f t="shared" si="98"/>
        <v/>
      </c>
      <c r="L112" s="103" t="str">
        <f t="shared" si="99"/>
        <v/>
      </c>
      <c r="M112" s="103" t="str">
        <f t="shared" si="100"/>
        <v/>
      </c>
      <c r="N112" s="103" t="str">
        <f t="shared" si="101"/>
        <v/>
      </c>
      <c r="O112" s="103" t="str">
        <f t="shared" si="102"/>
        <v/>
      </c>
      <c r="P112" s="103" t="str">
        <f t="shared" si="117"/>
        <v/>
      </c>
      <c r="Q112" s="103" t="str">
        <f t="shared" si="103"/>
        <v/>
      </c>
      <c r="R112" s="103" t="str">
        <f t="shared" si="104"/>
        <v/>
      </c>
      <c r="T112" s="26" t="str">
        <f t="shared" si="105"/>
        <v/>
      </c>
      <c r="U112" s="119" t="str">
        <f t="shared" si="121"/>
        <v/>
      </c>
      <c r="V112" s="119"/>
      <c r="W112" s="120" t="str">
        <f t="shared" si="141"/>
        <v/>
      </c>
      <c r="X112" s="120" t="str">
        <f t="shared" si="118"/>
        <v/>
      </c>
      <c r="Y112" s="120" t="str">
        <f t="shared" si="122"/>
        <v/>
      </c>
      <c r="Z112" s="119"/>
      <c r="AA112" s="119" t="str">
        <f t="shared" si="142"/>
        <v/>
      </c>
      <c r="AC112" s="26" t="str">
        <f t="shared" si="123"/>
        <v/>
      </c>
      <c r="AD112" s="25" t="str">
        <f t="shared" si="124"/>
        <v/>
      </c>
      <c r="AE112" s="105"/>
      <c r="AF112" s="26" t="str">
        <f t="shared" si="125"/>
        <v/>
      </c>
      <c r="AG112" s="25" t="str">
        <f t="shared" si="126"/>
        <v/>
      </c>
      <c r="AH112" s="123"/>
      <c r="AI112" s="51" t="str">
        <f t="shared" si="127"/>
        <v/>
      </c>
      <c r="AJ112" s="35" t="str">
        <f t="shared" si="128"/>
        <v/>
      </c>
      <c r="AL112" s="25" t="str">
        <f t="shared" si="143"/>
        <v/>
      </c>
      <c r="AM112" s="25" t="str">
        <f t="shared" si="144"/>
        <v/>
      </c>
      <c r="AO112" s="33" t="str">
        <f t="shared" si="145"/>
        <v/>
      </c>
      <c r="AP112" s="33" t="str">
        <f t="shared" si="146"/>
        <v/>
      </c>
      <c r="AQ112" s="125"/>
      <c r="AR112" s="126" t="str">
        <f t="shared" si="147"/>
        <v/>
      </c>
      <c r="AS112" s="126" t="str">
        <f t="shared" si="148"/>
        <v/>
      </c>
      <c r="AT112" s="126"/>
      <c r="AU112" s="62" t="str">
        <f t="shared" si="129"/>
        <v/>
      </c>
      <c r="AV112" s="62" t="str">
        <f t="shared" si="130"/>
        <v/>
      </c>
      <c r="AW112" s="62" t="str">
        <f t="shared" si="131"/>
        <v/>
      </c>
      <c r="AX112" s="61" t="str">
        <f t="shared" si="149"/>
        <v/>
      </c>
      <c r="AY112" s="61"/>
      <c r="AZ112" s="33" t="str">
        <f>IF(B112="","",VLOOKUP($A$3,'Tab1-Plan'!$B$30:$F$33,IF(B112&lt;65,2,3),FALSE))</f>
        <v/>
      </c>
      <c r="BA112" s="33" t="str">
        <f>IF(T112="","",VLOOKUP($A$3,'Tab1-Plan'!$B$30:$F$33,IF(T112&lt;65,4,5),FALSE))</f>
        <v/>
      </c>
      <c r="BB112" s="115"/>
      <c r="BC112" s="126" t="str">
        <f t="shared" si="132"/>
        <v/>
      </c>
      <c r="BD112" s="126" t="str">
        <f t="shared" si="133"/>
        <v/>
      </c>
      <c r="BE112" s="125"/>
      <c r="BF112" s="62" t="str">
        <f t="shared" si="134"/>
        <v/>
      </c>
      <c r="BG112" s="62" t="str">
        <f t="shared" si="135"/>
        <v/>
      </c>
      <c r="BH112" s="62" t="str">
        <f t="shared" si="136"/>
        <v/>
      </c>
      <c r="BI112" s="61" t="str">
        <f t="shared" si="137"/>
        <v/>
      </c>
      <c r="BJ112" s="61"/>
      <c r="BK112" s="61" t="str">
        <f t="shared" si="138"/>
        <v/>
      </c>
      <c r="BL112" s="61" t="str">
        <f t="shared" si="139"/>
        <v/>
      </c>
      <c r="BM112" s="127"/>
      <c r="BU112" s="37"/>
      <c r="BV112" s="127"/>
      <c r="BW112" s="127"/>
    </row>
    <row r="113" spans="1:75">
      <c r="A113" s="26" t="str">
        <f t="shared" si="115"/>
        <v/>
      </c>
      <c r="B113" s="26" t="str">
        <f t="shared" si="97"/>
        <v/>
      </c>
      <c r="C113" s="26" t="str">
        <f t="shared" si="116"/>
        <v/>
      </c>
      <c r="D113" s="103" t="str">
        <f t="shared" si="140"/>
        <v/>
      </c>
      <c r="E113" s="118" t="str">
        <f t="shared" si="119"/>
        <v/>
      </c>
      <c r="F113" s="103" t="str">
        <f t="shared" si="120"/>
        <v/>
      </c>
      <c r="G113" s="103"/>
      <c r="H113" s="60" t="str">
        <f>IF(B113="","",(IF(AND(B113&gt;='Tab1-Plan'!$C$9,C113&gt;='Tab1-Plan'!$D$9),1,0)))</f>
        <v/>
      </c>
      <c r="I113" s="64" t="str">
        <f>IF(AND(B113="",T113=""),"",VLOOKUP($A$3,'Tab2-Assumptions'!$A$10:$C$13,2,FALSE))</f>
        <v/>
      </c>
      <c r="J113" s="64" t="str">
        <f>IF(AND(B113="",T113=""),"",VLOOKUP($A$3,'Tab2-Assumptions'!$A$10:$C$13,3,FALSE))</f>
        <v/>
      </c>
      <c r="K113" s="103" t="str">
        <f t="shared" si="98"/>
        <v/>
      </c>
      <c r="L113" s="103" t="str">
        <f t="shared" si="99"/>
        <v/>
      </c>
      <c r="M113" s="103" t="str">
        <f t="shared" si="100"/>
        <v/>
      </c>
      <c r="N113" s="103" t="str">
        <f t="shared" si="101"/>
        <v/>
      </c>
      <c r="O113" s="103" t="str">
        <f t="shared" si="102"/>
        <v/>
      </c>
      <c r="P113" s="103" t="str">
        <f t="shared" si="117"/>
        <v/>
      </c>
      <c r="Q113" s="103" t="str">
        <f t="shared" si="103"/>
        <v/>
      </c>
      <c r="R113" s="103" t="str">
        <f t="shared" si="104"/>
        <v/>
      </c>
      <c r="T113" s="26" t="str">
        <f t="shared" si="105"/>
        <v/>
      </c>
      <c r="U113" s="119" t="str">
        <f t="shared" si="121"/>
        <v/>
      </c>
      <c r="V113" s="119"/>
      <c r="W113" s="120" t="str">
        <f t="shared" si="141"/>
        <v/>
      </c>
      <c r="X113" s="120" t="str">
        <f t="shared" si="118"/>
        <v/>
      </c>
      <c r="Y113" s="120" t="str">
        <f t="shared" si="122"/>
        <v/>
      </c>
      <c r="Z113" s="119"/>
      <c r="AA113" s="119" t="str">
        <f t="shared" si="142"/>
        <v/>
      </c>
      <c r="AC113" s="26" t="str">
        <f t="shared" si="123"/>
        <v/>
      </c>
      <c r="AD113" s="25" t="str">
        <f t="shared" si="124"/>
        <v/>
      </c>
      <c r="AE113" s="105"/>
      <c r="AF113" s="26" t="str">
        <f t="shared" si="125"/>
        <v/>
      </c>
      <c r="AG113" s="25" t="str">
        <f t="shared" si="126"/>
        <v/>
      </c>
      <c r="AH113" s="123"/>
      <c r="AI113" s="51" t="str">
        <f t="shared" si="127"/>
        <v/>
      </c>
      <c r="AJ113" s="35" t="str">
        <f t="shared" si="128"/>
        <v/>
      </c>
      <c r="AL113" s="25" t="str">
        <f t="shared" si="143"/>
        <v/>
      </c>
      <c r="AM113" s="25" t="str">
        <f t="shared" si="144"/>
        <v/>
      </c>
      <c r="AO113" s="33" t="str">
        <f t="shared" si="145"/>
        <v/>
      </c>
      <c r="AP113" s="33" t="str">
        <f t="shared" si="146"/>
        <v/>
      </c>
      <c r="AQ113" s="125"/>
      <c r="AR113" s="126" t="str">
        <f t="shared" si="147"/>
        <v/>
      </c>
      <c r="AS113" s="126" t="str">
        <f t="shared" si="148"/>
        <v/>
      </c>
      <c r="AT113" s="126"/>
      <c r="AU113" s="62" t="str">
        <f t="shared" si="129"/>
        <v/>
      </c>
      <c r="AV113" s="62" t="str">
        <f t="shared" si="130"/>
        <v/>
      </c>
      <c r="AW113" s="62" t="str">
        <f t="shared" si="131"/>
        <v/>
      </c>
      <c r="AX113" s="61" t="str">
        <f t="shared" si="149"/>
        <v/>
      </c>
      <c r="AY113" s="61"/>
      <c r="AZ113" s="33" t="str">
        <f>IF(B113="","",VLOOKUP($A$3,'Tab1-Plan'!$B$30:$F$33,IF(B113&lt;65,2,3),FALSE))</f>
        <v/>
      </c>
      <c r="BA113" s="33" t="str">
        <f>IF(T113="","",VLOOKUP($A$3,'Tab1-Plan'!$B$30:$F$33,IF(T113&lt;65,4,5),FALSE))</f>
        <v/>
      </c>
      <c r="BB113" s="115"/>
      <c r="BC113" s="126" t="str">
        <f t="shared" si="132"/>
        <v/>
      </c>
      <c r="BD113" s="126" t="str">
        <f t="shared" si="133"/>
        <v/>
      </c>
      <c r="BE113" s="125"/>
      <c r="BF113" s="62" t="str">
        <f t="shared" si="134"/>
        <v/>
      </c>
      <c r="BG113" s="62" t="str">
        <f t="shared" si="135"/>
        <v/>
      </c>
      <c r="BH113" s="62" t="str">
        <f t="shared" si="136"/>
        <v/>
      </c>
      <c r="BI113" s="61" t="str">
        <f t="shared" si="137"/>
        <v/>
      </c>
      <c r="BJ113" s="61"/>
      <c r="BK113" s="61" t="str">
        <f t="shared" si="138"/>
        <v/>
      </c>
      <c r="BL113" s="61" t="str">
        <f t="shared" si="139"/>
        <v/>
      </c>
      <c r="BM113" s="127"/>
      <c r="BU113" s="37"/>
      <c r="BV113" s="127"/>
      <c r="BW113" s="127"/>
    </row>
    <row r="114" spans="1:75">
      <c r="A114" s="26" t="str">
        <f t="shared" si="115"/>
        <v/>
      </c>
      <c r="B114" s="26" t="str">
        <f t="shared" si="97"/>
        <v/>
      </c>
      <c r="C114" s="26" t="str">
        <f t="shared" si="116"/>
        <v/>
      </c>
      <c r="D114" s="103" t="str">
        <f t="shared" si="140"/>
        <v/>
      </c>
      <c r="E114" s="118" t="str">
        <f t="shared" si="119"/>
        <v/>
      </c>
      <c r="F114" s="103" t="str">
        <f t="shared" si="120"/>
        <v/>
      </c>
      <c r="G114" s="103"/>
      <c r="H114" s="60" t="str">
        <f>IF(B114="","",(IF(AND(B114&gt;='Tab1-Plan'!$C$9,C114&gt;='Tab1-Plan'!$D$9),1,0)))</f>
        <v/>
      </c>
      <c r="I114" s="64" t="str">
        <f>IF(AND(B114="",T114=""),"",VLOOKUP($A$3,'Tab2-Assumptions'!$A$10:$C$13,2,FALSE))</f>
        <v/>
      </c>
      <c r="J114" s="64" t="str">
        <f>IF(AND(B114="",T114=""),"",VLOOKUP($A$3,'Tab2-Assumptions'!$A$10:$C$13,3,FALSE))</f>
        <v/>
      </c>
      <c r="K114" s="103" t="str">
        <f t="shared" si="98"/>
        <v/>
      </c>
      <c r="L114" s="103" t="str">
        <f t="shared" si="99"/>
        <v/>
      </c>
      <c r="M114" s="103" t="str">
        <f t="shared" si="100"/>
        <v/>
      </c>
      <c r="N114" s="103" t="str">
        <f t="shared" si="101"/>
        <v/>
      </c>
      <c r="O114" s="103" t="str">
        <f t="shared" si="102"/>
        <v/>
      </c>
      <c r="P114" s="103" t="str">
        <f t="shared" si="117"/>
        <v/>
      </c>
      <c r="Q114" s="103" t="str">
        <f t="shared" si="103"/>
        <v/>
      </c>
      <c r="R114" s="103" t="str">
        <f t="shared" si="104"/>
        <v/>
      </c>
      <c r="T114" s="26" t="str">
        <f t="shared" si="105"/>
        <v/>
      </c>
      <c r="U114" s="119" t="str">
        <f t="shared" si="121"/>
        <v/>
      </c>
      <c r="V114" s="119"/>
      <c r="W114" s="120" t="str">
        <f t="shared" si="141"/>
        <v/>
      </c>
      <c r="X114" s="120" t="str">
        <f t="shared" si="118"/>
        <v/>
      </c>
      <c r="Y114" s="120" t="str">
        <f t="shared" si="122"/>
        <v/>
      </c>
      <c r="Z114" s="119"/>
      <c r="AA114" s="119" t="str">
        <f t="shared" si="142"/>
        <v/>
      </c>
      <c r="AC114" s="26" t="str">
        <f t="shared" si="123"/>
        <v/>
      </c>
      <c r="AD114" s="25" t="str">
        <f t="shared" si="124"/>
        <v/>
      </c>
      <c r="AE114" s="105"/>
      <c r="AF114" s="26" t="str">
        <f t="shared" si="125"/>
        <v/>
      </c>
      <c r="AG114" s="25" t="str">
        <f t="shared" si="126"/>
        <v/>
      </c>
      <c r="AH114" s="123"/>
      <c r="AI114" s="51" t="str">
        <f t="shared" si="127"/>
        <v/>
      </c>
      <c r="AJ114" s="35" t="str">
        <f t="shared" si="128"/>
        <v/>
      </c>
      <c r="AL114" s="25" t="str">
        <f t="shared" si="143"/>
        <v/>
      </c>
      <c r="AM114" s="25" t="str">
        <f t="shared" si="144"/>
        <v/>
      </c>
      <c r="AO114" s="33" t="str">
        <f t="shared" si="145"/>
        <v/>
      </c>
      <c r="AP114" s="33" t="str">
        <f t="shared" si="146"/>
        <v/>
      </c>
      <c r="AQ114" s="125"/>
      <c r="AR114" s="126" t="str">
        <f t="shared" si="147"/>
        <v/>
      </c>
      <c r="AS114" s="126" t="str">
        <f t="shared" si="148"/>
        <v/>
      </c>
      <c r="AT114" s="126"/>
      <c r="AU114" s="62" t="str">
        <f t="shared" si="129"/>
        <v/>
      </c>
      <c r="AV114" s="62" t="str">
        <f t="shared" si="130"/>
        <v/>
      </c>
      <c r="AW114" s="62" t="str">
        <f t="shared" si="131"/>
        <v/>
      </c>
      <c r="AX114" s="61" t="str">
        <f t="shared" si="149"/>
        <v/>
      </c>
      <c r="AY114" s="61"/>
      <c r="AZ114" s="33" t="str">
        <f>IF(B114="","",VLOOKUP($A$3,'Tab1-Plan'!$B$30:$F$33,IF(B114&lt;65,2,3),FALSE))</f>
        <v/>
      </c>
      <c r="BA114" s="33" t="str">
        <f>IF(T114="","",VLOOKUP($A$3,'Tab1-Plan'!$B$30:$F$33,IF(T114&lt;65,4,5),FALSE))</f>
        <v/>
      </c>
      <c r="BB114" s="115"/>
      <c r="BC114" s="126" t="str">
        <f t="shared" si="132"/>
        <v/>
      </c>
      <c r="BD114" s="126" t="str">
        <f t="shared" si="133"/>
        <v/>
      </c>
      <c r="BE114" s="125"/>
      <c r="BF114" s="62" t="str">
        <f t="shared" si="134"/>
        <v/>
      </c>
      <c r="BG114" s="62" t="str">
        <f t="shared" si="135"/>
        <v/>
      </c>
      <c r="BH114" s="62" t="str">
        <f t="shared" si="136"/>
        <v/>
      </c>
      <c r="BI114" s="61" t="str">
        <f t="shared" si="137"/>
        <v/>
      </c>
      <c r="BJ114" s="61"/>
      <c r="BK114" s="61" t="str">
        <f t="shared" si="138"/>
        <v/>
      </c>
      <c r="BL114" s="61" t="str">
        <f t="shared" si="139"/>
        <v/>
      </c>
      <c r="BM114" s="127"/>
      <c r="BU114" s="37"/>
      <c r="BV114" s="127"/>
      <c r="BW114" s="127"/>
    </row>
    <row r="115" spans="1:75">
      <c r="A115" s="26" t="str">
        <f t="shared" si="115"/>
        <v/>
      </c>
      <c r="B115" s="26" t="str">
        <f t="shared" si="97"/>
        <v/>
      </c>
      <c r="C115" s="26" t="str">
        <f t="shared" si="116"/>
        <v/>
      </c>
      <c r="D115" s="103" t="str">
        <f t="shared" si="140"/>
        <v/>
      </c>
      <c r="E115" s="118" t="str">
        <f t="shared" si="119"/>
        <v/>
      </c>
      <c r="F115" s="103" t="str">
        <f t="shared" si="120"/>
        <v/>
      </c>
      <c r="G115" s="103"/>
      <c r="H115" s="60" t="str">
        <f>IF(B115="","",(IF(AND(B115&gt;='Tab1-Plan'!$C$9,C115&gt;='Tab1-Plan'!$D$9),1,0)))</f>
        <v/>
      </c>
      <c r="I115" s="64" t="str">
        <f>IF(AND(B115="",T115=""),"",VLOOKUP($A$3,'Tab2-Assumptions'!$A$10:$C$13,2,FALSE))</f>
        <v/>
      </c>
      <c r="J115" s="64" t="str">
        <f>IF(AND(B115="",T115=""),"",VLOOKUP($A$3,'Tab2-Assumptions'!$A$10:$C$13,3,FALSE))</f>
        <v/>
      </c>
      <c r="K115" s="103" t="str">
        <f t="shared" si="98"/>
        <v/>
      </c>
      <c r="L115" s="103" t="str">
        <f t="shared" si="99"/>
        <v/>
      </c>
      <c r="M115" s="103" t="str">
        <f t="shared" si="100"/>
        <v/>
      </c>
      <c r="N115" s="103" t="str">
        <f t="shared" si="101"/>
        <v/>
      </c>
      <c r="O115" s="103" t="str">
        <f t="shared" si="102"/>
        <v/>
      </c>
      <c r="P115" s="103" t="str">
        <f t="shared" si="117"/>
        <v/>
      </c>
      <c r="Q115" s="103" t="str">
        <f t="shared" si="103"/>
        <v/>
      </c>
      <c r="R115" s="103" t="str">
        <f t="shared" si="104"/>
        <v/>
      </c>
      <c r="T115" s="26" t="str">
        <f t="shared" si="105"/>
        <v/>
      </c>
      <c r="U115" s="119" t="str">
        <f t="shared" si="121"/>
        <v/>
      </c>
      <c r="V115" s="119"/>
      <c r="W115" s="120" t="str">
        <f t="shared" si="141"/>
        <v/>
      </c>
      <c r="X115" s="120" t="str">
        <f t="shared" si="118"/>
        <v/>
      </c>
      <c r="Y115" s="120" t="str">
        <f t="shared" si="122"/>
        <v/>
      </c>
      <c r="Z115" s="119"/>
      <c r="AA115" s="119" t="str">
        <f t="shared" si="142"/>
        <v/>
      </c>
      <c r="AC115" s="26" t="str">
        <f t="shared" si="123"/>
        <v/>
      </c>
      <c r="AD115" s="25" t="str">
        <f t="shared" si="124"/>
        <v/>
      </c>
      <c r="AE115" s="105"/>
      <c r="AF115" s="26" t="str">
        <f t="shared" si="125"/>
        <v/>
      </c>
      <c r="AG115" s="25" t="str">
        <f t="shared" si="126"/>
        <v/>
      </c>
      <c r="AH115" s="123"/>
      <c r="AI115" s="51" t="str">
        <f t="shared" si="127"/>
        <v/>
      </c>
      <c r="AJ115" s="35" t="str">
        <f t="shared" si="128"/>
        <v/>
      </c>
      <c r="AL115" s="25" t="str">
        <f t="shared" si="143"/>
        <v/>
      </c>
      <c r="AM115" s="25" t="str">
        <f t="shared" si="144"/>
        <v/>
      </c>
      <c r="AO115" s="33" t="str">
        <f t="shared" si="145"/>
        <v/>
      </c>
      <c r="AP115" s="33" t="str">
        <f t="shared" si="146"/>
        <v/>
      </c>
      <c r="AQ115" s="125"/>
      <c r="AR115" s="126" t="str">
        <f t="shared" si="147"/>
        <v/>
      </c>
      <c r="AS115" s="126" t="str">
        <f t="shared" si="148"/>
        <v/>
      </c>
      <c r="AT115" s="126"/>
      <c r="AU115" s="62" t="str">
        <f t="shared" si="129"/>
        <v/>
      </c>
      <c r="AV115" s="62" t="str">
        <f t="shared" si="130"/>
        <v/>
      </c>
      <c r="AW115" s="62" t="str">
        <f t="shared" si="131"/>
        <v/>
      </c>
      <c r="AX115" s="61" t="str">
        <f t="shared" si="149"/>
        <v/>
      </c>
      <c r="AY115" s="61"/>
      <c r="AZ115" s="33" t="str">
        <f>IF(B115="","",VLOOKUP($A$3,'Tab1-Plan'!$B$30:$F$33,IF(B115&lt;65,2,3),FALSE))</f>
        <v/>
      </c>
      <c r="BA115" s="33" t="str">
        <f>IF(T115="","",VLOOKUP($A$3,'Tab1-Plan'!$B$30:$F$33,IF(T115&lt;65,4,5),FALSE))</f>
        <v/>
      </c>
      <c r="BB115" s="115"/>
      <c r="BC115" s="126" t="str">
        <f t="shared" si="132"/>
        <v/>
      </c>
      <c r="BD115" s="126" t="str">
        <f t="shared" si="133"/>
        <v/>
      </c>
      <c r="BE115" s="125"/>
      <c r="BF115" s="62" t="str">
        <f t="shared" si="134"/>
        <v/>
      </c>
      <c r="BG115" s="62" t="str">
        <f t="shared" si="135"/>
        <v/>
      </c>
      <c r="BH115" s="62" t="str">
        <f t="shared" si="136"/>
        <v/>
      </c>
      <c r="BI115" s="61" t="str">
        <f t="shared" si="137"/>
        <v/>
      </c>
      <c r="BJ115" s="61"/>
      <c r="BK115" s="61" t="str">
        <f t="shared" si="138"/>
        <v/>
      </c>
      <c r="BL115" s="61" t="str">
        <f t="shared" si="139"/>
        <v/>
      </c>
      <c r="BM115" s="127"/>
      <c r="BU115" s="37"/>
      <c r="BV115" s="127"/>
      <c r="BW115" s="127"/>
    </row>
    <row r="116" spans="1:75">
      <c r="A116" s="26" t="str">
        <f t="shared" si="115"/>
        <v/>
      </c>
      <c r="B116" s="26" t="str">
        <f t="shared" si="97"/>
        <v/>
      </c>
      <c r="C116" s="26" t="str">
        <f t="shared" si="116"/>
        <v/>
      </c>
      <c r="D116" s="103" t="str">
        <f t="shared" si="140"/>
        <v/>
      </c>
      <c r="E116" s="118" t="str">
        <f t="shared" si="119"/>
        <v/>
      </c>
      <c r="F116" s="103" t="str">
        <f t="shared" si="120"/>
        <v/>
      </c>
      <c r="G116" s="103"/>
      <c r="H116" s="60" t="str">
        <f>IF(B116="","",(IF(AND(B116&gt;='Tab1-Plan'!$C$9,C116&gt;='Tab1-Plan'!$D$9),1,0)))</f>
        <v/>
      </c>
      <c r="I116" s="64" t="str">
        <f>IF(AND(B116="",T116=""),"",VLOOKUP($A$3,'Tab2-Assumptions'!$A$10:$C$13,2,FALSE))</f>
        <v/>
      </c>
      <c r="J116" s="64" t="str">
        <f>IF(AND(B116="",T116=""),"",VLOOKUP($A$3,'Tab2-Assumptions'!$A$10:$C$13,3,FALSE))</f>
        <v/>
      </c>
      <c r="K116" s="103" t="str">
        <f t="shared" si="98"/>
        <v/>
      </c>
      <c r="L116" s="103" t="str">
        <f t="shared" si="99"/>
        <v/>
      </c>
      <c r="M116" s="103" t="str">
        <f t="shared" si="100"/>
        <v/>
      </c>
      <c r="N116" s="103" t="str">
        <f t="shared" si="101"/>
        <v/>
      </c>
      <c r="O116" s="103" t="str">
        <f t="shared" si="102"/>
        <v/>
      </c>
      <c r="P116" s="103" t="str">
        <f t="shared" si="117"/>
        <v/>
      </c>
      <c r="Q116" s="103" t="str">
        <f t="shared" si="103"/>
        <v/>
      </c>
      <c r="R116" s="103" t="str">
        <f t="shared" si="104"/>
        <v/>
      </c>
      <c r="T116" s="26" t="str">
        <f t="shared" si="105"/>
        <v/>
      </c>
      <c r="U116" s="119" t="str">
        <f t="shared" si="121"/>
        <v/>
      </c>
      <c r="V116" s="119"/>
      <c r="W116" s="120" t="str">
        <f t="shared" si="141"/>
        <v/>
      </c>
      <c r="X116" s="120" t="str">
        <f t="shared" si="118"/>
        <v/>
      </c>
      <c r="Y116" s="120" t="str">
        <f t="shared" si="122"/>
        <v/>
      </c>
      <c r="Z116" s="119"/>
      <c r="AA116" s="119" t="str">
        <f t="shared" si="142"/>
        <v/>
      </c>
      <c r="AC116" s="26" t="str">
        <f t="shared" si="123"/>
        <v/>
      </c>
      <c r="AD116" s="25" t="str">
        <f t="shared" si="124"/>
        <v/>
      </c>
      <c r="AE116" s="105"/>
      <c r="AF116" s="26" t="str">
        <f t="shared" si="125"/>
        <v/>
      </c>
      <c r="AG116" s="25" t="str">
        <f t="shared" si="126"/>
        <v/>
      </c>
      <c r="AH116" s="123"/>
      <c r="AI116" s="51" t="str">
        <f t="shared" si="127"/>
        <v/>
      </c>
      <c r="AJ116" s="35" t="str">
        <f t="shared" si="128"/>
        <v/>
      </c>
      <c r="AL116" s="25" t="str">
        <f t="shared" si="143"/>
        <v/>
      </c>
      <c r="AM116" s="25" t="str">
        <f t="shared" si="144"/>
        <v/>
      </c>
      <c r="AO116" s="33" t="str">
        <f t="shared" si="145"/>
        <v/>
      </c>
      <c r="AP116" s="33" t="str">
        <f t="shared" si="146"/>
        <v/>
      </c>
      <c r="AQ116" s="125"/>
      <c r="AR116" s="126" t="str">
        <f t="shared" si="147"/>
        <v/>
      </c>
      <c r="AS116" s="126" t="str">
        <f t="shared" si="148"/>
        <v/>
      </c>
      <c r="AT116" s="126"/>
      <c r="AU116" s="62" t="str">
        <f t="shared" si="129"/>
        <v/>
      </c>
      <c r="AV116" s="62" t="str">
        <f t="shared" si="130"/>
        <v/>
      </c>
      <c r="AW116" s="62" t="str">
        <f t="shared" si="131"/>
        <v/>
      </c>
      <c r="AX116" s="61" t="str">
        <f t="shared" si="149"/>
        <v/>
      </c>
      <c r="AY116" s="61"/>
      <c r="AZ116" s="33" t="str">
        <f>IF(B116="","",VLOOKUP($A$3,'Tab1-Plan'!$B$30:$F$33,IF(B116&lt;65,2,3),FALSE))</f>
        <v/>
      </c>
      <c r="BA116" s="33" t="str">
        <f>IF(T116="","",VLOOKUP($A$3,'Tab1-Plan'!$B$30:$F$33,IF(T116&lt;65,4,5),FALSE))</f>
        <v/>
      </c>
      <c r="BB116" s="115"/>
      <c r="BC116" s="126" t="str">
        <f t="shared" si="132"/>
        <v/>
      </c>
      <c r="BD116" s="126" t="str">
        <f t="shared" si="133"/>
        <v/>
      </c>
      <c r="BE116" s="125"/>
      <c r="BF116" s="62" t="str">
        <f t="shared" si="134"/>
        <v/>
      </c>
      <c r="BG116" s="62" t="str">
        <f t="shared" si="135"/>
        <v/>
      </c>
      <c r="BH116" s="62" t="str">
        <f t="shared" si="136"/>
        <v/>
      </c>
      <c r="BI116" s="61" t="str">
        <f t="shared" si="137"/>
        <v/>
      </c>
      <c r="BJ116" s="61"/>
      <c r="BK116" s="61" t="str">
        <f t="shared" si="138"/>
        <v/>
      </c>
      <c r="BL116" s="61" t="str">
        <f t="shared" si="139"/>
        <v/>
      </c>
      <c r="BM116" s="127"/>
      <c r="BU116" s="37"/>
      <c r="BV116" s="127"/>
      <c r="BW116" s="127"/>
    </row>
    <row r="117" spans="1:75">
      <c r="A117" s="26" t="str">
        <f t="shared" si="115"/>
        <v/>
      </c>
      <c r="B117" s="26" t="str">
        <f t="shared" si="97"/>
        <v/>
      </c>
      <c r="C117" s="26" t="str">
        <f t="shared" si="116"/>
        <v/>
      </c>
      <c r="D117" s="103" t="str">
        <f t="shared" si="140"/>
        <v/>
      </c>
      <c r="E117" s="118" t="str">
        <f t="shared" si="119"/>
        <v/>
      </c>
      <c r="F117" s="103" t="str">
        <f t="shared" si="120"/>
        <v/>
      </c>
      <c r="G117" s="103"/>
      <c r="H117" s="60" t="str">
        <f>IF(B117="","",(IF(AND(B117&gt;='Tab1-Plan'!$C$9,C117&gt;='Tab1-Plan'!$D$9),1,0)))</f>
        <v/>
      </c>
      <c r="I117" s="64" t="str">
        <f>IF(AND(B117="",T117=""),"",VLOOKUP($A$3,'Tab2-Assumptions'!$A$10:$C$13,2,FALSE))</f>
        <v/>
      </c>
      <c r="J117" s="64" t="str">
        <f>IF(AND(B117="",T117=""),"",VLOOKUP($A$3,'Tab2-Assumptions'!$A$10:$C$13,3,FALSE))</f>
        <v/>
      </c>
      <c r="K117" s="103" t="str">
        <f t="shared" si="98"/>
        <v/>
      </c>
      <c r="L117" s="103" t="str">
        <f t="shared" si="99"/>
        <v/>
      </c>
      <c r="M117" s="103" t="str">
        <f t="shared" si="100"/>
        <v/>
      </c>
      <c r="N117" s="103" t="str">
        <f t="shared" si="101"/>
        <v/>
      </c>
      <c r="O117" s="103" t="str">
        <f t="shared" si="102"/>
        <v/>
      </c>
      <c r="P117" s="103" t="str">
        <f t="shared" si="117"/>
        <v/>
      </c>
      <c r="Q117" s="103" t="str">
        <f t="shared" si="103"/>
        <v/>
      </c>
      <c r="R117" s="103" t="str">
        <f t="shared" si="104"/>
        <v/>
      </c>
      <c r="T117" s="26" t="str">
        <f t="shared" si="105"/>
        <v/>
      </c>
      <c r="U117" s="119" t="str">
        <f t="shared" si="121"/>
        <v/>
      </c>
      <c r="V117" s="119"/>
      <c r="W117" s="120" t="str">
        <f t="shared" si="141"/>
        <v/>
      </c>
      <c r="X117" s="120" t="str">
        <f t="shared" si="118"/>
        <v/>
      </c>
      <c r="Y117" s="120" t="str">
        <f t="shared" si="122"/>
        <v/>
      </c>
      <c r="Z117" s="119"/>
      <c r="AA117" s="119" t="str">
        <f t="shared" si="142"/>
        <v/>
      </c>
      <c r="AC117" s="26" t="str">
        <f t="shared" si="123"/>
        <v/>
      </c>
      <c r="AD117" s="25" t="str">
        <f t="shared" si="124"/>
        <v/>
      </c>
      <c r="AE117" s="105"/>
      <c r="AF117" s="26" t="str">
        <f t="shared" si="125"/>
        <v/>
      </c>
      <c r="AG117" s="25" t="str">
        <f t="shared" si="126"/>
        <v/>
      </c>
      <c r="AH117" s="123"/>
      <c r="AI117" s="51" t="str">
        <f t="shared" si="127"/>
        <v/>
      </c>
      <c r="AJ117" s="35" t="str">
        <f t="shared" si="128"/>
        <v/>
      </c>
      <c r="AL117" s="25" t="str">
        <f t="shared" si="143"/>
        <v/>
      </c>
      <c r="AM117" s="25" t="str">
        <f t="shared" si="144"/>
        <v/>
      </c>
      <c r="AO117" s="33" t="str">
        <f t="shared" si="145"/>
        <v/>
      </c>
      <c r="AP117" s="33" t="str">
        <f t="shared" si="146"/>
        <v/>
      </c>
      <c r="AQ117" s="125"/>
      <c r="AR117" s="126" t="str">
        <f t="shared" si="147"/>
        <v/>
      </c>
      <c r="AS117" s="126" t="str">
        <f t="shared" si="148"/>
        <v/>
      </c>
      <c r="AT117" s="126"/>
      <c r="AU117" s="62" t="str">
        <f t="shared" si="129"/>
        <v/>
      </c>
      <c r="AV117" s="62" t="str">
        <f t="shared" si="130"/>
        <v/>
      </c>
      <c r="AW117" s="62" t="str">
        <f t="shared" si="131"/>
        <v/>
      </c>
      <c r="AX117" s="61" t="str">
        <f t="shared" si="149"/>
        <v/>
      </c>
      <c r="AY117" s="61"/>
      <c r="AZ117" s="33" t="str">
        <f>IF(B117="","",VLOOKUP($A$3,'Tab1-Plan'!$B$30:$F$33,IF(B117&lt;65,2,3),FALSE))</f>
        <v/>
      </c>
      <c r="BA117" s="33" t="str">
        <f>IF(T117="","",VLOOKUP($A$3,'Tab1-Plan'!$B$30:$F$33,IF(T117&lt;65,4,5),FALSE))</f>
        <v/>
      </c>
      <c r="BB117" s="115"/>
      <c r="BC117" s="126" t="str">
        <f t="shared" si="132"/>
        <v/>
      </c>
      <c r="BD117" s="126" t="str">
        <f t="shared" si="133"/>
        <v/>
      </c>
      <c r="BE117" s="125"/>
      <c r="BF117" s="62" t="str">
        <f t="shared" si="134"/>
        <v/>
      </c>
      <c r="BG117" s="62" t="str">
        <f t="shared" si="135"/>
        <v/>
      </c>
      <c r="BH117" s="62" t="str">
        <f t="shared" si="136"/>
        <v/>
      </c>
      <c r="BI117" s="61" t="str">
        <f t="shared" si="137"/>
        <v/>
      </c>
      <c r="BJ117" s="61"/>
      <c r="BK117" s="61" t="str">
        <f t="shared" si="138"/>
        <v/>
      </c>
      <c r="BL117" s="61" t="str">
        <f t="shared" si="139"/>
        <v/>
      </c>
      <c r="BM117" s="127"/>
      <c r="BU117" s="37"/>
      <c r="BV117" s="127"/>
      <c r="BW117" s="127"/>
    </row>
    <row r="118" spans="1:75">
      <c r="A118" s="26" t="str">
        <f t="shared" si="115"/>
        <v/>
      </c>
      <c r="B118" s="26" t="str">
        <f t="shared" si="97"/>
        <v/>
      </c>
      <c r="C118" s="26" t="str">
        <f t="shared" si="116"/>
        <v/>
      </c>
      <c r="D118" s="103" t="str">
        <f t="shared" si="140"/>
        <v/>
      </c>
      <c r="E118" s="118" t="str">
        <f t="shared" si="119"/>
        <v/>
      </c>
      <c r="F118" s="103" t="str">
        <f t="shared" si="120"/>
        <v/>
      </c>
      <c r="G118" s="103"/>
      <c r="H118" s="60" t="str">
        <f>IF(B118="","",(IF(AND(B118&gt;='Tab1-Plan'!$C$9,C118&gt;='Tab1-Plan'!$D$9),1,0)))</f>
        <v/>
      </c>
      <c r="I118" s="64" t="str">
        <f>IF(AND(B118="",T118=""),"",VLOOKUP($A$3,'Tab2-Assumptions'!$A$10:$C$13,2,FALSE))</f>
        <v/>
      </c>
      <c r="J118" s="64" t="str">
        <f>IF(AND(B118="",T118=""),"",VLOOKUP($A$3,'Tab2-Assumptions'!$A$10:$C$13,3,FALSE))</f>
        <v/>
      </c>
      <c r="K118" s="103" t="str">
        <f t="shared" si="98"/>
        <v/>
      </c>
      <c r="L118" s="103" t="str">
        <f t="shared" si="99"/>
        <v/>
      </c>
      <c r="M118" s="103" t="str">
        <f t="shared" si="100"/>
        <v/>
      </c>
      <c r="N118" s="103" t="str">
        <f t="shared" si="101"/>
        <v/>
      </c>
      <c r="O118" s="103" t="str">
        <f t="shared" si="102"/>
        <v/>
      </c>
      <c r="P118" s="103" t="str">
        <f t="shared" si="117"/>
        <v/>
      </c>
      <c r="Q118" s="103" t="str">
        <f t="shared" si="103"/>
        <v/>
      </c>
      <c r="R118" s="103" t="str">
        <f t="shared" si="104"/>
        <v/>
      </c>
      <c r="T118" s="26" t="str">
        <f t="shared" si="105"/>
        <v/>
      </c>
      <c r="U118" s="119" t="str">
        <f t="shared" si="121"/>
        <v/>
      </c>
      <c r="V118" s="119"/>
      <c r="W118" s="120" t="str">
        <f t="shared" si="141"/>
        <v/>
      </c>
      <c r="X118" s="120" t="str">
        <f t="shared" si="118"/>
        <v/>
      </c>
      <c r="Y118" s="120" t="str">
        <f t="shared" si="122"/>
        <v/>
      </c>
      <c r="Z118" s="119"/>
      <c r="AA118" s="119" t="str">
        <f t="shared" si="142"/>
        <v/>
      </c>
      <c r="AC118" s="26" t="str">
        <f t="shared" si="123"/>
        <v/>
      </c>
      <c r="AD118" s="25" t="str">
        <f t="shared" si="124"/>
        <v/>
      </c>
      <c r="AE118" s="105"/>
      <c r="AF118" s="26" t="str">
        <f t="shared" si="125"/>
        <v/>
      </c>
      <c r="AG118" s="25" t="str">
        <f t="shared" si="126"/>
        <v/>
      </c>
      <c r="AH118" s="123"/>
      <c r="AI118" s="51" t="str">
        <f t="shared" si="127"/>
        <v/>
      </c>
      <c r="AJ118" s="35" t="str">
        <f t="shared" si="128"/>
        <v/>
      </c>
      <c r="AL118" s="25" t="str">
        <f t="shared" si="143"/>
        <v/>
      </c>
      <c r="AM118" s="25" t="str">
        <f t="shared" si="144"/>
        <v/>
      </c>
      <c r="AO118" s="33" t="str">
        <f t="shared" si="145"/>
        <v/>
      </c>
      <c r="AP118" s="33" t="str">
        <f t="shared" si="146"/>
        <v/>
      </c>
      <c r="AQ118" s="125"/>
      <c r="AR118" s="126" t="str">
        <f t="shared" si="147"/>
        <v/>
      </c>
      <c r="AS118" s="126" t="str">
        <f t="shared" si="148"/>
        <v/>
      </c>
      <c r="AT118" s="126"/>
      <c r="AU118" s="62" t="str">
        <f t="shared" si="129"/>
        <v/>
      </c>
      <c r="AV118" s="62" t="str">
        <f t="shared" si="130"/>
        <v/>
      </c>
      <c r="AW118" s="62" t="str">
        <f t="shared" si="131"/>
        <v/>
      </c>
      <c r="AX118" s="61" t="str">
        <f t="shared" si="149"/>
        <v/>
      </c>
      <c r="AY118" s="61"/>
      <c r="AZ118" s="33" t="str">
        <f>IF(B118="","",VLOOKUP($A$3,'Tab1-Plan'!$B$30:$F$33,IF(B118&lt;65,2,3),FALSE))</f>
        <v/>
      </c>
      <c r="BA118" s="33" t="str">
        <f>IF(T118="","",VLOOKUP($A$3,'Tab1-Plan'!$B$30:$F$33,IF(T118&lt;65,4,5),FALSE))</f>
        <v/>
      </c>
      <c r="BB118" s="115"/>
      <c r="BC118" s="126" t="str">
        <f t="shared" si="132"/>
        <v/>
      </c>
      <c r="BD118" s="126" t="str">
        <f t="shared" si="133"/>
        <v/>
      </c>
      <c r="BE118" s="125"/>
      <c r="BF118" s="62" t="str">
        <f t="shared" si="134"/>
        <v/>
      </c>
      <c r="BG118" s="62" t="str">
        <f t="shared" si="135"/>
        <v/>
      </c>
      <c r="BH118" s="62" t="str">
        <f t="shared" si="136"/>
        <v/>
      </c>
      <c r="BI118" s="61" t="str">
        <f t="shared" si="137"/>
        <v/>
      </c>
      <c r="BJ118" s="61"/>
      <c r="BK118" s="61" t="str">
        <f t="shared" si="138"/>
        <v/>
      </c>
      <c r="BL118" s="61" t="str">
        <f t="shared" si="139"/>
        <v/>
      </c>
      <c r="BM118" s="127"/>
      <c r="BU118" s="37"/>
      <c r="BV118" s="127"/>
      <c r="BW118" s="127"/>
    </row>
    <row r="119" spans="1:75">
      <c r="A119" s="26" t="str">
        <f t="shared" si="115"/>
        <v/>
      </c>
      <c r="B119" s="26" t="str">
        <f t="shared" si="97"/>
        <v/>
      </c>
      <c r="C119" s="26" t="str">
        <f t="shared" si="116"/>
        <v/>
      </c>
      <c r="D119" s="103" t="str">
        <f t="shared" si="140"/>
        <v/>
      </c>
      <c r="E119" s="118" t="str">
        <f t="shared" si="119"/>
        <v/>
      </c>
      <c r="F119" s="103" t="str">
        <f t="shared" si="120"/>
        <v/>
      </c>
      <c r="G119" s="103"/>
      <c r="H119" s="60" t="str">
        <f>IF(B119="","",(IF(AND(B119&gt;='Tab1-Plan'!$C$9,C119&gt;='Tab1-Plan'!$D$9),1,0)))</f>
        <v/>
      </c>
      <c r="I119" s="64" t="str">
        <f>IF(AND(B119="",T119=""),"",VLOOKUP($A$3,'Tab2-Assumptions'!$A$10:$C$13,2,FALSE))</f>
        <v/>
      </c>
      <c r="J119" s="64" t="str">
        <f>IF(AND(B119="",T119=""),"",VLOOKUP($A$3,'Tab2-Assumptions'!$A$10:$C$13,3,FALSE))</f>
        <v/>
      </c>
      <c r="K119" s="103" t="str">
        <f t="shared" si="98"/>
        <v/>
      </c>
      <c r="L119" s="103" t="str">
        <f t="shared" si="99"/>
        <v/>
      </c>
      <c r="M119" s="103" t="str">
        <f t="shared" si="100"/>
        <v/>
      </c>
      <c r="N119" s="103" t="str">
        <f t="shared" si="101"/>
        <v/>
      </c>
      <c r="O119" s="103" t="str">
        <f t="shared" si="102"/>
        <v/>
      </c>
      <c r="P119" s="103" t="str">
        <f t="shared" si="117"/>
        <v/>
      </c>
      <c r="Q119" s="103" t="str">
        <f t="shared" si="103"/>
        <v/>
      </c>
      <c r="R119" s="103" t="str">
        <f t="shared" si="104"/>
        <v/>
      </c>
      <c r="T119" s="26" t="str">
        <f t="shared" si="105"/>
        <v/>
      </c>
      <c r="U119" s="119" t="str">
        <f t="shared" si="121"/>
        <v/>
      </c>
      <c r="V119" s="119"/>
      <c r="W119" s="120" t="str">
        <f t="shared" si="141"/>
        <v/>
      </c>
      <c r="X119" s="120" t="str">
        <f t="shared" si="118"/>
        <v/>
      </c>
      <c r="Y119" s="120" t="str">
        <f t="shared" si="122"/>
        <v/>
      </c>
      <c r="Z119" s="119"/>
      <c r="AA119" s="119" t="str">
        <f t="shared" si="142"/>
        <v/>
      </c>
      <c r="AC119" s="26" t="str">
        <f t="shared" si="123"/>
        <v/>
      </c>
      <c r="AD119" s="25" t="str">
        <f t="shared" si="124"/>
        <v/>
      </c>
      <c r="AE119" s="105"/>
      <c r="AF119" s="26" t="str">
        <f t="shared" si="125"/>
        <v/>
      </c>
      <c r="AG119" s="25" t="str">
        <f t="shared" si="126"/>
        <v/>
      </c>
      <c r="AH119" s="123"/>
      <c r="AI119" s="51" t="str">
        <f t="shared" si="127"/>
        <v/>
      </c>
      <c r="AJ119" s="35" t="str">
        <f t="shared" si="128"/>
        <v/>
      </c>
      <c r="AL119" s="25" t="str">
        <f t="shared" si="143"/>
        <v/>
      </c>
      <c r="AM119" s="25" t="str">
        <f t="shared" si="144"/>
        <v/>
      </c>
      <c r="AO119" s="33" t="str">
        <f t="shared" si="145"/>
        <v/>
      </c>
      <c r="AP119" s="33" t="str">
        <f t="shared" si="146"/>
        <v/>
      </c>
      <c r="AQ119" s="125"/>
      <c r="AR119" s="126" t="str">
        <f t="shared" si="147"/>
        <v/>
      </c>
      <c r="AS119" s="126" t="str">
        <f t="shared" si="148"/>
        <v/>
      </c>
      <c r="AT119" s="126"/>
      <c r="AU119" s="62" t="str">
        <f t="shared" si="129"/>
        <v/>
      </c>
      <c r="AV119" s="62" t="str">
        <f t="shared" si="130"/>
        <v/>
      </c>
      <c r="AW119" s="62" t="str">
        <f t="shared" si="131"/>
        <v/>
      </c>
      <c r="AX119" s="61" t="str">
        <f t="shared" si="149"/>
        <v/>
      </c>
      <c r="AY119" s="61"/>
      <c r="AZ119" s="33" t="str">
        <f>IF(B119="","",VLOOKUP($A$3,'Tab1-Plan'!$B$30:$F$33,IF(B119&lt;65,2,3),FALSE))</f>
        <v/>
      </c>
      <c r="BA119" s="33" t="str">
        <f>IF(T119="","",VLOOKUP($A$3,'Tab1-Plan'!$B$30:$F$33,IF(T119&lt;65,4,5),FALSE))</f>
        <v/>
      </c>
      <c r="BB119" s="115"/>
      <c r="BC119" s="126" t="str">
        <f t="shared" si="132"/>
        <v/>
      </c>
      <c r="BD119" s="126" t="str">
        <f t="shared" si="133"/>
        <v/>
      </c>
      <c r="BE119" s="125"/>
      <c r="BF119" s="62" t="str">
        <f t="shared" si="134"/>
        <v/>
      </c>
      <c r="BG119" s="62" t="str">
        <f t="shared" si="135"/>
        <v/>
      </c>
      <c r="BH119" s="62" t="str">
        <f t="shared" si="136"/>
        <v/>
      </c>
      <c r="BI119" s="61" t="str">
        <f t="shared" si="137"/>
        <v/>
      </c>
      <c r="BJ119" s="61"/>
      <c r="BK119" s="61" t="str">
        <f t="shared" si="138"/>
        <v/>
      </c>
      <c r="BL119" s="61" t="str">
        <f t="shared" si="139"/>
        <v/>
      </c>
      <c r="BM119" s="127"/>
      <c r="BU119" s="37"/>
      <c r="BV119" s="127"/>
      <c r="BW119" s="127"/>
    </row>
    <row r="120" spans="1:75">
      <c r="A120" s="26" t="str">
        <f t="shared" si="115"/>
        <v/>
      </c>
      <c r="B120" s="26" t="str">
        <f t="shared" si="97"/>
        <v/>
      </c>
      <c r="C120" s="26" t="str">
        <f t="shared" si="116"/>
        <v/>
      </c>
      <c r="D120" s="103" t="str">
        <f t="shared" si="140"/>
        <v/>
      </c>
      <c r="E120" s="118" t="str">
        <f t="shared" si="119"/>
        <v/>
      </c>
      <c r="F120" s="103" t="str">
        <f t="shared" si="120"/>
        <v/>
      </c>
      <c r="G120" s="103"/>
      <c r="H120" s="60" t="str">
        <f>IF(B120="","",(IF(AND(B120&gt;='Tab1-Plan'!$C$9,C120&gt;='Tab1-Plan'!$D$9),1,0)))</f>
        <v/>
      </c>
      <c r="I120" s="64" t="str">
        <f>IF(AND(B120="",T120=""),"",VLOOKUP($A$3,'Tab2-Assumptions'!$A$10:$C$13,2,FALSE))</f>
        <v/>
      </c>
      <c r="J120" s="64" t="str">
        <f>IF(AND(B120="",T120=""),"",VLOOKUP($A$3,'Tab2-Assumptions'!$A$10:$C$13,3,FALSE))</f>
        <v/>
      </c>
      <c r="K120" s="103" t="str">
        <f t="shared" si="98"/>
        <v/>
      </c>
      <c r="L120" s="103" t="str">
        <f t="shared" si="99"/>
        <v/>
      </c>
      <c r="M120" s="103" t="str">
        <f t="shared" si="100"/>
        <v/>
      </c>
      <c r="N120" s="103" t="str">
        <f t="shared" si="101"/>
        <v/>
      </c>
      <c r="O120" s="103" t="str">
        <f t="shared" si="102"/>
        <v/>
      </c>
      <c r="P120" s="103" t="str">
        <f t="shared" si="117"/>
        <v/>
      </c>
      <c r="Q120" s="103" t="str">
        <f t="shared" si="103"/>
        <v/>
      </c>
      <c r="R120" s="103" t="str">
        <f t="shared" si="104"/>
        <v/>
      </c>
      <c r="T120" s="26" t="str">
        <f t="shared" si="105"/>
        <v/>
      </c>
      <c r="U120" s="119" t="str">
        <f t="shared" si="121"/>
        <v/>
      </c>
      <c r="V120" s="119"/>
      <c r="W120" s="120" t="str">
        <f t="shared" si="141"/>
        <v/>
      </c>
      <c r="X120" s="120" t="str">
        <f t="shared" si="118"/>
        <v/>
      </c>
      <c r="Y120" s="120" t="str">
        <f t="shared" si="122"/>
        <v/>
      </c>
      <c r="Z120" s="119"/>
      <c r="AA120" s="119" t="str">
        <f t="shared" si="142"/>
        <v/>
      </c>
      <c r="AC120" s="26" t="str">
        <f t="shared" si="123"/>
        <v/>
      </c>
      <c r="AD120" s="25" t="str">
        <f t="shared" si="124"/>
        <v/>
      </c>
      <c r="AE120" s="105"/>
      <c r="AF120" s="26" t="str">
        <f t="shared" si="125"/>
        <v/>
      </c>
      <c r="AG120" s="25" t="str">
        <f t="shared" si="126"/>
        <v/>
      </c>
      <c r="AH120" s="123"/>
      <c r="AI120" s="51" t="str">
        <f t="shared" si="127"/>
        <v/>
      </c>
      <c r="AJ120" s="35" t="str">
        <f t="shared" si="128"/>
        <v/>
      </c>
      <c r="AL120" s="25" t="str">
        <f t="shared" si="143"/>
        <v/>
      </c>
      <c r="AM120" s="25" t="str">
        <f t="shared" si="144"/>
        <v/>
      </c>
      <c r="AO120" s="33" t="str">
        <f t="shared" si="145"/>
        <v/>
      </c>
      <c r="AP120" s="33" t="str">
        <f t="shared" si="146"/>
        <v/>
      </c>
      <c r="AQ120" s="125"/>
      <c r="AR120" s="126" t="str">
        <f t="shared" si="147"/>
        <v/>
      </c>
      <c r="AS120" s="126" t="str">
        <f t="shared" si="148"/>
        <v/>
      </c>
      <c r="AT120" s="126"/>
      <c r="AU120" s="62" t="str">
        <f t="shared" si="129"/>
        <v/>
      </c>
      <c r="AV120" s="62" t="str">
        <f t="shared" si="130"/>
        <v/>
      </c>
      <c r="AW120" s="62" t="str">
        <f t="shared" si="131"/>
        <v/>
      </c>
      <c r="AX120" s="61" t="str">
        <f t="shared" si="149"/>
        <v/>
      </c>
      <c r="AY120" s="61"/>
      <c r="AZ120" s="33" t="str">
        <f>IF(B120="","",VLOOKUP($A$3,'Tab1-Plan'!$B$30:$F$33,IF(B120&lt;65,2,3),FALSE))</f>
        <v/>
      </c>
      <c r="BA120" s="33" t="str">
        <f>IF(T120="","",VLOOKUP($A$3,'Tab1-Plan'!$B$30:$F$33,IF(T120&lt;65,4,5),FALSE))</f>
        <v/>
      </c>
      <c r="BB120" s="115"/>
      <c r="BC120" s="126" t="str">
        <f t="shared" si="132"/>
        <v/>
      </c>
      <c r="BD120" s="126" t="str">
        <f t="shared" si="133"/>
        <v/>
      </c>
      <c r="BE120" s="125"/>
      <c r="BF120" s="62" t="str">
        <f t="shared" si="134"/>
        <v/>
      </c>
      <c r="BG120" s="62" t="str">
        <f t="shared" si="135"/>
        <v/>
      </c>
      <c r="BH120" s="62" t="str">
        <f t="shared" si="136"/>
        <v/>
      </c>
      <c r="BI120" s="61" t="str">
        <f t="shared" si="137"/>
        <v/>
      </c>
      <c r="BJ120" s="61"/>
      <c r="BK120" s="61" t="str">
        <f t="shared" si="138"/>
        <v/>
      </c>
      <c r="BL120" s="61" t="str">
        <f t="shared" si="139"/>
        <v/>
      </c>
      <c r="BM120" s="127"/>
      <c r="BU120" s="37"/>
      <c r="BV120" s="127"/>
      <c r="BW120" s="127"/>
    </row>
    <row r="121" spans="1:75">
      <c r="A121" s="26" t="str">
        <f t="shared" si="115"/>
        <v/>
      </c>
      <c r="B121" s="26" t="str">
        <f t="shared" si="97"/>
        <v/>
      </c>
      <c r="C121" s="26" t="str">
        <f t="shared" si="116"/>
        <v/>
      </c>
      <c r="D121" s="103" t="str">
        <f t="shared" si="140"/>
        <v/>
      </c>
      <c r="E121" s="118" t="str">
        <f t="shared" si="119"/>
        <v/>
      </c>
      <c r="F121" s="103" t="str">
        <f t="shared" si="120"/>
        <v/>
      </c>
      <c r="G121" s="103"/>
      <c r="H121" s="60" t="str">
        <f>IF(B121="","",(IF(AND(B121&gt;='Tab1-Plan'!$C$9,C121&gt;='Tab1-Plan'!$D$9),1,0)))</f>
        <v/>
      </c>
      <c r="I121" s="64" t="str">
        <f>IF(AND(B121="",T121=""),"",VLOOKUP($A$3,'Tab2-Assumptions'!$A$10:$C$13,2,FALSE))</f>
        <v/>
      </c>
      <c r="J121" s="64" t="str">
        <f>IF(AND(B121="",T121=""),"",VLOOKUP($A$3,'Tab2-Assumptions'!$A$10:$C$13,3,FALSE))</f>
        <v/>
      </c>
      <c r="K121" s="103" t="str">
        <f t="shared" si="98"/>
        <v/>
      </c>
      <c r="L121" s="103" t="str">
        <f t="shared" si="99"/>
        <v/>
      </c>
      <c r="M121" s="103" t="str">
        <f t="shared" si="100"/>
        <v/>
      </c>
      <c r="N121" s="103" t="str">
        <f t="shared" si="101"/>
        <v/>
      </c>
      <c r="O121" s="103" t="str">
        <f t="shared" si="102"/>
        <v/>
      </c>
      <c r="P121" s="103" t="str">
        <f t="shared" si="117"/>
        <v/>
      </c>
      <c r="Q121" s="103" t="str">
        <f t="shared" si="103"/>
        <v/>
      </c>
      <c r="R121" s="103" t="str">
        <f t="shared" si="104"/>
        <v/>
      </c>
      <c r="T121" s="26" t="str">
        <f t="shared" si="105"/>
        <v/>
      </c>
      <c r="U121" s="119" t="str">
        <f t="shared" si="121"/>
        <v/>
      </c>
      <c r="V121" s="119"/>
      <c r="W121" s="120" t="str">
        <f t="shared" si="141"/>
        <v/>
      </c>
      <c r="X121" s="120" t="str">
        <f t="shared" si="118"/>
        <v/>
      </c>
      <c r="Y121" s="120" t="str">
        <f t="shared" si="122"/>
        <v/>
      </c>
      <c r="Z121" s="119"/>
      <c r="AA121" s="119" t="str">
        <f t="shared" si="142"/>
        <v/>
      </c>
      <c r="AC121" s="26" t="str">
        <f t="shared" si="123"/>
        <v/>
      </c>
      <c r="AD121" s="25" t="str">
        <f t="shared" si="124"/>
        <v/>
      </c>
      <c r="AE121" s="105"/>
      <c r="AF121" s="26" t="str">
        <f t="shared" si="125"/>
        <v/>
      </c>
      <c r="AG121" s="25" t="str">
        <f t="shared" si="126"/>
        <v/>
      </c>
      <c r="AH121" s="123"/>
      <c r="AI121" s="51" t="str">
        <f t="shared" si="127"/>
        <v/>
      </c>
      <c r="AJ121" s="35" t="str">
        <f t="shared" si="128"/>
        <v/>
      </c>
      <c r="AL121" s="25" t="str">
        <f t="shared" si="143"/>
        <v/>
      </c>
      <c r="AM121" s="25" t="str">
        <f t="shared" si="144"/>
        <v/>
      </c>
      <c r="AO121" s="33" t="str">
        <f t="shared" si="145"/>
        <v/>
      </c>
      <c r="AP121" s="33" t="str">
        <f t="shared" si="146"/>
        <v/>
      </c>
      <c r="AQ121" s="125"/>
      <c r="AR121" s="126" t="str">
        <f t="shared" si="147"/>
        <v/>
      </c>
      <c r="AS121" s="126" t="str">
        <f t="shared" si="148"/>
        <v/>
      </c>
      <c r="AT121" s="126"/>
      <c r="AU121" s="62" t="str">
        <f t="shared" si="129"/>
        <v/>
      </c>
      <c r="AV121" s="62" t="str">
        <f t="shared" si="130"/>
        <v/>
      </c>
      <c r="AW121" s="62" t="str">
        <f t="shared" si="131"/>
        <v/>
      </c>
      <c r="AX121" s="61" t="str">
        <f t="shared" si="149"/>
        <v/>
      </c>
      <c r="AY121" s="61"/>
      <c r="AZ121" s="33" t="str">
        <f>IF(B121="","",VLOOKUP($A$3,'Tab1-Plan'!$B$30:$F$33,IF(B121&lt;65,2,3),FALSE))</f>
        <v/>
      </c>
      <c r="BA121" s="33" t="str">
        <f>IF(T121="","",VLOOKUP($A$3,'Tab1-Plan'!$B$30:$F$33,IF(T121&lt;65,4,5),FALSE))</f>
        <v/>
      </c>
      <c r="BB121" s="115"/>
      <c r="BC121" s="126" t="str">
        <f t="shared" si="132"/>
        <v/>
      </c>
      <c r="BD121" s="126" t="str">
        <f t="shared" si="133"/>
        <v/>
      </c>
      <c r="BE121" s="125"/>
      <c r="BF121" s="62" t="str">
        <f t="shared" si="134"/>
        <v/>
      </c>
      <c r="BG121" s="62" t="str">
        <f t="shared" si="135"/>
        <v/>
      </c>
      <c r="BH121" s="62" t="str">
        <f t="shared" si="136"/>
        <v/>
      </c>
      <c r="BI121" s="61" t="str">
        <f t="shared" si="137"/>
        <v/>
      </c>
      <c r="BJ121" s="61"/>
      <c r="BK121" s="61" t="str">
        <f t="shared" si="138"/>
        <v/>
      </c>
      <c r="BL121" s="61" t="str">
        <f t="shared" si="139"/>
        <v/>
      </c>
      <c r="BM121" s="127"/>
      <c r="BU121" s="37"/>
      <c r="BV121" s="127"/>
      <c r="BW121" s="127"/>
    </row>
    <row r="122" spans="1:75">
      <c r="A122" s="26" t="str">
        <f t="shared" si="115"/>
        <v/>
      </c>
      <c r="B122" s="26" t="str">
        <f t="shared" si="97"/>
        <v/>
      </c>
      <c r="C122" s="26" t="str">
        <f t="shared" si="116"/>
        <v/>
      </c>
      <c r="D122" s="103" t="str">
        <f t="shared" si="140"/>
        <v/>
      </c>
      <c r="E122" s="118" t="str">
        <f t="shared" si="119"/>
        <v/>
      </c>
      <c r="F122" s="103" t="str">
        <f t="shared" si="120"/>
        <v/>
      </c>
      <c r="G122" s="103"/>
      <c r="H122" s="60" t="str">
        <f>IF(B122="","",(IF(AND(B122&gt;='Tab1-Plan'!$C$9,C122&gt;='Tab1-Plan'!$D$9),1,0)))</f>
        <v/>
      </c>
      <c r="I122" s="64" t="str">
        <f>IF(AND(B122="",T122=""),"",VLOOKUP($A$3,'Tab2-Assumptions'!$A$10:$C$13,2,FALSE))</f>
        <v/>
      </c>
      <c r="J122" s="64" t="str">
        <f>IF(AND(B122="",T122=""),"",VLOOKUP($A$3,'Tab2-Assumptions'!$A$10:$C$13,3,FALSE))</f>
        <v/>
      </c>
      <c r="K122" s="103" t="str">
        <f t="shared" si="98"/>
        <v/>
      </c>
      <c r="L122" s="103" t="str">
        <f t="shared" si="99"/>
        <v/>
      </c>
      <c r="M122" s="103" t="str">
        <f t="shared" si="100"/>
        <v/>
      </c>
      <c r="N122" s="103" t="str">
        <f t="shared" si="101"/>
        <v/>
      </c>
      <c r="O122" s="103" t="str">
        <f t="shared" si="102"/>
        <v/>
      </c>
      <c r="P122" s="103" t="str">
        <f t="shared" si="117"/>
        <v/>
      </c>
      <c r="Q122" s="103" t="str">
        <f t="shared" si="103"/>
        <v/>
      </c>
      <c r="R122" s="103" t="str">
        <f t="shared" si="104"/>
        <v/>
      </c>
      <c r="T122" s="26" t="str">
        <f t="shared" si="105"/>
        <v/>
      </c>
      <c r="U122" s="119" t="str">
        <f t="shared" si="121"/>
        <v/>
      </c>
      <c r="V122" s="119"/>
      <c r="W122" s="120" t="str">
        <f t="shared" si="141"/>
        <v/>
      </c>
      <c r="X122" s="120" t="str">
        <f t="shared" si="118"/>
        <v/>
      </c>
      <c r="Y122" s="120" t="str">
        <f t="shared" si="122"/>
        <v/>
      </c>
      <c r="Z122" s="119"/>
      <c r="AA122" s="119" t="str">
        <f t="shared" si="142"/>
        <v/>
      </c>
      <c r="AC122" s="26" t="str">
        <f t="shared" si="123"/>
        <v/>
      </c>
      <c r="AD122" s="25" t="str">
        <f t="shared" si="124"/>
        <v/>
      </c>
      <c r="AE122" s="105"/>
      <c r="AF122" s="26" t="str">
        <f t="shared" si="125"/>
        <v/>
      </c>
      <c r="AG122" s="25" t="str">
        <f t="shared" si="126"/>
        <v/>
      </c>
      <c r="AH122" s="123"/>
      <c r="AI122" s="51" t="str">
        <f t="shared" si="127"/>
        <v/>
      </c>
      <c r="AJ122" s="35" t="str">
        <f t="shared" si="128"/>
        <v/>
      </c>
      <c r="AL122" s="25" t="str">
        <f t="shared" si="143"/>
        <v/>
      </c>
      <c r="AM122" s="25" t="str">
        <f t="shared" si="144"/>
        <v/>
      </c>
      <c r="AO122" s="33" t="str">
        <f t="shared" si="145"/>
        <v/>
      </c>
      <c r="AP122" s="33" t="str">
        <f t="shared" si="146"/>
        <v/>
      </c>
      <c r="AQ122" s="125"/>
      <c r="AR122" s="126" t="str">
        <f t="shared" si="147"/>
        <v/>
      </c>
      <c r="AS122" s="126" t="str">
        <f t="shared" si="148"/>
        <v/>
      </c>
      <c r="AT122" s="126"/>
      <c r="AU122" s="62" t="str">
        <f t="shared" si="129"/>
        <v/>
      </c>
      <c r="AV122" s="62" t="str">
        <f t="shared" si="130"/>
        <v/>
      </c>
      <c r="AW122" s="62" t="str">
        <f t="shared" si="131"/>
        <v/>
      </c>
      <c r="AX122" s="61" t="str">
        <f t="shared" si="149"/>
        <v/>
      </c>
      <c r="AY122" s="61"/>
      <c r="AZ122" s="33" t="str">
        <f>IF(B122="","",VLOOKUP($A$3,'Tab1-Plan'!$B$30:$F$33,IF(B122&lt;65,2,3),FALSE))</f>
        <v/>
      </c>
      <c r="BA122" s="33" t="str">
        <f>IF(T122="","",VLOOKUP($A$3,'Tab1-Plan'!$B$30:$F$33,IF(T122&lt;65,4,5),FALSE))</f>
        <v/>
      </c>
      <c r="BB122" s="115"/>
      <c r="BC122" s="126" t="str">
        <f t="shared" si="132"/>
        <v/>
      </c>
      <c r="BD122" s="126" t="str">
        <f t="shared" si="133"/>
        <v/>
      </c>
      <c r="BE122" s="125"/>
      <c r="BF122" s="62" t="str">
        <f t="shared" si="134"/>
        <v/>
      </c>
      <c r="BG122" s="62" t="str">
        <f t="shared" si="135"/>
        <v/>
      </c>
      <c r="BH122" s="62" t="str">
        <f t="shared" si="136"/>
        <v/>
      </c>
      <c r="BI122" s="61" t="str">
        <f t="shared" si="137"/>
        <v/>
      </c>
      <c r="BJ122" s="61"/>
      <c r="BK122" s="61" t="str">
        <f t="shared" si="138"/>
        <v/>
      </c>
      <c r="BL122" s="61" t="str">
        <f t="shared" si="139"/>
        <v/>
      </c>
      <c r="BM122" s="127"/>
      <c r="BU122" s="37"/>
      <c r="BV122" s="127"/>
      <c r="BW122" s="127"/>
    </row>
    <row r="123" spans="1:75">
      <c r="A123" s="26" t="str">
        <f t="shared" si="115"/>
        <v/>
      </c>
      <c r="B123" s="26" t="str">
        <f t="shared" si="97"/>
        <v/>
      </c>
      <c r="C123" s="26" t="str">
        <f t="shared" si="116"/>
        <v/>
      </c>
      <c r="D123" s="103" t="str">
        <f t="shared" si="140"/>
        <v/>
      </c>
      <c r="E123" s="118" t="str">
        <f t="shared" si="119"/>
        <v/>
      </c>
      <c r="F123" s="103" t="str">
        <f t="shared" si="120"/>
        <v/>
      </c>
      <c r="G123" s="103"/>
      <c r="H123" s="60" t="str">
        <f>IF(B123="","",(IF(AND(B123&gt;='Tab1-Plan'!$C$9,C123&gt;='Tab1-Plan'!$D$9),1,0)))</f>
        <v/>
      </c>
      <c r="I123" s="64" t="str">
        <f>IF(AND(B123="",T123=""),"",VLOOKUP($A$3,'Tab2-Assumptions'!$A$10:$C$13,2,FALSE))</f>
        <v/>
      </c>
      <c r="J123" s="64" t="str">
        <f>IF(AND(B123="",T123=""),"",VLOOKUP($A$3,'Tab2-Assumptions'!$A$10:$C$13,3,FALSE))</f>
        <v/>
      </c>
      <c r="K123" s="103" t="str">
        <f t="shared" si="98"/>
        <v/>
      </c>
      <c r="L123" s="103" t="str">
        <f t="shared" si="99"/>
        <v/>
      </c>
      <c r="M123" s="103" t="str">
        <f t="shared" si="100"/>
        <v/>
      </c>
      <c r="N123" s="103" t="str">
        <f t="shared" si="101"/>
        <v/>
      </c>
      <c r="O123" s="103" t="str">
        <f t="shared" si="102"/>
        <v/>
      </c>
      <c r="P123" s="103" t="str">
        <f t="shared" si="117"/>
        <v/>
      </c>
      <c r="Q123" s="103" t="str">
        <f t="shared" si="103"/>
        <v/>
      </c>
      <c r="R123" s="103" t="str">
        <f t="shared" si="104"/>
        <v/>
      </c>
      <c r="T123" s="26" t="str">
        <f t="shared" si="105"/>
        <v/>
      </c>
      <c r="U123" s="119" t="str">
        <f t="shared" si="121"/>
        <v/>
      </c>
      <c r="V123" s="119"/>
      <c r="W123" s="120" t="str">
        <f t="shared" si="141"/>
        <v/>
      </c>
      <c r="X123" s="120" t="str">
        <f t="shared" si="118"/>
        <v/>
      </c>
      <c r="Y123" s="120" t="str">
        <f t="shared" si="122"/>
        <v/>
      </c>
      <c r="Z123" s="119"/>
      <c r="AA123" s="119" t="str">
        <f t="shared" si="142"/>
        <v/>
      </c>
      <c r="AC123" s="26" t="str">
        <f t="shared" si="123"/>
        <v/>
      </c>
      <c r="AD123" s="25" t="str">
        <f t="shared" si="124"/>
        <v/>
      </c>
      <c r="AE123" s="105"/>
      <c r="AF123" s="26" t="str">
        <f t="shared" si="125"/>
        <v/>
      </c>
      <c r="AG123" s="25" t="str">
        <f t="shared" si="126"/>
        <v/>
      </c>
      <c r="AH123" s="123"/>
      <c r="AI123" s="51" t="str">
        <f t="shared" si="127"/>
        <v/>
      </c>
      <c r="AJ123" s="35" t="str">
        <f t="shared" si="128"/>
        <v/>
      </c>
      <c r="AL123" s="25" t="str">
        <f t="shared" si="143"/>
        <v/>
      </c>
      <c r="AM123" s="25" t="str">
        <f t="shared" si="144"/>
        <v/>
      </c>
      <c r="AO123" s="33" t="str">
        <f t="shared" si="145"/>
        <v/>
      </c>
      <c r="AP123" s="33" t="str">
        <f t="shared" si="146"/>
        <v/>
      </c>
      <c r="AQ123" s="125"/>
      <c r="AR123" s="126" t="str">
        <f t="shared" si="147"/>
        <v/>
      </c>
      <c r="AS123" s="126" t="str">
        <f t="shared" si="148"/>
        <v/>
      </c>
      <c r="AT123" s="126"/>
      <c r="AU123" s="62" t="str">
        <f t="shared" si="129"/>
        <v/>
      </c>
      <c r="AV123" s="62" t="str">
        <f t="shared" si="130"/>
        <v/>
      </c>
      <c r="AW123" s="62" t="str">
        <f t="shared" si="131"/>
        <v/>
      </c>
      <c r="AX123" s="61" t="str">
        <f t="shared" si="149"/>
        <v/>
      </c>
      <c r="AY123" s="61"/>
      <c r="AZ123" s="33" t="str">
        <f>IF(B123="","",VLOOKUP($A$3,'Tab1-Plan'!$B$30:$F$33,IF(B123&lt;65,2,3),FALSE))</f>
        <v/>
      </c>
      <c r="BA123" s="33" t="str">
        <f>IF(T123="","",VLOOKUP($A$3,'Tab1-Plan'!$B$30:$F$33,IF(T123&lt;65,4,5),FALSE))</f>
        <v/>
      </c>
      <c r="BB123" s="115"/>
      <c r="BC123" s="126" t="str">
        <f t="shared" si="132"/>
        <v/>
      </c>
      <c r="BD123" s="126" t="str">
        <f t="shared" si="133"/>
        <v/>
      </c>
      <c r="BE123" s="125"/>
      <c r="BF123" s="62" t="str">
        <f t="shared" si="134"/>
        <v/>
      </c>
      <c r="BG123" s="62" t="str">
        <f t="shared" si="135"/>
        <v/>
      </c>
      <c r="BH123" s="62" t="str">
        <f t="shared" si="136"/>
        <v/>
      </c>
      <c r="BI123" s="61" t="str">
        <f t="shared" si="137"/>
        <v/>
      </c>
      <c r="BJ123" s="61"/>
      <c r="BK123" s="61" t="str">
        <f t="shared" si="138"/>
        <v/>
      </c>
      <c r="BL123" s="61" t="str">
        <f t="shared" si="139"/>
        <v/>
      </c>
      <c r="BM123" s="127"/>
      <c r="BU123" s="37"/>
      <c r="BV123" s="127"/>
      <c r="BW123" s="127"/>
    </row>
    <row r="124" spans="1:75">
      <c r="A124" s="26" t="str">
        <f t="shared" si="115"/>
        <v/>
      </c>
      <c r="B124" s="26" t="str">
        <f t="shared" si="97"/>
        <v/>
      </c>
      <c r="C124" s="26" t="str">
        <f t="shared" si="116"/>
        <v/>
      </c>
      <c r="D124" s="103" t="str">
        <f t="shared" si="140"/>
        <v/>
      </c>
      <c r="E124" s="118" t="str">
        <f t="shared" si="119"/>
        <v/>
      </c>
      <c r="F124" s="103" t="str">
        <f t="shared" si="120"/>
        <v/>
      </c>
      <c r="G124" s="103"/>
      <c r="H124" s="60" t="str">
        <f>IF(B124="","",(IF(AND(B124&gt;='Tab1-Plan'!$C$9,C124&gt;='Tab1-Plan'!$D$9),1,0)))</f>
        <v/>
      </c>
      <c r="I124" s="64" t="str">
        <f>IF(AND(B124="",T124=""),"",VLOOKUP($A$3,'Tab2-Assumptions'!$A$10:$C$13,2,FALSE))</f>
        <v/>
      </c>
      <c r="J124" s="64" t="str">
        <f>IF(AND(B124="",T124=""),"",VLOOKUP($A$3,'Tab2-Assumptions'!$A$10:$C$13,3,FALSE))</f>
        <v/>
      </c>
      <c r="K124" s="103" t="str">
        <f t="shared" si="98"/>
        <v/>
      </c>
      <c r="L124" s="103" t="str">
        <f t="shared" si="99"/>
        <v/>
      </c>
      <c r="M124" s="103" t="str">
        <f t="shared" si="100"/>
        <v/>
      </c>
      <c r="N124" s="103" t="str">
        <f t="shared" si="101"/>
        <v/>
      </c>
      <c r="O124" s="103" t="str">
        <f t="shared" si="102"/>
        <v/>
      </c>
      <c r="P124" s="103" t="str">
        <f t="shared" si="117"/>
        <v/>
      </c>
      <c r="Q124" s="103" t="str">
        <f t="shared" si="103"/>
        <v/>
      </c>
      <c r="R124" s="103" t="str">
        <f t="shared" si="104"/>
        <v/>
      </c>
      <c r="T124" s="26" t="str">
        <f t="shared" si="105"/>
        <v/>
      </c>
      <c r="U124" s="119" t="str">
        <f t="shared" si="121"/>
        <v/>
      </c>
      <c r="V124" s="119"/>
      <c r="W124" s="120" t="str">
        <f t="shared" si="141"/>
        <v/>
      </c>
      <c r="X124" s="120" t="str">
        <f t="shared" si="118"/>
        <v/>
      </c>
      <c r="Y124" s="120" t="str">
        <f t="shared" si="122"/>
        <v/>
      </c>
      <c r="Z124" s="119"/>
      <c r="AA124" s="119" t="str">
        <f t="shared" si="142"/>
        <v/>
      </c>
      <c r="AC124" s="26" t="str">
        <f t="shared" si="123"/>
        <v/>
      </c>
      <c r="AD124" s="25" t="str">
        <f t="shared" si="124"/>
        <v/>
      </c>
      <c r="AE124" s="105"/>
      <c r="AF124" s="26" t="str">
        <f t="shared" si="125"/>
        <v/>
      </c>
      <c r="AG124" s="25" t="str">
        <f t="shared" si="126"/>
        <v/>
      </c>
      <c r="AH124" s="123"/>
      <c r="AI124" s="51" t="str">
        <f t="shared" si="127"/>
        <v/>
      </c>
      <c r="AJ124" s="35" t="str">
        <f t="shared" si="128"/>
        <v/>
      </c>
      <c r="AL124" s="25" t="str">
        <f t="shared" si="143"/>
        <v/>
      </c>
      <c r="AM124" s="25" t="str">
        <f t="shared" si="144"/>
        <v/>
      </c>
      <c r="AO124" s="33" t="str">
        <f t="shared" si="145"/>
        <v/>
      </c>
      <c r="AP124" s="33" t="str">
        <f t="shared" si="146"/>
        <v/>
      </c>
      <c r="AQ124" s="125"/>
      <c r="AR124" s="126" t="str">
        <f t="shared" si="147"/>
        <v/>
      </c>
      <c r="AS124" s="126" t="str">
        <f t="shared" si="148"/>
        <v/>
      </c>
      <c r="AT124" s="126"/>
      <c r="AU124" s="62" t="str">
        <f t="shared" si="129"/>
        <v/>
      </c>
      <c r="AV124" s="62" t="str">
        <f t="shared" si="130"/>
        <v/>
      </c>
      <c r="AW124" s="62" t="str">
        <f t="shared" si="131"/>
        <v/>
      </c>
      <c r="AX124" s="61" t="str">
        <f t="shared" si="149"/>
        <v/>
      </c>
      <c r="AY124" s="61"/>
      <c r="AZ124" s="33" t="str">
        <f>IF(B124="","",VLOOKUP($A$3,'Tab1-Plan'!$B$30:$F$33,IF(B124&lt;65,2,3),FALSE))</f>
        <v/>
      </c>
      <c r="BA124" s="33" t="str">
        <f>IF(T124="","",VLOOKUP($A$3,'Tab1-Plan'!$B$30:$F$33,IF(T124&lt;65,4,5),FALSE))</f>
        <v/>
      </c>
      <c r="BB124" s="115"/>
      <c r="BC124" s="126" t="str">
        <f t="shared" si="132"/>
        <v/>
      </c>
      <c r="BD124" s="126" t="str">
        <f t="shared" si="133"/>
        <v/>
      </c>
      <c r="BE124" s="125"/>
      <c r="BF124" s="62" t="str">
        <f t="shared" si="134"/>
        <v/>
      </c>
      <c r="BG124" s="62" t="str">
        <f t="shared" si="135"/>
        <v/>
      </c>
      <c r="BH124" s="62" t="str">
        <f t="shared" si="136"/>
        <v/>
      </c>
      <c r="BI124" s="61" t="str">
        <f t="shared" si="137"/>
        <v/>
      </c>
      <c r="BJ124" s="61"/>
      <c r="BK124" s="61" t="str">
        <f t="shared" si="138"/>
        <v/>
      </c>
      <c r="BL124" s="61" t="str">
        <f t="shared" si="139"/>
        <v/>
      </c>
      <c r="BM124" s="127"/>
      <c r="BU124" s="37"/>
      <c r="BV124" s="127"/>
      <c r="BW124" s="127"/>
    </row>
    <row r="125" spans="1:75">
      <c r="A125" s="26" t="str">
        <f t="shared" si="115"/>
        <v/>
      </c>
      <c r="B125" s="26" t="str">
        <f t="shared" si="97"/>
        <v/>
      </c>
      <c r="C125" s="26" t="str">
        <f t="shared" si="116"/>
        <v/>
      </c>
      <c r="D125" s="103" t="str">
        <f t="shared" si="140"/>
        <v/>
      </c>
      <c r="E125" s="118" t="str">
        <f t="shared" si="119"/>
        <v/>
      </c>
      <c r="F125" s="103" t="str">
        <f t="shared" si="120"/>
        <v/>
      </c>
      <c r="G125" s="103"/>
      <c r="H125" s="60" t="str">
        <f>IF(B125="","",(IF(AND(B125&gt;='Tab1-Plan'!$C$9,C125&gt;='Tab1-Plan'!$D$9),1,0)))</f>
        <v/>
      </c>
      <c r="I125" s="64" t="str">
        <f>IF(AND(B125="",T125=""),"",VLOOKUP($A$3,'Tab2-Assumptions'!$A$10:$C$13,2,FALSE))</f>
        <v/>
      </c>
      <c r="J125" s="64" t="str">
        <f>IF(AND(B125="",T125=""),"",VLOOKUP($A$3,'Tab2-Assumptions'!$A$10:$C$13,3,FALSE))</f>
        <v/>
      </c>
      <c r="K125" s="103" t="str">
        <f t="shared" si="98"/>
        <v/>
      </c>
      <c r="L125" s="103" t="str">
        <f t="shared" si="99"/>
        <v/>
      </c>
      <c r="M125" s="103" t="str">
        <f t="shared" si="100"/>
        <v/>
      </c>
      <c r="N125" s="103" t="str">
        <f t="shared" si="101"/>
        <v/>
      </c>
      <c r="O125" s="103" t="str">
        <f t="shared" si="102"/>
        <v/>
      </c>
      <c r="P125" s="103" t="str">
        <f t="shared" si="117"/>
        <v/>
      </c>
      <c r="Q125" s="103" t="str">
        <f t="shared" si="103"/>
        <v/>
      </c>
      <c r="R125" s="103" t="str">
        <f t="shared" si="104"/>
        <v/>
      </c>
      <c r="T125" s="26" t="str">
        <f t="shared" si="105"/>
        <v/>
      </c>
      <c r="U125" s="119" t="str">
        <f t="shared" si="121"/>
        <v/>
      </c>
      <c r="V125" s="119"/>
      <c r="W125" s="120" t="str">
        <f t="shared" si="141"/>
        <v/>
      </c>
      <c r="X125" s="120" t="str">
        <f t="shared" si="118"/>
        <v/>
      </c>
      <c r="Y125" s="120" t="str">
        <f t="shared" si="122"/>
        <v/>
      </c>
      <c r="Z125" s="119"/>
      <c r="AA125" s="119" t="str">
        <f t="shared" si="142"/>
        <v/>
      </c>
      <c r="AC125" s="26" t="str">
        <f t="shared" si="123"/>
        <v/>
      </c>
      <c r="AD125" s="25" t="str">
        <f t="shared" si="124"/>
        <v/>
      </c>
      <c r="AE125" s="105"/>
      <c r="AF125" s="26" t="str">
        <f t="shared" si="125"/>
        <v/>
      </c>
      <c r="AG125" s="25" t="str">
        <f t="shared" si="126"/>
        <v/>
      </c>
      <c r="AH125" s="123"/>
      <c r="AI125" s="51" t="str">
        <f t="shared" si="127"/>
        <v/>
      </c>
      <c r="AJ125" s="35" t="str">
        <f t="shared" si="128"/>
        <v/>
      </c>
      <c r="AL125" s="25" t="str">
        <f t="shared" si="143"/>
        <v/>
      </c>
      <c r="AM125" s="25" t="str">
        <f t="shared" si="144"/>
        <v/>
      </c>
      <c r="AO125" s="33" t="str">
        <f t="shared" si="145"/>
        <v/>
      </c>
      <c r="AP125" s="33" t="str">
        <f t="shared" si="146"/>
        <v/>
      </c>
      <c r="AQ125" s="125"/>
      <c r="AR125" s="126" t="str">
        <f t="shared" si="147"/>
        <v/>
      </c>
      <c r="AS125" s="126" t="str">
        <f t="shared" si="148"/>
        <v/>
      </c>
      <c r="AT125" s="126"/>
      <c r="AU125" s="62" t="str">
        <f t="shared" si="129"/>
        <v/>
      </c>
      <c r="AV125" s="62" t="str">
        <f t="shared" si="130"/>
        <v/>
      </c>
      <c r="AW125" s="62" t="str">
        <f t="shared" si="131"/>
        <v/>
      </c>
      <c r="AX125" s="61" t="str">
        <f t="shared" si="149"/>
        <v/>
      </c>
      <c r="AY125" s="61"/>
      <c r="AZ125" s="33" t="str">
        <f>IF(B125="","",VLOOKUP($A$3,'Tab1-Plan'!$B$30:$F$33,IF(B125&lt;65,2,3),FALSE))</f>
        <v/>
      </c>
      <c r="BA125" s="33" t="str">
        <f>IF(T125="","",VLOOKUP($A$3,'Tab1-Plan'!$B$30:$F$33,IF(T125&lt;65,4,5),FALSE))</f>
        <v/>
      </c>
      <c r="BB125" s="115"/>
      <c r="BC125" s="126" t="str">
        <f t="shared" si="132"/>
        <v/>
      </c>
      <c r="BD125" s="126" t="str">
        <f t="shared" si="133"/>
        <v/>
      </c>
      <c r="BE125" s="125"/>
      <c r="BF125" s="62" t="str">
        <f t="shared" si="134"/>
        <v/>
      </c>
      <c r="BG125" s="62" t="str">
        <f t="shared" si="135"/>
        <v/>
      </c>
      <c r="BH125" s="62" t="str">
        <f t="shared" si="136"/>
        <v/>
      </c>
      <c r="BI125" s="61" t="str">
        <f t="shared" si="137"/>
        <v/>
      </c>
      <c r="BJ125" s="61"/>
      <c r="BK125" s="61" t="str">
        <f t="shared" si="138"/>
        <v/>
      </c>
      <c r="BL125" s="61" t="str">
        <f t="shared" si="139"/>
        <v/>
      </c>
      <c r="BM125" s="127"/>
      <c r="BU125" s="37"/>
      <c r="BV125" s="127"/>
      <c r="BW125" s="127"/>
    </row>
    <row r="126" spans="1:75">
      <c r="A126" s="26" t="str">
        <f t="shared" si="115"/>
        <v/>
      </c>
      <c r="B126" s="26" t="str">
        <f t="shared" si="97"/>
        <v/>
      </c>
      <c r="C126" s="26" t="str">
        <f t="shared" si="116"/>
        <v/>
      </c>
      <c r="D126" s="103" t="str">
        <f t="shared" si="140"/>
        <v/>
      </c>
      <c r="E126" s="118" t="str">
        <f t="shared" si="119"/>
        <v/>
      </c>
      <c r="F126" s="103" t="str">
        <f t="shared" si="120"/>
        <v/>
      </c>
      <c r="G126" s="103"/>
      <c r="H126" s="60" t="str">
        <f>IF(B126="","",(IF(AND(B126&gt;='Tab1-Plan'!$C$9,C126&gt;='Tab1-Plan'!$D$9),1,0)))</f>
        <v/>
      </c>
      <c r="I126" s="64" t="str">
        <f>IF(AND(B126="",T126=""),"",VLOOKUP($A$3,'Tab2-Assumptions'!$A$10:$C$13,2,FALSE))</f>
        <v/>
      </c>
      <c r="J126" s="64" t="str">
        <f>IF(AND(B126="",T126=""),"",VLOOKUP($A$3,'Tab2-Assumptions'!$A$10:$C$13,3,FALSE))</f>
        <v/>
      </c>
      <c r="K126" s="103" t="str">
        <f t="shared" si="98"/>
        <v/>
      </c>
      <c r="L126" s="103" t="str">
        <f t="shared" si="99"/>
        <v/>
      </c>
      <c r="M126" s="103" t="str">
        <f t="shared" si="100"/>
        <v/>
      </c>
      <c r="N126" s="103" t="str">
        <f t="shared" si="101"/>
        <v/>
      </c>
      <c r="O126" s="103" t="str">
        <f t="shared" si="102"/>
        <v/>
      </c>
      <c r="P126" s="103" t="str">
        <f t="shared" si="117"/>
        <v/>
      </c>
      <c r="Q126" s="103" t="str">
        <f t="shared" si="103"/>
        <v/>
      </c>
      <c r="R126" s="103" t="str">
        <f t="shared" si="104"/>
        <v/>
      </c>
      <c r="T126" s="26" t="str">
        <f t="shared" si="105"/>
        <v/>
      </c>
      <c r="U126" s="119" t="str">
        <f t="shared" si="121"/>
        <v/>
      </c>
      <c r="V126" s="119"/>
      <c r="W126" s="120" t="str">
        <f t="shared" si="141"/>
        <v/>
      </c>
      <c r="X126" s="120" t="str">
        <f t="shared" si="118"/>
        <v/>
      </c>
      <c r="Y126" s="120" t="str">
        <f t="shared" si="122"/>
        <v/>
      </c>
      <c r="Z126" s="119"/>
      <c r="AA126" s="119" t="str">
        <f t="shared" si="142"/>
        <v/>
      </c>
      <c r="AC126" s="26" t="str">
        <f t="shared" si="123"/>
        <v/>
      </c>
      <c r="AD126" s="25" t="str">
        <f t="shared" si="124"/>
        <v/>
      </c>
      <c r="AE126" s="105"/>
      <c r="AF126" s="26" t="str">
        <f t="shared" si="125"/>
        <v/>
      </c>
      <c r="AG126" s="25" t="str">
        <f t="shared" si="126"/>
        <v/>
      </c>
      <c r="AH126" s="123"/>
      <c r="AI126" s="51" t="str">
        <f t="shared" si="127"/>
        <v/>
      </c>
      <c r="AJ126" s="35" t="str">
        <f t="shared" si="128"/>
        <v/>
      </c>
      <c r="AL126" s="25" t="str">
        <f t="shared" si="143"/>
        <v/>
      </c>
      <c r="AM126" s="25" t="str">
        <f t="shared" si="144"/>
        <v/>
      </c>
      <c r="AO126" s="33" t="str">
        <f t="shared" si="145"/>
        <v/>
      </c>
      <c r="AP126" s="33" t="str">
        <f t="shared" si="146"/>
        <v/>
      </c>
      <c r="AQ126" s="125"/>
      <c r="AR126" s="126" t="str">
        <f t="shared" si="147"/>
        <v/>
      </c>
      <c r="AS126" s="126" t="str">
        <f t="shared" si="148"/>
        <v/>
      </c>
      <c r="AT126" s="126"/>
      <c r="AU126" s="62" t="str">
        <f t="shared" si="129"/>
        <v/>
      </c>
      <c r="AV126" s="62" t="str">
        <f t="shared" si="130"/>
        <v/>
      </c>
      <c r="AW126" s="62" t="str">
        <f t="shared" si="131"/>
        <v/>
      </c>
      <c r="AX126" s="61" t="str">
        <f t="shared" si="149"/>
        <v/>
      </c>
      <c r="AY126" s="61"/>
      <c r="AZ126" s="33" t="str">
        <f>IF(B126="","",VLOOKUP($A$3,'Tab1-Plan'!$B$30:$F$33,IF(B126&lt;65,2,3),FALSE))</f>
        <v/>
      </c>
      <c r="BA126" s="33" t="str">
        <f>IF(T126="","",VLOOKUP($A$3,'Tab1-Plan'!$B$30:$F$33,IF(T126&lt;65,4,5),FALSE))</f>
        <v/>
      </c>
      <c r="BB126" s="115"/>
      <c r="BC126" s="126" t="str">
        <f t="shared" si="132"/>
        <v/>
      </c>
      <c r="BD126" s="126" t="str">
        <f t="shared" si="133"/>
        <v/>
      </c>
      <c r="BE126" s="125"/>
      <c r="BF126" s="62" t="str">
        <f t="shared" si="134"/>
        <v/>
      </c>
      <c r="BG126" s="62" t="str">
        <f t="shared" si="135"/>
        <v/>
      </c>
      <c r="BH126" s="62" t="str">
        <f t="shared" si="136"/>
        <v/>
      </c>
      <c r="BI126" s="61" t="str">
        <f t="shared" si="137"/>
        <v/>
      </c>
      <c r="BJ126" s="61"/>
      <c r="BK126" s="61" t="str">
        <f t="shared" si="138"/>
        <v/>
      </c>
      <c r="BL126" s="61" t="str">
        <f t="shared" si="139"/>
        <v/>
      </c>
      <c r="BM126" s="127"/>
      <c r="BU126" s="37"/>
      <c r="BV126" s="127"/>
      <c r="BW126" s="127"/>
    </row>
    <row r="127" spans="1:75">
      <c r="A127" s="26" t="str">
        <f t="shared" si="115"/>
        <v/>
      </c>
      <c r="B127" s="26" t="str">
        <f t="shared" si="97"/>
        <v/>
      </c>
      <c r="C127" s="26" t="str">
        <f t="shared" si="116"/>
        <v/>
      </c>
      <c r="D127" s="103" t="str">
        <f t="shared" si="140"/>
        <v/>
      </c>
      <c r="E127" s="118" t="str">
        <f t="shared" si="119"/>
        <v/>
      </c>
      <c r="F127" s="103" t="str">
        <f t="shared" si="120"/>
        <v/>
      </c>
      <c r="G127" s="103"/>
      <c r="H127" s="60" t="str">
        <f>IF(B127="","",(IF(AND(B127&gt;='Tab1-Plan'!$C$9,C127&gt;='Tab1-Plan'!$D$9),1,0)))</f>
        <v/>
      </c>
      <c r="I127" s="64" t="str">
        <f>IF(AND(B127="",T127=""),"",VLOOKUP($A$3,'Tab2-Assumptions'!$A$10:$C$13,2,FALSE))</f>
        <v/>
      </c>
      <c r="J127" s="64" t="str">
        <f>IF(AND(B127="",T127=""),"",VLOOKUP($A$3,'Tab2-Assumptions'!$A$10:$C$13,3,FALSE))</f>
        <v/>
      </c>
      <c r="K127" s="103" t="str">
        <f t="shared" si="98"/>
        <v/>
      </c>
      <c r="L127" s="103" t="str">
        <f t="shared" si="99"/>
        <v/>
      </c>
      <c r="M127" s="103" t="str">
        <f t="shared" si="100"/>
        <v/>
      </c>
      <c r="N127" s="103" t="str">
        <f t="shared" si="101"/>
        <v/>
      </c>
      <c r="O127" s="103" t="str">
        <f t="shared" si="102"/>
        <v/>
      </c>
      <c r="P127" s="103" t="str">
        <f t="shared" si="117"/>
        <v/>
      </c>
      <c r="Q127" s="103" t="str">
        <f t="shared" si="103"/>
        <v/>
      </c>
      <c r="R127" s="103" t="str">
        <f t="shared" si="104"/>
        <v/>
      </c>
      <c r="T127" s="26" t="str">
        <f t="shared" si="105"/>
        <v/>
      </c>
      <c r="U127" s="119" t="str">
        <f t="shared" si="121"/>
        <v/>
      </c>
      <c r="V127" s="119"/>
      <c r="W127" s="120" t="str">
        <f t="shared" si="141"/>
        <v/>
      </c>
      <c r="X127" s="120" t="str">
        <f t="shared" si="118"/>
        <v/>
      </c>
      <c r="Y127" s="120" t="str">
        <f t="shared" si="122"/>
        <v/>
      </c>
      <c r="Z127" s="119"/>
      <c r="AA127" s="119" t="str">
        <f t="shared" si="142"/>
        <v/>
      </c>
      <c r="AC127" s="26" t="str">
        <f t="shared" si="123"/>
        <v/>
      </c>
      <c r="AD127" s="25" t="str">
        <f t="shared" si="124"/>
        <v/>
      </c>
      <c r="AE127" s="105"/>
      <c r="AF127" s="26" t="str">
        <f t="shared" si="125"/>
        <v/>
      </c>
      <c r="AG127" s="25" t="str">
        <f t="shared" si="126"/>
        <v/>
      </c>
      <c r="AH127" s="123"/>
      <c r="AI127" s="51" t="str">
        <f t="shared" si="127"/>
        <v/>
      </c>
      <c r="AJ127" s="35" t="str">
        <f t="shared" si="128"/>
        <v/>
      </c>
      <c r="AL127" s="25" t="str">
        <f t="shared" si="143"/>
        <v/>
      </c>
      <c r="AM127" s="25" t="str">
        <f t="shared" si="144"/>
        <v/>
      </c>
      <c r="AO127" s="33" t="str">
        <f t="shared" si="145"/>
        <v/>
      </c>
      <c r="AP127" s="33" t="str">
        <f t="shared" si="146"/>
        <v/>
      </c>
      <c r="AQ127" s="125"/>
      <c r="AR127" s="126" t="str">
        <f t="shared" si="147"/>
        <v/>
      </c>
      <c r="AS127" s="126" t="str">
        <f t="shared" si="148"/>
        <v/>
      </c>
      <c r="AT127" s="126"/>
      <c r="AU127" s="62" t="str">
        <f t="shared" si="129"/>
        <v/>
      </c>
      <c r="AV127" s="62" t="str">
        <f t="shared" si="130"/>
        <v/>
      </c>
      <c r="AW127" s="62" t="str">
        <f t="shared" si="131"/>
        <v/>
      </c>
      <c r="AX127" s="61" t="str">
        <f t="shared" si="149"/>
        <v/>
      </c>
      <c r="AY127" s="61"/>
      <c r="AZ127" s="33" t="str">
        <f>IF(B127="","",VLOOKUP($A$3,'Tab1-Plan'!$B$30:$F$33,IF(B127&lt;65,2,3),FALSE))</f>
        <v/>
      </c>
      <c r="BA127" s="33" t="str">
        <f>IF(T127="","",VLOOKUP($A$3,'Tab1-Plan'!$B$30:$F$33,IF(T127&lt;65,4,5),FALSE))</f>
        <v/>
      </c>
      <c r="BB127" s="115"/>
      <c r="BC127" s="126" t="str">
        <f t="shared" si="132"/>
        <v/>
      </c>
      <c r="BD127" s="126" t="str">
        <f t="shared" si="133"/>
        <v/>
      </c>
      <c r="BE127" s="125"/>
      <c r="BF127" s="62" t="str">
        <f t="shared" si="134"/>
        <v/>
      </c>
      <c r="BG127" s="62" t="str">
        <f t="shared" si="135"/>
        <v/>
      </c>
      <c r="BH127" s="62" t="str">
        <f t="shared" si="136"/>
        <v/>
      </c>
      <c r="BI127" s="61" t="str">
        <f t="shared" si="137"/>
        <v/>
      </c>
      <c r="BJ127" s="61"/>
      <c r="BK127" s="61" t="str">
        <f t="shared" si="138"/>
        <v/>
      </c>
      <c r="BL127" s="61" t="str">
        <f t="shared" si="139"/>
        <v/>
      </c>
      <c r="BM127" s="127"/>
      <c r="BU127" s="37"/>
      <c r="BV127" s="127"/>
      <c r="BW127" s="127"/>
    </row>
    <row r="128" spans="1:75">
      <c r="A128" s="26" t="str">
        <f t="shared" si="115"/>
        <v/>
      </c>
      <c r="B128" s="26" t="str">
        <f t="shared" si="97"/>
        <v/>
      </c>
      <c r="C128" s="26" t="str">
        <f t="shared" si="116"/>
        <v/>
      </c>
      <c r="D128" s="103" t="str">
        <f t="shared" si="140"/>
        <v/>
      </c>
      <c r="E128" s="118" t="str">
        <f t="shared" si="119"/>
        <v/>
      </c>
      <c r="F128" s="103" t="str">
        <f t="shared" si="120"/>
        <v/>
      </c>
      <c r="G128" s="103"/>
      <c r="H128" s="60" t="str">
        <f>IF(B128="","",(IF(AND(B128&gt;='Tab1-Plan'!$C$9,C128&gt;='Tab1-Plan'!$D$9),1,0)))</f>
        <v/>
      </c>
      <c r="I128" s="64" t="str">
        <f>IF(AND(B128="",T128=""),"",VLOOKUP($A$3,'Tab2-Assumptions'!$A$10:$C$13,2,FALSE))</f>
        <v/>
      </c>
      <c r="J128" s="64" t="str">
        <f>IF(AND(B128="",T128=""),"",VLOOKUP($A$3,'Tab2-Assumptions'!$A$10:$C$13,3,FALSE))</f>
        <v/>
      </c>
      <c r="K128" s="103" t="str">
        <f t="shared" si="98"/>
        <v/>
      </c>
      <c r="L128" s="103" t="str">
        <f t="shared" si="99"/>
        <v/>
      </c>
      <c r="M128" s="103" t="str">
        <f t="shared" si="100"/>
        <v/>
      </c>
      <c r="N128" s="103" t="str">
        <f t="shared" si="101"/>
        <v/>
      </c>
      <c r="O128" s="103" t="str">
        <f t="shared" si="102"/>
        <v/>
      </c>
      <c r="P128" s="103" t="str">
        <f t="shared" si="117"/>
        <v/>
      </c>
      <c r="Q128" s="103" t="str">
        <f t="shared" si="103"/>
        <v/>
      </c>
      <c r="R128" s="103" t="str">
        <f t="shared" si="104"/>
        <v/>
      </c>
      <c r="T128" s="26" t="str">
        <f t="shared" si="105"/>
        <v/>
      </c>
      <c r="U128" s="119" t="str">
        <f t="shared" si="121"/>
        <v/>
      </c>
      <c r="V128" s="119"/>
      <c r="W128" s="120" t="str">
        <f t="shared" si="141"/>
        <v/>
      </c>
      <c r="X128" s="120" t="str">
        <f t="shared" si="118"/>
        <v/>
      </c>
      <c r="Y128" s="120" t="str">
        <f t="shared" si="122"/>
        <v/>
      </c>
      <c r="Z128" s="119"/>
      <c r="AA128" s="119" t="str">
        <f t="shared" si="142"/>
        <v/>
      </c>
      <c r="AC128" s="26" t="str">
        <f t="shared" si="123"/>
        <v/>
      </c>
      <c r="AD128" s="25" t="str">
        <f t="shared" si="124"/>
        <v/>
      </c>
      <c r="AE128" s="105"/>
      <c r="AF128" s="26" t="str">
        <f t="shared" si="125"/>
        <v/>
      </c>
      <c r="AG128" s="25" t="str">
        <f t="shared" si="126"/>
        <v/>
      </c>
      <c r="AH128" s="123"/>
      <c r="AI128" s="51" t="str">
        <f t="shared" si="127"/>
        <v/>
      </c>
      <c r="AJ128" s="35" t="str">
        <f t="shared" si="128"/>
        <v/>
      </c>
      <c r="AL128" s="25" t="str">
        <f t="shared" si="143"/>
        <v/>
      </c>
      <c r="AM128" s="25" t="str">
        <f t="shared" si="144"/>
        <v/>
      </c>
      <c r="AO128" s="33" t="str">
        <f t="shared" si="145"/>
        <v/>
      </c>
      <c r="AP128" s="33" t="str">
        <f t="shared" si="146"/>
        <v/>
      </c>
      <c r="AQ128" s="125"/>
      <c r="AR128" s="126" t="str">
        <f t="shared" si="147"/>
        <v/>
      </c>
      <c r="AS128" s="126" t="str">
        <f t="shared" si="148"/>
        <v/>
      </c>
      <c r="AT128" s="126"/>
      <c r="AU128" s="62" t="str">
        <f t="shared" si="129"/>
        <v/>
      </c>
      <c r="AV128" s="62" t="str">
        <f t="shared" si="130"/>
        <v/>
      </c>
      <c r="AW128" s="62" t="str">
        <f t="shared" si="131"/>
        <v/>
      </c>
      <c r="AX128" s="61" t="str">
        <f t="shared" si="149"/>
        <v/>
      </c>
      <c r="AY128" s="61"/>
      <c r="AZ128" s="33" t="str">
        <f>IF(B128="","",VLOOKUP($A$3,'Tab1-Plan'!$B$30:$F$33,IF(B128&lt;65,2,3),FALSE))</f>
        <v/>
      </c>
      <c r="BA128" s="33" t="str">
        <f>IF(T128="","",VLOOKUP($A$3,'Tab1-Plan'!$B$30:$F$33,IF(T128&lt;65,4,5),FALSE))</f>
        <v/>
      </c>
      <c r="BB128" s="115"/>
      <c r="BC128" s="126" t="str">
        <f t="shared" si="132"/>
        <v/>
      </c>
      <c r="BD128" s="126" t="str">
        <f t="shared" si="133"/>
        <v/>
      </c>
      <c r="BE128" s="125"/>
      <c r="BF128" s="62" t="str">
        <f t="shared" si="134"/>
        <v/>
      </c>
      <c r="BG128" s="62" t="str">
        <f t="shared" si="135"/>
        <v/>
      </c>
      <c r="BH128" s="62" t="str">
        <f t="shared" si="136"/>
        <v/>
      </c>
      <c r="BI128" s="61" t="str">
        <f t="shared" si="137"/>
        <v/>
      </c>
      <c r="BJ128" s="61"/>
      <c r="BK128" s="61" t="str">
        <f t="shared" si="138"/>
        <v/>
      </c>
      <c r="BL128" s="61" t="str">
        <f t="shared" si="139"/>
        <v/>
      </c>
      <c r="BM128" s="127"/>
      <c r="BU128" s="37"/>
      <c r="BV128" s="127"/>
      <c r="BW128" s="127"/>
    </row>
    <row r="129" spans="1:75">
      <c r="A129" s="26" t="str">
        <f t="shared" si="115"/>
        <v/>
      </c>
      <c r="B129" s="26" t="str">
        <f t="shared" si="97"/>
        <v/>
      </c>
      <c r="C129" s="26" t="str">
        <f t="shared" si="116"/>
        <v/>
      </c>
      <c r="D129" s="103" t="str">
        <f t="shared" si="140"/>
        <v/>
      </c>
      <c r="E129" s="118" t="str">
        <f t="shared" si="119"/>
        <v/>
      </c>
      <c r="F129" s="103" t="str">
        <f t="shared" si="120"/>
        <v/>
      </c>
      <c r="G129" s="103"/>
      <c r="H129" s="60" t="str">
        <f>IF(B129="","",(IF(AND(B129&gt;='Tab1-Plan'!$C$9,C129&gt;='Tab1-Plan'!$D$9),1,0)))</f>
        <v/>
      </c>
      <c r="I129" s="64" t="str">
        <f>IF(AND(B129="",T129=""),"",VLOOKUP($A$3,'Tab2-Assumptions'!$A$10:$C$13,2,FALSE))</f>
        <v/>
      </c>
      <c r="J129" s="64" t="str">
        <f>IF(AND(B129="",T129=""),"",VLOOKUP($A$3,'Tab2-Assumptions'!$A$10:$C$13,3,FALSE))</f>
        <v/>
      </c>
      <c r="K129" s="103" t="str">
        <f t="shared" si="98"/>
        <v/>
      </c>
      <c r="L129" s="103" t="str">
        <f t="shared" si="99"/>
        <v/>
      </c>
      <c r="M129" s="103" t="str">
        <f t="shared" si="100"/>
        <v/>
      </c>
      <c r="N129" s="103" t="str">
        <f t="shared" si="101"/>
        <v/>
      </c>
      <c r="O129" s="103" t="str">
        <f t="shared" si="102"/>
        <v/>
      </c>
      <c r="P129" s="103" t="str">
        <f t="shared" si="117"/>
        <v/>
      </c>
      <c r="Q129" s="103" t="str">
        <f t="shared" si="103"/>
        <v/>
      </c>
      <c r="R129" s="103" t="str">
        <f t="shared" si="104"/>
        <v/>
      </c>
      <c r="T129" s="26" t="str">
        <f t="shared" si="105"/>
        <v/>
      </c>
      <c r="U129" s="119" t="str">
        <f t="shared" si="121"/>
        <v/>
      </c>
      <c r="V129" s="119"/>
      <c r="W129" s="120" t="str">
        <f t="shared" si="141"/>
        <v/>
      </c>
      <c r="X129" s="120" t="str">
        <f t="shared" si="118"/>
        <v/>
      </c>
      <c r="Y129" s="120" t="str">
        <f t="shared" si="122"/>
        <v/>
      </c>
      <c r="Z129" s="119"/>
      <c r="AA129" s="119" t="str">
        <f t="shared" si="142"/>
        <v/>
      </c>
      <c r="AC129" s="26" t="str">
        <f t="shared" si="123"/>
        <v/>
      </c>
      <c r="AD129" s="25" t="str">
        <f t="shared" si="124"/>
        <v/>
      </c>
      <c r="AE129" s="105"/>
      <c r="AF129" s="26" t="str">
        <f t="shared" si="125"/>
        <v/>
      </c>
      <c r="AG129" s="25" t="str">
        <f t="shared" si="126"/>
        <v/>
      </c>
      <c r="AH129" s="123"/>
      <c r="AI129" s="51" t="str">
        <f t="shared" si="127"/>
        <v/>
      </c>
      <c r="AJ129" s="35" t="str">
        <f t="shared" si="128"/>
        <v/>
      </c>
      <c r="AL129" s="25" t="str">
        <f t="shared" si="143"/>
        <v/>
      </c>
      <c r="AM129" s="25" t="str">
        <f t="shared" si="144"/>
        <v/>
      </c>
      <c r="AO129" s="33" t="str">
        <f t="shared" si="145"/>
        <v/>
      </c>
      <c r="AP129" s="33" t="str">
        <f t="shared" si="146"/>
        <v/>
      </c>
      <c r="AQ129" s="125"/>
      <c r="AR129" s="126" t="str">
        <f t="shared" si="147"/>
        <v/>
      </c>
      <c r="AS129" s="126" t="str">
        <f t="shared" si="148"/>
        <v/>
      </c>
      <c r="AT129" s="126"/>
      <c r="AU129" s="62" t="str">
        <f t="shared" si="129"/>
        <v/>
      </c>
      <c r="AV129" s="62" t="str">
        <f t="shared" si="130"/>
        <v/>
      </c>
      <c r="AW129" s="62" t="str">
        <f t="shared" si="131"/>
        <v/>
      </c>
      <c r="AX129" s="61" t="str">
        <f t="shared" si="149"/>
        <v/>
      </c>
      <c r="AY129" s="61"/>
      <c r="AZ129" s="33" t="str">
        <f>IF(B129="","",VLOOKUP($A$3,'Tab1-Plan'!$B$30:$F$33,IF(B129&lt;65,2,3),FALSE))</f>
        <v/>
      </c>
      <c r="BA129" s="33" t="str">
        <f>IF(T129="","",VLOOKUP($A$3,'Tab1-Plan'!$B$30:$F$33,IF(T129&lt;65,4,5),FALSE))</f>
        <v/>
      </c>
      <c r="BB129" s="115"/>
      <c r="BC129" s="126" t="str">
        <f t="shared" si="132"/>
        <v/>
      </c>
      <c r="BD129" s="126" t="str">
        <f t="shared" si="133"/>
        <v/>
      </c>
      <c r="BE129" s="125"/>
      <c r="BF129" s="62" t="str">
        <f t="shared" si="134"/>
        <v/>
      </c>
      <c r="BG129" s="62" t="str">
        <f t="shared" si="135"/>
        <v/>
      </c>
      <c r="BH129" s="62" t="str">
        <f t="shared" si="136"/>
        <v/>
      </c>
      <c r="BI129" s="61" t="str">
        <f t="shared" si="137"/>
        <v/>
      </c>
      <c r="BJ129" s="61"/>
      <c r="BK129" s="61" t="str">
        <f t="shared" si="138"/>
        <v/>
      </c>
      <c r="BL129" s="61" t="str">
        <f t="shared" si="139"/>
        <v/>
      </c>
      <c r="BM129" s="127"/>
      <c r="BU129" s="37"/>
      <c r="BV129" s="127"/>
      <c r="BW129" s="127"/>
    </row>
    <row r="130" spans="1:75">
      <c r="A130" s="26" t="str">
        <f t="shared" si="115"/>
        <v/>
      </c>
      <c r="B130" s="26" t="str">
        <f t="shared" si="97"/>
        <v/>
      </c>
      <c r="C130" s="26" t="str">
        <f t="shared" si="116"/>
        <v/>
      </c>
      <c r="D130" s="103" t="str">
        <f t="shared" si="140"/>
        <v/>
      </c>
      <c r="E130" s="118" t="str">
        <f t="shared" si="119"/>
        <v/>
      </c>
      <c r="F130" s="103" t="str">
        <f t="shared" si="120"/>
        <v/>
      </c>
      <c r="G130" s="103"/>
      <c r="H130" s="60" t="str">
        <f>IF(B130="","",(IF(AND(B130&gt;='Tab1-Plan'!$C$9,C130&gt;='Tab1-Plan'!$D$9),1,0)))</f>
        <v/>
      </c>
      <c r="I130" s="64" t="str">
        <f>IF(AND(B130="",T130=""),"",VLOOKUP($A$3,'Tab2-Assumptions'!$A$10:$C$13,2,FALSE))</f>
        <v/>
      </c>
      <c r="J130" s="64" t="str">
        <f>IF(AND(B130="",T130=""),"",VLOOKUP($A$3,'Tab2-Assumptions'!$A$10:$C$13,3,FALSE))</f>
        <v/>
      </c>
      <c r="K130" s="103" t="str">
        <f t="shared" si="98"/>
        <v/>
      </c>
      <c r="L130" s="103" t="str">
        <f t="shared" si="99"/>
        <v/>
      </c>
      <c r="M130" s="103" t="str">
        <f t="shared" si="100"/>
        <v/>
      </c>
      <c r="N130" s="103" t="str">
        <f t="shared" si="101"/>
        <v/>
      </c>
      <c r="O130" s="103" t="str">
        <f t="shared" si="102"/>
        <v/>
      </c>
      <c r="P130" s="103" t="str">
        <f t="shared" si="117"/>
        <v/>
      </c>
      <c r="Q130" s="103" t="str">
        <f t="shared" si="103"/>
        <v/>
      </c>
      <c r="R130" s="103" t="str">
        <f t="shared" si="104"/>
        <v/>
      </c>
      <c r="T130" s="26" t="str">
        <f t="shared" si="105"/>
        <v/>
      </c>
      <c r="U130" s="119" t="str">
        <f t="shared" si="121"/>
        <v/>
      </c>
      <c r="V130" s="119"/>
      <c r="W130" s="120" t="str">
        <f t="shared" si="141"/>
        <v/>
      </c>
      <c r="X130" s="120" t="str">
        <f t="shared" si="118"/>
        <v/>
      </c>
      <c r="Y130" s="120" t="str">
        <f t="shared" si="122"/>
        <v/>
      </c>
      <c r="Z130" s="119"/>
      <c r="AA130" s="119" t="str">
        <f t="shared" si="142"/>
        <v/>
      </c>
      <c r="AC130" s="26" t="str">
        <f t="shared" si="123"/>
        <v/>
      </c>
      <c r="AD130" s="25" t="str">
        <f t="shared" si="124"/>
        <v/>
      </c>
      <c r="AE130" s="105"/>
      <c r="AF130" s="26" t="str">
        <f t="shared" si="125"/>
        <v/>
      </c>
      <c r="AG130" s="25" t="str">
        <f t="shared" si="126"/>
        <v/>
      </c>
      <c r="AH130" s="123"/>
      <c r="AI130" s="51" t="str">
        <f t="shared" si="127"/>
        <v/>
      </c>
      <c r="AJ130" s="35" t="str">
        <f t="shared" si="128"/>
        <v/>
      </c>
      <c r="AL130" s="25" t="str">
        <f t="shared" si="143"/>
        <v/>
      </c>
      <c r="AM130" s="25" t="str">
        <f t="shared" si="144"/>
        <v/>
      </c>
      <c r="AO130" s="33" t="str">
        <f t="shared" si="145"/>
        <v/>
      </c>
      <c r="AP130" s="33" t="str">
        <f t="shared" si="146"/>
        <v/>
      </c>
      <c r="AQ130" s="125"/>
      <c r="AR130" s="126" t="str">
        <f t="shared" si="147"/>
        <v/>
      </c>
      <c r="AS130" s="126" t="str">
        <f t="shared" si="148"/>
        <v/>
      </c>
      <c r="AT130" s="126"/>
      <c r="AU130" s="62" t="str">
        <f t="shared" si="129"/>
        <v/>
      </c>
      <c r="AV130" s="62" t="str">
        <f t="shared" si="130"/>
        <v/>
      </c>
      <c r="AW130" s="62" t="str">
        <f t="shared" si="131"/>
        <v/>
      </c>
      <c r="AX130" s="61" t="str">
        <f t="shared" si="149"/>
        <v/>
      </c>
      <c r="AY130" s="61"/>
      <c r="AZ130" s="33" t="str">
        <f>IF(B130="","",VLOOKUP($A$3,'Tab1-Plan'!$B$30:$F$33,IF(B130&lt;65,2,3),FALSE))</f>
        <v/>
      </c>
      <c r="BA130" s="33" t="str">
        <f>IF(T130="","",VLOOKUP($A$3,'Tab1-Plan'!$B$30:$F$33,IF(T130&lt;65,4,5),FALSE))</f>
        <v/>
      </c>
      <c r="BB130" s="115"/>
      <c r="BC130" s="126" t="str">
        <f t="shared" si="132"/>
        <v/>
      </c>
      <c r="BD130" s="126" t="str">
        <f t="shared" si="133"/>
        <v/>
      </c>
      <c r="BE130" s="125"/>
      <c r="BF130" s="62" t="str">
        <f t="shared" si="134"/>
        <v/>
      </c>
      <c r="BG130" s="62" t="str">
        <f t="shared" si="135"/>
        <v/>
      </c>
      <c r="BH130" s="62" t="str">
        <f t="shared" si="136"/>
        <v/>
      </c>
      <c r="BI130" s="61" t="str">
        <f t="shared" si="137"/>
        <v/>
      </c>
      <c r="BJ130" s="61"/>
      <c r="BK130" s="61" t="str">
        <f t="shared" si="138"/>
        <v/>
      </c>
      <c r="BL130" s="61" t="str">
        <f t="shared" si="139"/>
        <v/>
      </c>
      <c r="BM130" s="127"/>
      <c r="BU130" s="37"/>
      <c r="BV130" s="127"/>
      <c r="BW130" s="127"/>
    </row>
    <row r="131" spans="1:75">
      <c r="A131" s="26" t="str">
        <f t="shared" si="115"/>
        <v/>
      </c>
      <c r="B131" s="26" t="str">
        <f t="shared" si="97"/>
        <v/>
      </c>
      <c r="C131" s="26" t="str">
        <f t="shared" si="116"/>
        <v/>
      </c>
      <c r="D131" s="103" t="str">
        <f t="shared" si="140"/>
        <v/>
      </c>
      <c r="E131" s="118" t="str">
        <f t="shared" si="119"/>
        <v/>
      </c>
      <c r="F131" s="103" t="str">
        <f t="shared" si="120"/>
        <v/>
      </c>
      <c r="G131" s="103"/>
      <c r="H131" s="60" t="str">
        <f>IF(B131="","",(IF(AND(B131&gt;='Tab1-Plan'!$C$9,C131&gt;='Tab1-Plan'!$D$9),1,0)))</f>
        <v/>
      </c>
      <c r="I131" s="64" t="str">
        <f>IF(AND(B131="",T131=""),"",VLOOKUP($A$3,'Tab2-Assumptions'!$A$10:$C$13,2,FALSE))</f>
        <v/>
      </c>
      <c r="J131" s="64" t="str">
        <f>IF(AND(B131="",T131=""),"",VLOOKUP($A$3,'Tab2-Assumptions'!$A$10:$C$13,3,FALSE))</f>
        <v/>
      </c>
      <c r="K131" s="103" t="str">
        <f t="shared" si="98"/>
        <v/>
      </c>
      <c r="L131" s="103" t="str">
        <f t="shared" si="99"/>
        <v/>
      </c>
      <c r="M131" s="103" t="str">
        <f t="shared" si="100"/>
        <v/>
      </c>
      <c r="N131" s="103" t="str">
        <f t="shared" si="101"/>
        <v/>
      </c>
      <c r="O131" s="103" t="str">
        <f t="shared" si="102"/>
        <v/>
      </c>
      <c r="P131" s="103" t="str">
        <f t="shared" si="117"/>
        <v/>
      </c>
      <c r="Q131" s="103" t="str">
        <f t="shared" si="103"/>
        <v/>
      </c>
      <c r="R131" s="103" t="str">
        <f t="shared" si="104"/>
        <v/>
      </c>
      <c r="T131" s="26" t="str">
        <f t="shared" si="105"/>
        <v/>
      </c>
      <c r="U131" s="119" t="str">
        <f t="shared" si="121"/>
        <v/>
      </c>
      <c r="V131" s="119"/>
      <c r="W131" s="120" t="str">
        <f t="shared" si="141"/>
        <v/>
      </c>
      <c r="X131" s="120" t="str">
        <f t="shared" si="118"/>
        <v/>
      </c>
      <c r="Y131" s="120" t="str">
        <f t="shared" si="122"/>
        <v/>
      </c>
      <c r="Z131" s="119"/>
      <c r="AA131" s="119" t="str">
        <f t="shared" si="142"/>
        <v/>
      </c>
      <c r="AC131" s="26" t="str">
        <f t="shared" si="123"/>
        <v/>
      </c>
      <c r="AD131" s="25" t="str">
        <f t="shared" si="124"/>
        <v/>
      </c>
      <c r="AE131" s="105"/>
      <c r="AF131" s="26" t="str">
        <f t="shared" si="125"/>
        <v/>
      </c>
      <c r="AG131" s="25" t="str">
        <f t="shared" si="126"/>
        <v/>
      </c>
      <c r="AH131" s="123"/>
      <c r="AI131" s="51" t="str">
        <f t="shared" si="127"/>
        <v/>
      </c>
      <c r="AJ131" s="35" t="str">
        <f t="shared" si="128"/>
        <v/>
      </c>
      <c r="AL131" s="25" t="str">
        <f t="shared" si="143"/>
        <v/>
      </c>
      <c r="AM131" s="25" t="str">
        <f t="shared" si="144"/>
        <v/>
      </c>
      <c r="AO131" s="33" t="str">
        <f t="shared" si="145"/>
        <v/>
      </c>
      <c r="AP131" s="33" t="str">
        <f t="shared" si="146"/>
        <v/>
      </c>
      <c r="AQ131" s="125"/>
      <c r="AR131" s="126" t="str">
        <f t="shared" si="147"/>
        <v/>
      </c>
      <c r="AS131" s="126" t="str">
        <f t="shared" si="148"/>
        <v/>
      </c>
      <c r="AT131" s="126"/>
      <c r="AU131" s="62" t="str">
        <f t="shared" si="129"/>
        <v/>
      </c>
      <c r="AV131" s="62" t="str">
        <f t="shared" si="130"/>
        <v/>
      </c>
      <c r="AW131" s="62" t="str">
        <f t="shared" si="131"/>
        <v/>
      </c>
      <c r="AX131" s="61" t="str">
        <f t="shared" si="149"/>
        <v/>
      </c>
      <c r="AY131" s="61"/>
      <c r="AZ131" s="33" t="str">
        <f>IF(B131="","",VLOOKUP($A$3,'Tab1-Plan'!$B$30:$F$33,IF(B131&lt;65,2,3),FALSE))</f>
        <v/>
      </c>
      <c r="BA131" s="33" t="str">
        <f>IF(T131="","",VLOOKUP($A$3,'Tab1-Plan'!$B$30:$F$33,IF(T131&lt;65,4,5),FALSE))</f>
        <v/>
      </c>
      <c r="BB131" s="115"/>
      <c r="BC131" s="126" t="str">
        <f t="shared" si="132"/>
        <v/>
      </c>
      <c r="BD131" s="126" t="str">
        <f t="shared" si="133"/>
        <v/>
      </c>
      <c r="BE131" s="125"/>
      <c r="BF131" s="62" t="str">
        <f t="shared" si="134"/>
        <v/>
      </c>
      <c r="BG131" s="62" t="str">
        <f t="shared" si="135"/>
        <v/>
      </c>
      <c r="BH131" s="62" t="str">
        <f t="shared" si="136"/>
        <v/>
      </c>
      <c r="BI131" s="61" t="str">
        <f t="shared" si="137"/>
        <v/>
      </c>
      <c r="BJ131" s="61"/>
      <c r="BK131" s="61" t="str">
        <f t="shared" si="138"/>
        <v/>
      </c>
      <c r="BL131" s="61" t="str">
        <f t="shared" si="139"/>
        <v/>
      </c>
      <c r="BM131" s="127"/>
      <c r="BU131" s="37"/>
      <c r="BV131" s="127"/>
      <c r="BW131" s="127"/>
    </row>
    <row r="132" spans="1:75">
      <c r="A132" s="26" t="str">
        <f t="shared" si="115"/>
        <v/>
      </c>
      <c r="B132" s="26" t="str">
        <f t="shared" si="97"/>
        <v/>
      </c>
      <c r="C132" s="26" t="str">
        <f t="shared" si="116"/>
        <v/>
      </c>
      <c r="D132" s="103" t="str">
        <f t="shared" si="140"/>
        <v/>
      </c>
      <c r="E132" s="118" t="str">
        <f t="shared" si="119"/>
        <v/>
      </c>
      <c r="F132" s="103" t="str">
        <f t="shared" si="120"/>
        <v/>
      </c>
      <c r="G132" s="103"/>
      <c r="H132" s="60" t="str">
        <f>IF(B132="","",(IF(AND(B132&gt;='Tab1-Plan'!$C$9,C132&gt;='Tab1-Plan'!$D$9),1,0)))</f>
        <v/>
      </c>
      <c r="I132" s="64" t="str">
        <f>IF(AND(B132="",T132=""),"",VLOOKUP($A$3,'Tab2-Assumptions'!$A$10:$C$13,2,FALSE))</f>
        <v/>
      </c>
      <c r="J132" s="64" t="str">
        <f>IF(AND(B132="",T132=""),"",VLOOKUP($A$3,'Tab2-Assumptions'!$A$10:$C$13,3,FALSE))</f>
        <v/>
      </c>
      <c r="K132" s="103" t="str">
        <f t="shared" si="98"/>
        <v/>
      </c>
      <c r="L132" s="103" t="str">
        <f t="shared" si="99"/>
        <v/>
      </c>
      <c r="M132" s="103" t="str">
        <f t="shared" si="100"/>
        <v/>
      </c>
      <c r="N132" s="103" t="str">
        <f t="shared" si="101"/>
        <v/>
      </c>
      <c r="O132" s="103" t="str">
        <f t="shared" si="102"/>
        <v/>
      </c>
      <c r="P132" s="103" t="str">
        <f t="shared" si="117"/>
        <v/>
      </c>
      <c r="Q132" s="103" t="str">
        <f t="shared" si="103"/>
        <v/>
      </c>
      <c r="R132" s="103" t="str">
        <f t="shared" si="104"/>
        <v/>
      </c>
      <c r="T132" s="26" t="str">
        <f t="shared" si="105"/>
        <v/>
      </c>
      <c r="U132" s="119" t="str">
        <f t="shared" si="121"/>
        <v/>
      </c>
      <c r="V132" s="119"/>
      <c r="W132" s="120" t="str">
        <f t="shared" si="141"/>
        <v/>
      </c>
      <c r="X132" s="120" t="str">
        <f t="shared" si="118"/>
        <v/>
      </c>
      <c r="Y132" s="120" t="str">
        <f t="shared" si="122"/>
        <v/>
      </c>
      <c r="Z132" s="119"/>
      <c r="AA132" s="119" t="str">
        <f t="shared" si="142"/>
        <v/>
      </c>
      <c r="AC132" s="26" t="str">
        <f t="shared" si="123"/>
        <v/>
      </c>
      <c r="AD132" s="25" t="str">
        <f t="shared" si="124"/>
        <v/>
      </c>
      <c r="AE132" s="105"/>
      <c r="AF132" s="26" t="str">
        <f t="shared" si="125"/>
        <v/>
      </c>
      <c r="AG132" s="25" t="str">
        <f t="shared" si="126"/>
        <v/>
      </c>
      <c r="AH132" s="123"/>
      <c r="AI132" s="51" t="str">
        <f t="shared" si="127"/>
        <v/>
      </c>
      <c r="AJ132" s="35" t="str">
        <f t="shared" si="128"/>
        <v/>
      </c>
      <c r="AL132" s="25" t="str">
        <f t="shared" si="143"/>
        <v/>
      </c>
      <c r="AM132" s="25" t="str">
        <f t="shared" si="144"/>
        <v/>
      </c>
      <c r="AO132" s="33" t="str">
        <f t="shared" si="145"/>
        <v/>
      </c>
      <c r="AP132" s="33" t="str">
        <f t="shared" si="146"/>
        <v/>
      </c>
      <c r="AQ132" s="125"/>
      <c r="AR132" s="126" t="str">
        <f t="shared" si="147"/>
        <v/>
      </c>
      <c r="AS132" s="126" t="str">
        <f t="shared" si="148"/>
        <v/>
      </c>
      <c r="AT132" s="126"/>
      <c r="AU132" s="62" t="str">
        <f t="shared" si="129"/>
        <v/>
      </c>
      <c r="AV132" s="62" t="str">
        <f t="shared" si="130"/>
        <v/>
      </c>
      <c r="AW132" s="62" t="str">
        <f t="shared" si="131"/>
        <v/>
      </c>
      <c r="AX132" s="61" t="str">
        <f t="shared" si="149"/>
        <v/>
      </c>
      <c r="AY132" s="61"/>
      <c r="AZ132" s="33" t="str">
        <f>IF(B132="","",VLOOKUP($A$3,'Tab1-Plan'!$B$30:$F$33,IF(B132&lt;65,2,3),FALSE))</f>
        <v/>
      </c>
      <c r="BA132" s="33" t="str">
        <f>IF(T132="","",VLOOKUP($A$3,'Tab1-Plan'!$B$30:$F$33,IF(T132&lt;65,4,5),FALSE))</f>
        <v/>
      </c>
      <c r="BB132" s="115"/>
      <c r="BC132" s="126" t="str">
        <f t="shared" si="132"/>
        <v/>
      </c>
      <c r="BD132" s="126" t="str">
        <f t="shared" si="133"/>
        <v/>
      </c>
      <c r="BE132" s="125"/>
      <c r="BF132" s="62" t="str">
        <f t="shared" si="134"/>
        <v/>
      </c>
      <c r="BG132" s="62" t="str">
        <f t="shared" si="135"/>
        <v/>
      </c>
      <c r="BH132" s="62" t="str">
        <f t="shared" si="136"/>
        <v/>
      </c>
      <c r="BI132" s="61" t="str">
        <f t="shared" si="137"/>
        <v/>
      </c>
      <c r="BJ132" s="61"/>
      <c r="BK132" s="61" t="str">
        <f t="shared" si="138"/>
        <v/>
      </c>
      <c r="BL132" s="61" t="str">
        <f t="shared" si="139"/>
        <v/>
      </c>
      <c r="BM132" s="127"/>
      <c r="BU132" s="37"/>
      <c r="BV132" s="127"/>
      <c r="BW132" s="127"/>
    </row>
    <row r="133" spans="1:75">
      <c r="A133" s="26" t="str">
        <f t="shared" si="115"/>
        <v/>
      </c>
      <c r="B133" s="26" t="str">
        <f t="shared" si="97"/>
        <v/>
      </c>
      <c r="C133" s="26" t="str">
        <f t="shared" si="116"/>
        <v/>
      </c>
      <c r="D133" s="103" t="str">
        <f t="shared" si="140"/>
        <v/>
      </c>
      <c r="E133" s="118" t="str">
        <f t="shared" si="119"/>
        <v/>
      </c>
      <c r="F133" s="103" t="str">
        <f t="shared" si="120"/>
        <v/>
      </c>
      <c r="G133" s="103"/>
      <c r="H133" s="60" t="str">
        <f>IF(B133="","",(IF(AND(B133&gt;='Tab1-Plan'!$C$9,C133&gt;='Tab1-Plan'!$D$9),1,0)))</f>
        <v/>
      </c>
      <c r="I133" s="64" t="str">
        <f>IF(AND(B133="",T133=""),"",VLOOKUP($A$3,'Tab2-Assumptions'!$A$10:$C$13,2,FALSE))</f>
        <v/>
      </c>
      <c r="J133" s="64" t="str">
        <f>IF(AND(B133="",T133=""),"",VLOOKUP($A$3,'Tab2-Assumptions'!$A$10:$C$13,3,FALSE))</f>
        <v/>
      </c>
      <c r="K133" s="103" t="str">
        <f t="shared" si="98"/>
        <v/>
      </c>
      <c r="L133" s="103" t="str">
        <f t="shared" si="99"/>
        <v/>
      </c>
      <c r="M133" s="103" t="str">
        <f t="shared" si="100"/>
        <v/>
      </c>
      <c r="N133" s="103" t="str">
        <f t="shared" si="101"/>
        <v/>
      </c>
      <c r="O133" s="103" t="str">
        <f t="shared" si="102"/>
        <v/>
      </c>
      <c r="P133" s="103" t="str">
        <f t="shared" si="117"/>
        <v/>
      </c>
      <c r="Q133" s="103" t="str">
        <f t="shared" si="103"/>
        <v/>
      </c>
      <c r="R133" s="103" t="str">
        <f t="shared" si="104"/>
        <v/>
      </c>
      <c r="T133" s="26" t="str">
        <f t="shared" si="105"/>
        <v/>
      </c>
      <c r="U133" s="119" t="str">
        <f t="shared" si="121"/>
        <v/>
      </c>
      <c r="V133" s="119"/>
      <c r="W133" s="120" t="str">
        <f t="shared" si="141"/>
        <v/>
      </c>
      <c r="X133" s="120" t="str">
        <f t="shared" si="118"/>
        <v/>
      </c>
      <c r="Y133" s="120" t="str">
        <f t="shared" si="122"/>
        <v/>
      </c>
      <c r="Z133" s="119"/>
      <c r="AA133" s="119" t="str">
        <f t="shared" si="142"/>
        <v/>
      </c>
      <c r="AC133" s="26" t="str">
        <f t="shared" si="123"/>
        <v/>
      </c>
      <c r="AD133" s="25" t="str">
        <f t="shared" si="124"/>
        <v/>
      </c>
      <c r="AE133" s="105"/>
      <c r="AF133" s="26" t="str">
        <f t="shared" si="125"/>
        <v/>
      </c>
      <c r="AG133" s="25" t="str">
        <f t="shared" si="126"/>
        <v/>
      </c>
      <c r="AH133" s="123"/>
      <c r="AI133" s="51" t="str">
        <f t="shared" si="127"/>
        <v/>
      </c>
      <c r="AJ133" s="35" t="str">
        <f t="shared" si="128"/>
        <v/>
      </c>
      <c r="AL133" s="25" t="str">
        <f t="shared" si="143"/>
        <v/>
      </c>
      <c r="AM133" s="25" t="str">
        <f t="shared" si="144"/>
        <v/>
      </c>
      <c r="AO133" s="33" t="str">
        <f t="shared" si="145"/>
        <v/>
      </c>
      <c r="AP133" s="33" t="str">
        <f t="shared" si="146"/>
        <v/>
      </c>
      <c r="AQ133" s="125"/>
      <c r="AR133" s="126" t="str">
        <f t="shared" si="147"/>
        <v/>
      </c>
      <c r="AS133" s="126" t="str">
        <f t="shared" si="148"/>
        <v/>
      </c>
      <c r="AT133" s="126"/>
      <c r="AU133" s="62" t="str">
        <f t="shared" si="129"/>
        <v/>
      </c>
      <c r="AV133" s="62" t="str">
        <f t="shared" si="130"/>
        <v/>
      </c>
      <c r="AW133" s="62" t="str">
        <f t="shared" si="131"/>
        <v/>
      </c>
      <c r="AX133" s="61" t="str">
        <f t="shared" si="149"/>
        <v/>
      </c>
      <c r="AY133" s="61"/>
      <c r="AZ133" s="33" t="str">
        <f>IF(B133="","",VLOOKUP($A$3,'Tab1-Plan'!$B$30:$F$33,IF(B133&lt;65,2,3),FALSE))</f>
        <v/>
      </c>
      <c r="BA133" s="33" t="str">
        <f>IF(T133="","",VLOOKUP($A$3,'Tab1-Plan'!$B$30:$F$33,IF(T133&lt;65,4,5),FALSE))</f>
        <v/>
      </c>
      <c r="BB133" s="115"/>
      <c r="BC133" s="126" t="str">
        <f t="shared" si="132"/>
        <v/>
      </c>
      <c r="BD133" s="126" t="str">
        <f t="shared" si="133"/>
        <v/>
      </c>
      <c r="BE133" s="125"/>
      <c r="BF133" s="62" t="str">
        <f t="shared" si="134"/>
        <v/>
      </c>
      <c r="BG133" s="62" t="str">
        <f t="shared" si="135"/>
        <v/>
      </c>
      <c r="BH133" s="62" t="str">
        <f t="shared" si="136"/>
        <v/>
      </c>
      <c r="BI133" s="61" t="str">
        <f t="shared" si="137"/>
        <v/>
      </c>
      <c r="BJ133" s="61"/>
      <c r="BK133" s="61" t="str">
        <f t="shared" si="138"/>
        <v/>
      </c>
      <c r="BL133" s="61" t="str">
        <f t="shared" si="139"/>
        <v/>
      </c>
      <c r="BM133" s="127"/>
      <c r="BU133" s="37"/>
      <c r="BV133" s="127"/>
      <c r="BW133" s="127"/>
    </row>
    <row r="134" spans="1:75">
      <c r="A134" s="26" t="str">
        <f t="shared" si="115"/>
        <v/>
      </c>
      <c r="B134" s="26" t="str">
        <f t="shared" si="97"/>
        <v/>
      </c>
      <c r="C134" s="26" t="str">
        <f t="shared" si="116"/>
        <v/>
      </c>
      <c r="D134" s="103" t="str">
        <f t="shared" si="140"/>
        <v/>
      </c>
      <c r="E134" s="118" t="str">
        <f t="shared" ref="E134:E150" si="150">IF(B134="","",VLOOKUP($B134,WITHDRAWAL,2))</f>
        <v/>
      </c>
      <c r="F134" s="103" t="str">
        <f t="shared" ref="F134:F150" si="151">IF(B134="","",IF(OR(active_sex="M",active_sex="m"),VLOOKUP(IF(B134&lt;20,20,$B134),DEATH_MALE,2),IF(OR(active_sex="F",active_sex="f"),VLOOKUP(IF(B134&lt;20,20,$B134),DEATH_FEMALE,2),"error")))</f>
        <v/>
      </c>
      <c r="G134" s="103"/>
      <c r="H134" s="60" t="str">
        <f>IF(B134="","",(IF(AND(B134&gt;='Tab1-Plan'!$C$9,C134&gt;='Tab1-Plan'!$D$9),1,0)))</f>
        <v/>
      </c>
      <c r="I134" s="64" t="str">
        <f>IF(AND(B134="",T134=""),"",VLOOKUP($A$3,'Tab2-Assumptions'!$A$10:$C$13,2,FALSE))</f>
        <v/>
      </c>
      <c r="J134" s="64" t="str">
        <f>IF(AND(B134="",T134=""),"",VLOOKUP($A$3,'Tab2-Assumptions'!$A$10:$C$13,3,FALSE))</f>
        <v/>
      </c>
      <c r="K134" s="103" t="str">
        <f t="shared" si="98"/>
        <v/>
      </c>
      <c r="L134" s="103" t="str">
        <f t="shared" si="99"/>
        <v/>
      </c>
      <c r="M134" s="103" t="str">
        <f t="shared" si="100"/>
        <v/>
      </c>
      <c r="N134" s="103" t="str">
        <f t="shared" si="101"/>
        <v/>
      </c>
      <c r="O134" s="103" t="str">
        <f t="shared" si="102"/>
        <v/>
      </c>
      <c r="P134" s="103" t="str">
        <f t="shared" si="117"/>
        <v/>
      </c>
      <c r="Q134" s="103" t="str">
        <f t="shared" si="103"/>
        <v/>
      </c>
      <c r="R134" s="103" t="str">
        <f t="shared" si="104"/>
        <v/>
      </c>
      <c r="T134" s="26" t="str">
        <f t="shared" si="105"/>
        <v/>
      </c>
      <c r="U134" s="119" t="str">
        <f t="shared" ref="U134:U150" si="152">IF(T134="","",IF(OR(active_sex="M",active_sex="m"),VLOOKUP(IF(T134&lt;20,20,$T134),DEATH_FEMALE,2),IF(OR(active_sex="F",active_sex="f"),VLOOKUP(IF(T134&lt;20,20,$T134),DEATH_MALE,2),"error")))</f>
        <v/>
      </c>
      <c r="V134" s="119"/>
      <c r="W134" s="120" t="str">
        <f t="shared" si="141"/>
        <v/>
      </c>
      <c r="X134" s="120" t="str">
        <f t="shared" si="118"/>
        <v/>
      </c>
      <c r="Y134" s="120" t="str">
        <f t="shared" ref="Y134:Y150" si="153">IF(T134="","",AVERAGE(W134,X134)*J134)</f>
        <v/>
      </c>
      <c r="Z134" s="119"/>
      <c r="AA134" s="119" t="str">
        <f t="shared" si="142"/>
        <v/>
      </c>
      <c r="AC134" s="26" t="str">
        <f t="shared" ref="AC134:AC150" si="154">B134</f>
        <v/>
      </c>
      <c r="AD134" s="25" t="str">
        <f t="shared" ref="AD134:AD150" si="155">IF(B134="","",VLOOKUP(AC134,agingtable,3))</f>
        <v/>
      </c>
      <c r="AE134" s="105"/>
      <c r="AF134" s="26" t="str">
        <f t="shared" ref="AF134:AF150" si="156">T134</f>
        <v/>
      </c>
      <c r="AG134" s="25" t="str">
        <f t="shared" ref="AG134:AG150" si="157">IF(T134="","",VLOOKUP(AF134,agingtable,3))</f>
        <v/>
      </c>
      <c r="AH134" s="123"/>
      <c r="AI134" s="51" t="str">
        <f t="shared" ref="AI134:AI150" si="158">IF(A134="","",VLOOKUP($A134,TRENDS,2,TRUE))</f>
        <v/>
      </c>
      <c r="AJ134" s="35" t="str">
        <f t="shared" ref="AJ134:AJ150" si="159">IF(A134="","",VLOOKUP($A134,TRENDS,3,TRUE))</f>
        <v/>
      </c>
      <c r="AL134" s="25" t="str">
        <f t="shared" si="143"/>
        <v/>
      </c>
      <c r="AM134" s="25" t="str">
        <f t="shared" si="144"/>
        <v/>
      </c>
      <c r="AO134" s="33" t="str">
        <f t="shared" si="145"/>
        <v/>
      </c>
      <c r="AP134" s="33" t="str">
        <f t="shared" si="146"/>
        <v/>
      </c>
      <c r="AQ134" s="125"/>
      <c r="AR134" s="126" t="str">
        <f t="shared" si="147"/>
        <v/>
      </c>
      <c r="AS134" s="126" t="str">
        <f t="shared" si="148"/>
        <v/>
      </c>
      <c r="AT134" s="126"/>
      <c r="AU134" s="62" t="str">
        <f t="shared" ref="AU134:AU150" si="160">IF($B134="","",(AR134)*$R134*$I134)</f>
        <v/>
      </c>
      <c r="AV134" s="62" t="str">
        <f t="shared" ref="AV134:AV150" si="161">IF($T134="","",(AS134)*$Y134*$I134)</f>
        <v/>
      </c>
      <c r="AW134" s="62" t="str">
        <f t="shared" ref="AW134:AW150" si="162">IF($A134="","",SUM(AU134:AV134))</f>
        <v/>
      </c>
      <c r="AX134" s="61" t="str">
        <f t="shared" si="149"/>
        <v/>
      </c>
      <c r="AY134" s="61"/>
      <c r="AZ134" s="33" t="str">
        <f>IF(B134="","",VLOOKUP($A$3,'Tab1-Plan'!$B$30:$F$33,IF(B134&lt;65,2,3),FALSE))</f>
        <v/>
      </c>
      <c r="BA134" s="33" t="str">
        <f>IF(T134="","",VLOOKUP($A$3,'Tab1-Plan'!$B$30:$F$33,IF(T134&lt;65,4,5),FALSE))</f>
        <v/>
      </c>
      <c r="BB134" s="115"/>
      <c r="BC134" s="126" t="str">
        <f t="shared" ref="BC134:BC150" si="163">IF(B134="","",AZ134*IF(AZ134&lt;1,AR134,AM134))</f>
        <v/>
      </c>
      <c r="BD134" s="126" t="str">
        <f t="shared" ref="BD134:BD150" si="164">IF($T134="","",BA134*IF(BA134&lt;1,AS134,$AM134))</f>
        <v/>
      </c>
      <c r="BE134" s="125"/>
      <c r="BF134" s="62" t="str">
        <f t="shared" ref="BF134:BF150" si="165">IF($B134="","",(BC134)*$R134*$I134)</f>
        <v/>
      </c>
      <c r="BG134" s="62" t="str">
        <f t="shared" ref="BG134:BG150" si="166">IF($T134="","",(BD134)*$Y134*$I134)</f>
        <v/>
      </c>
      <c r="BH134" s="62" t="str">
        <f t="shared" ref="BH134:BH150" si="167">IF($A134="","",SUM(BF134:BG134))</f>
        <v/>
      </c>
      <c r="BI134" s="61" t="str">
        <f t="shared" ref="BI134:BI150" si="168">IF($A134="","",BH134*AA134)</f>
        <v/>
      </c>
      <c r="BJ134" s="61"/>
      <c r="BK134" s="61" t="str">
        <f t="shared" ref="BK134:BK150" si="169">IF(A134="","",AW134-BH134)</f>
        <v/>
      </c>
      <c r="BL134" s="61" t="str">
        <f t="shared" ref="BL134:BL150" si="170">IF(A134="","",AX134-BI134)</f>
        <v/>
      </c>
      <c r="BM134" s="127"/>
      <c r="BU134" s="37"/>
      <c r="BV134" s="127"/>
      <c r="BW134" s="127"/>
    </row>
    <row r="135" spans="1:75">
      <c r="A135" s="26" t="str">
        <f t="shared" si="115"/>
        <v/>
      </c>
      <c r="B135" s="26" t="str">
        <f t="shared" ref="B135:B150" si="171">IF(B134="","",IF((B134+1)&gt;110,"",B134+1))</f>
        <v/>
      </c>
      <c r="C135" s="26" t="str">
        <f t="shared" si="116"/>
        <v/>
      </c>
      <c r="D135" s="103" t="str">
        <f t="shared" si="140"/>
        <v/>
      </c>
      <c r="E135" s="118" t="str">
        <f t="shared" si="150"/>
        <v/>
      </c>
      <c r="F135" s="103" t="str">
        <f t="shared" si="151"/>
        <v/>
      </c>
      <c r="G135" s="103"/>
      <c r="H135" s="60" t="str">
        <f>IF(B135="","",(IF(AND(B135&gt;='Tab1-Plan'!$C$9,C135&gt;='Tab1-Plan'!$D$9),1,0)))</f>
        <v/>
      </c>
      <c r="I135" s="64" t="str">
        <f>IF(AND(B135="",T135=""),"",VLOOKUP($A$3,'Tab2-Assumptions'!$A$10:$C$13,2,FALSE))</f>
        <v/>
      </c>
      <c r="J135" s="64" t="str">
        <f>IF(AND(B135="",T135=""),"",VLOOKUP($A$3,'Tab2-Assumptions'!$A$10:$C$13,3,FALSE))</f>
        <v/>
      </c>
      <c r="K135" s="103" t="str">
        <f t="shared" ref="K135:K150" si="172">IF(B135="","",O134)</f>
        <v/>
      </c>
      <c r="L135" s="103" t="str">
        <f t="shared" ref="L135:L150" si="173">IF(B135="","",H135*$K135*$D135)</f>
        <v/>
      </c>
      <c r="M135" s="103" t="str">
        <f t="shared" ref="M135:M150" si="174">IF(B135="","",IF(H135=1,0,$K135*$E135))</f>
        <v/>
      </c>
      <c r="N135" s="103" t="str">
        <f t="shared" ref="N135:N150" si="175">IF(B135="","",$K135*$F135)</f>
        <v/>
      </c>
      <c r="O135" s="103" t="str">
        <f t="shared" ref="O135:O150" si="176">IF(B135="","",MAX(K135-SUM(L135:N135),0))</f>
        <v/>
      </c>
      <c r="P135" s="103" t="str">
        <f t="shared" si="117"/>
        <v/>
      </c>
      <c r="Q135" s="103" t="str">
        <f t="shared" ref="Q135:Q150" si="177">IF(B135="","",P135*(1-$F135))</f>
        <v/>
      </c>
      <c r="R135" s="103" t="str">
        <f t="shared" ref="R135:R150" si="178">IF(B135="","",AVERAGE(P135:Q135))</f>
        <v/>
      </c>
      <c r="T135" s="26" t="str">
        <f t="shared" ref="T135:T150" si="179">IF(T134="","",IF((T134+1)&gt;110,"",T134+1))</f>
        <v/>
      </c>
      <c r="U135" s="119" t="str">
        <f t="shared" si="152"/>
        <v/>
      </c>
      <c r="V135" s="119"/>
      <c r="W135" s="120" t="str">
        <f t="shared" ref="W135:W150" si="180">IF(T135="","",X134+IF(L135="",0,L135))</f>
        <v/>
      </c>
      <c r="X135" s="120" t="str">
        <f t="shared" si="118"/>
        <v/>
      </c>
      <c r="Y135" s="120" t="str">
        <f t="shared" si="153"/>
        <v/>
      </c>
      <c r="Z135" s="119"/>
      <c r="AA135" s="119" t="str">
        <f t="shared" ref="AA135:AA150" si="181">IF(A135="","",AA134/(1+discount))</f>
        <v/>
      </c>
      <c r="AC135" s="26" t="str">
        <f t="shared" si="154"/>
        <v/>
      </c>
      <c r="AD135" s="25" t="str">
        <f t="shared" si="155"/>
        <v/>
      </c>
      <c r="AE135" s="105"/>
      <c r="AF135" s="26" t="str">
        <f t="shared" si="156"/>
        <v/>
      </c>
      <c r="AG135" s="25" t="str">
        <f t="shared" si="157"/>
        <v/>
      </c>
      <c r="AH135" s="123"/>
      <c r="AI135" s="51" t="str">
        <f t="shared" si="158"/>
        <v/>
      </c>
      <c r="AJ135" s="35" t="str">
        <f t="shared" si="159"/>
        <v/>
      </c>
      <c r="AL135" s="25" t="str">
        <f t="shared" ref="AL135:AL150" si="182">IF(A135="","",AL134*(1+AI134))</f>
        <v/>
      </c>
      <c r="AM135" s="25" t="str">
        <f t="shared" ref="AM135:AM150" si="183">IF(A135="","",AM134*(1+AJ134))</f>
        <v/>
      </c>
      <c r="AO135" s="33" t="str">
        <f t="shared" ref="AO135:AO150" si="184">IF(B135="","",IF(B135&lt;65,cc_pre_ret_age65,cc_pst_ret_age65))</f>
        <v/>
      </c>
      <c r="AP135" s="33" t="str">
        <f t="shared" ref="AP135:AP150" si="185">IF(T135="","",IF(T135&lt;65,cc_pre_sp_age65,cc_pst_sp_age65))</f>
        <v/>
      </c>
      <c r="AQ135" s="125"/>
      <c r="AR135" s="126" t="str">
        <f t="shared" ref="AR135:AR150" si="186">IF(B135="","",AO135*AL135*AD135)</f>
        <v/>
      </c>
      <c r="AS135" s="126" t="str">
        <f t="shared" ref="AS135:AS150" si="187">IF(T135="","",AP135*AL135*AG135)</f>
        <v/>
      </c>
      <c r="AT135" s="126"/>
      <c r="AU135" s="62" t="str">
        <f t="shared" si="160"/>
        <v/>
      </c>
      <c r="AV135" s="62" t="str">
        <f t="shared" si="161"/>
        <v/>
      </c>
      <c r="AW135" s="62" t="str">
        <f t="shared" si="162"/>
        <v/>
      </c>
      <c r="AX135" s="61" t="str">
        <f t="shared" ref="AX135:AX150" si="188">IF($A135="","",AW135*AA135)</f>
        <v/>
      </c>
      <c r="AY135" s="61"/>
      <c r="AZ135" s="33" t="str">
        <f>IF(B135="","",VLOOKUP($A$3,'Tab1-Plan'!$B$30:$F$33,IF(B135&lt;65,2,3),FALSE))</f>
        <v/>
      </c>
      <c r="BA135" s="33" t="str">
        <f>IF(T135="","",VLOOKUP($A$3,'Tab1-Plan'!$B$30:$F$33,IF(T135&lt;65,4,5),FALSE))</f>
        <v/>
      </c>
      <c r="BB135" s="115"/>
      <c r="BC135" s="126" t="str">
        <f t="shared" si="163"/>
        <v/>
      </c>
      <c r="BD135" s="126" t="str">
        <f t="shared" si="164"/>
        <v/>
      </c>
      <c r="BE135" s="125"/>
      <c r="BF135" s="62" t="str">
        <f t="shared" si="165"/>
        <v/>
      </c>
      <c r="BG135" s="62" t="str">
        <f t="shared" si="166"/>
        <v/>
      </c>
      <c r="BH135" s="62" t="str">
        <f t="shared" si="167"/>
        <v/>
      </c>
      <c r="BI135" s="61" t="str">
        <f t="shared" si="168"/>
        <v/>
      </c>
      <c r="BJ135" s="61"/>
      <c r="BK135" s="61" t="str">
        <f t="shared" si="169"/>
        <v/>
      </c>
      <c r="BL135" s="61" t="str">
        <f t="shared" si="170"/>
        <v/>
      </c>
      <c r="BM135" s="127"/>
      <c r="BU135" s="37"/>
      <c r="BV135" s="127"/>
      <c r="BW135" s="127"/>
    </row>
    <row r="136" spans="1:75">
      <c r="A136" s="26" t="str">
        <f t="shared" ref="A136:A150" si="189">IF(AND(B136="",T136=""),"",A135+1)</f>
        <v/>
      </c>
      <c r="B136" s="26" t="str">
        <f t="shared" si="171"/>
        <v/>
      </c>
      <c r="C136" s="26" t="str">
        <f t="shared" ref="C136:C150" si="190">IF($B136="","",C135+1)</f>
        <v/>
      </c>
      <c r="D136" s="103" t="str">
        <f t="shared" si="140"/>
        <v/>
      </c>
      <c r="E136" s="118" t="str">
        <f t="shared" si="150"/>
        <v/>
      </c>
      <c r="F136" s="103" t="str">
        <f t="shared" si="151"/>
        <v/>
      </c>
      <c r="G136" s="103"/>
      <c r="H136" s="60" t="str">
        <f>IF(B136="","",(IF(AND(B136&gt;='Tab1-Plan'!$C$9,C136&gt;='Tab1-Plan'!$D$9),1,0)))</f>
        <v/>
      </c>
      <c r="I136" s="64" t="str">
        <f>IF(AND(B136="",T136=""),"",VLOOKUP($A$3,'Tab2-Assumptions'!$A$10:$C$13,2,FALSE))</f>
        <v/>
      </c>
      <c r="J136" s="64" t="str">
        <f>IF(AND(B136="",T136=""),"",VLOOKUP($A$3,'Tab2-Assumptions'!$A$10:$C$13,3,FALSE))</f>
        <v/>
      </c>
      <c r="K136" s="103" t="str">
        <f t="shared" si="172"/>
        <v/>
      </c>
      <c r="L136" s="103" t="str">
        <f t="shared" si="173"/>
        <v/>
      </c>
      <c r="M136" s="103" t="str">
        <f t="shared" si="174"/>
        <v/>
      </c>
      <c r="N136" s="103" t="str">
        <f t="shared" si="175"/>
        <v/>
      </c>
      <c r="O136" s="103" t="str">
        <f t="shared" si="176"/>
        <v/>
      </c>
      <c r="P136" s="103" t="str">
        <f t="shared" ref="P136:P150" si="191">IF(B136="","",L136+Q135)</f>
        <v/>
      </c>
      <c r="Q136" s="103" t="str">
        <f t="shared" si="177"/>
        <v/>
      </c>
      <c r="R136" s="103" t="str">
        <f t="shared" si="178"/>
        <v/>
      </c>
      <c r="T136" s="26" t="str">
        <f t="shared" si="179"/>
        <v/>
      </c>
      <c r="U136" s="119" t="str">
        <f t="shared" si="152"/>
        <v/>
      </c>
      <c r="V136" s="119"/>
      <c r="W136" s="120" t="str">
        <f t="shared" si="180"/>
        <v/>
      </c>
      <c r="X136" s="120" t="str">
        <f t="shared" si="118"/>
        <v/>
      </c>
      <c r="Y136" s="120" t="str">
        <f t="shared" si="153"/>
        <v/>
      </c>
      <c r="Z136" s="119"/>
      <c r="AA136" s="119" t="str">
        <f t="shared" si="181"/>
        <v/>
      </c>
      <c r="AC136" s="26" t="str">
        <f t="shared" si="154"/>
        <v/>
      </c>
      <c r="AD136" s="25" t="str">
        <f t="shared" si="155"/>
        <v/>
      </c>
      <c r="AE136" s="105"/>
      <c r="AF136" s="26" t="str">
        <f t="shared" si="156"/>
        <v/>
      </c>
      <c r="AG136" s="25" t="str">
        <f t="shared" si="157"/>
        <v/>
      </c>
      <c r="AH136" s="123"/>
      <c r="AI136" s="51" t="str">
        <f t="shared" si="158"/>
        <v/>
      </c>
      <c r="AJ136" s="35" t="str">
        <f t="shared" si="159"/>
        <v/>
      </c>
      <c r="AL136" s="25" t="str">
        <f t="shared" si="182"/>
        <v/>
      </c>
      <c r="AM136" s="25" t="str">
        <f t="shared" si="183"/>
        <v/>
      </c>
      <c r="AO136" s="33" t="str">
        <f t="shared" si="184"/>
        <v/>
      </c>
      <c r="AP136" s="33" t="str">
        <f t="shared" si="185"/>
        <v/>
      </c>
      <c r="AQ136" s="125"/>
      <c r="AR136" s="126" t="str">
        <f t="shared" si="186"/>
        <v/>
      </c>
      <c r="AS136" s="126" t="str">
        <f t="shared" si="187"/>
        <v/>
      </c>
      <c r="AT136" s="126"/>
      <c r="AU136" s="62" t="str">
        <f t="shared" si="160"/>
        <v/>
      </c>
      <c r="AV136" s="62" t="str">
        <f t="shared" si="161"/>
        <v/>
      </c>
      <c r="AW136" s="62" t="str">
        <f t="shared" si="162"/>
        <v/>
      </c>
      <c r="AX136" s="61" t="str">
        <f t="shared" si="188"/>
        <v/>
      </c>
      <c r="AY136" s="61"/>
      <c r="AZ136" s="33" t="str">
        <f>IF(B136="","",VLOOKUP($A$3,'Tab1-Plan'!$B$30:$F$33,IF(B136&lt;65,2,3),FALSE))</f>
        <v/>
      </c>
      <c r="BA136" s="33" t="str">
        <f>IF(T136="","",VLOOKUP($A$3,'Tab1-Plan'!$B$30:$F$33,IF(T136&lt;65,4,5),FALSE))</f>
        <v/>
      </c>
      <c r="BB136" s="115"/>
      <c r="BC136" s="126" t="str">
        <f t="shared" si="163"/>
        <v/>
      </c>
      <c r="BD136" s="126" t="str">
        <f t="shared" si="164"/>
        <v/>
      </c>
      <c r="BE136" s="125"/>
      <c r="BF136" s="62" t="str">
        <f t="shared" si="165"/>
        <v/>
      </c>
      <c r="BG136" s="62" t="str">
        <f t="shared" si="166"/>
        <v/>
      </c>
      <c r="BH136" s="62" t="str">
        <f t="shared" si="167"/>
        <v/>
      </c>
      <c r="BI136" s="61" t="str">
        <f t="shared" si="168"/>
        <v/>
      </c>
      <c r="BJ136" s="61"/>
      <c r="BK136" s="61" t="str">
        <f t="shared" si="169"/>
        <v/>
      </c>
      <c r="BL136" s="61" t="str">
        <f t="shared" si="170"/>
        <v/>
      </c>
      <c r="BM136" s="127"/>
      <c r="BU136" s="37"/>
      <c r="BV136" s="127"/>
      <c r="BW136" s="127"/>
    </row>
    <row r="137" spans="1:75">
      <c r="A137" s="26" t="str">
        <f t="shared" si="189"/>
        <v/>
      </c>
      <c r="B137" s="26" t="str">
        <f t="shared" si="171"/>
        <v/>
      </c>
      <c r="C137" s="26" t="str">
        <f t="shared" si="190"/>
        <v/>
      </c>
      <c r="D137" s="103" t="str">
        <f t="shared" si="140"/>
        <v/>
      </c>
      <c r="E137" s="118" t="str">
        <f t="shared" si="150"/>
        <v/>
      </c>
      <c r="F137" s="103" t="str">
        <f t="shared" si="151"/>
        <v/>
      </c>
      <c r="G137" s="103"/>
      <c r="H137" s="60" t="str">
        <f>IF(B137="","",(IF(AND(B137&gt;='Tab1-Plan'!$C$9,C137&gt;='Tab1-Plan'!$D$9),1,0)))</f>
        <v/>
      </c>
      <c r="I137" s="64" t="str">
        <f>IF(AND(B137="",T137=""),"",VLOOKUP($A$3,'Tab2-Assumptions'!$A$10:$C$13,2,FALSE))</f>
        <v/>
      </c>
      <c r="J137" s="64" t="str">
        <f>IF(AND(B137="",T137=""),"",VLOOKUP($A$3,'Tab2-Assumptions'!$A$10:$C$13,3,FALSE))</f>
        <v/>
      </c>
      <c r="K137" s="103" t="str">
        <f t="shared" si="172"/>
        <v/>
      </c>
      <c r="L137" s="103" t="str">
        <f t="shared" si="173"/>
        <v/>
      </c>
      <c r="M137" s="103" t="str">
        <f t="shared" si="174"/>
        <v/>
      </c>
      <c r="N137" s="103" t="str">
        <f t="shared" si="175"/>
        <v/>
      </c>
      <c r="O137" s="103" t="str">
        <f t="shared" si="176"/>
        <v/>
      </c>
      <c r="P137" s="103" t="str">
        <f t="shared" si="191"/>
        <v/>
      </c>
      <c r="Q137" s="103" t="str">
        <f t="shared" si="177"/>
        <v/>
      </c>
      <c r="R137" s="103" t="str">
        <f t="shared" si="178"/>
        <v/>
      </c>
      <c r="T137" s="26" t="str">
        <f t="shared" si="179"/>
        <v/>
      </c>
      <c r="U137" s="119" t="str">
        <f t="shared" si="152"/>
        <v/>
      </c>
      <c r="V137" s="119"/>
      <c r="W137" s="120" t="str">
        <f t="shared" si="180"/>
        <v/>
      </c>
      <c r="X137" s="120" t="str">
        <f t="shared" si="118"/>
        <v/>
      </c>
      <c r="Y137" s="120" t="str">
        <f t="shared" si="153"/>
        <v/>
      </c>
      <c r="Z137" s="119"/>
      <c r="AA137" s="119" t="str">
        <f t="shared" si="181"/>
        <v/>
      </c>
      <c r="AC137" s="26" t="str">
        <f t="shared" si="154"/>
        <v/>
      </c>
      <c r="AD137" s="25" t="str">
        <f t="shared" si="155"/>
        <v/>
      </c>
      <c r="AE137" s="105"/>
      <c r="AF137" s="26" t="str">
        <f t="shared" si="156"/>
        <v/>
      </c>
      <c r="AG137" s="25" t="str">
        <f t="shared" si="157"/>
        <v/>
      </c>
      <c r="AH137" s="123"/>
      <c r="AI137" s="51" t="str">
        <f t="shared" si="158"/>
        <v/>
      </c>
      <c r="AJ137" s="35" t="str">
        <f t="shared" si="159"/>
        <v/>
      </c>
      <c r="AL137" s="25" t="str">
        <f t="shared" si="182"/>
        <v/>
      </c>
      <c r="AM137" s="25" t="str">
        <f t="shared" si="183"/>
        <v/>
      </c>
      <c r="AO137" s="33" t="str">
        <f t="shared" si="184"/>
        <v/>
      </c>
      <c r="AP137" s="33" t="str">
        <f t="shared" si="185"/>
        <v/>
      </c>
      <c r="AQ137" s="125"/>
      <c r="AR137" s="126" t="str">
        <f t="shared" si="186"/>
        <v/>
      </c>
      <c r="AS137" s="126" t="str">
        <f t="shared" si="187"/>
        <v/>
      </c>
      <c r="AT137" s="126"/>
      <c r="AU137" s="62" t="str">
        <f t="shared" si="160"/>
        <v/>
      </c>
      <c r="AV137" s="62" t="str">
        <f t="shared" si="161"/>
        <v/>
      </c>
      <c r="AW137" s="62" t="str">
        <f t="shared" si="162"/>
        <v/>
      </c>
      <c r="AX137" s="61" t="str">
        <f t="shared" si="188"/>
        <v/>
      </c>
      <c r="AY137" s="61"/>
      <c r="AZ137" s="33" t="str">
        <f>IF(B137="","",VLOOKUP($A$3,'Tab1-Plan'!$B$30:$F$33,IF(B137&lt;65,2,3),FALSE))</f>
        <v/>
      </c>
      <c r="BA137" s="33" t="str">
        <f>IF(T137="","",VLOOKUP($A$3,'Tab1-Plan'!$B$30:$F$33,IF(T137&lt;65,4,5),FALSE))</f>
        <v/>
      </c>
      <c r="BB137" s="115"/>
      <c r="BC137" s="126" t="str">
        <f t="shared" si="163"/>
        <v/>
      </c>
      <c r="BD137" s="126" t="str">
        <f t="shared" si="164"/>
        <v/>
      </c>
      <c r="BE137" s="125"/>
      <c r="BF137" s="62" t="str">
        <f t="shared" si="165"/>
        <v/>
      </c>
      <c r="BG137" s="62" t="str">
        <f t="shared" si="166"/>
        <v/>
      </c>
      <c r="BH137" s="62" t="str">
        <f t="shared" si="167"/>
        <v/>
      </c>
      <c r="BI137" s="61" t="str">
        <f t="shared" si="168"/>
        <v/>
      </c>
      <c r="BJ137" s="61"/>
      <c r="BK137" s="61" t="str">
        <f t="shared" si="169"/>
        <v/>
      </c>
      <c r="BL137" s="61" t="str">
        <f t="shared" si="170"/>
        <v/>
      </c>
      <c r="BM137" s="127"/>
      <c r="BU137" s="37"/>
      <c r="BV137" s="127"/>
      <c r="BW137" s="127"/>
    </row>
    <row r="138" spans="1:75">
      <c r="A138" s="26" t="str">
        <f t="shared" si="189"/>
        <v/>
      </c>
      <c r="B138" s="26" t="str">
        <f t="shared" si="171"/>
        <v/>
      </c>
      <c r="C138" s="26" t="str">
        <f t="shared" si="190"/>
        <v/>
      </c>
      <c r="D138" s="103" t="str">
        <f t="shared" si="140"/>
        <v/>
      </c>
      <c r="E138" s="118" t="str">
        <f t="shared" si="150"/>
        <v/>
      </c>
      <c r="F138" s="103" t="str">
        <f t="shared" si="151"/>
        <v/>
      </c>
      <c r="G138" s="103"/>
      <c r="H138" s="60" t="str">
        <f>IF(B138="","",(IF(AND(B138&gt;='Tab1-Plan'!$C$9,C138&gt;='Tab1-Plan'!$D$9),1,0)))</f>
        <v/>
      </c>
      <c r="I138" s="64" t="str">
        <f>IF(AND(B138="",T138=""),"",VLOOKUP($A$3,'Tab2-Assumptions'!$A$10:$C$13,2,FALSE))</f>
        <v/>
      </c>
      <c r="J138" s="64" t="str">
        <f>IF(AND(B138="",T138=""),"",VLOOKUP($A$3,'Tab2-Assumptions'!$A$10:$C$13,3,FALSE))</f>
        <v/>
      </c>
      <c r="K138" s="103" t="str">
        <f t="shared" si="172"/>
        <v/>
      </c>
      <c r="L138" s="103" t="str">
        <f t="shared" si="173"/>
        <v/>
      </c>
      <c r="M138" s="103" t="str">
        <f t="shared" si="174"/>
        <v/>
      </c>
      <c r="N138" s="103" t="str">
        <f t="shared" si="175"/>
        <v/>
      </c>
      <c r="O138" s="103" t="str">
        <f t="shared" si="176"/>
        <v/>
      </c>
      <c r="P138" s="103" t="str">
        <f t="shared" si="191"/>
        <v/>
      </c>
      <c r="Q138" s="103" t="str">
        <f t="shared" si="177"/>
        <v/>
      </c>
      <c r="R138" s="103" t="str">
        <f t="shared" si="178"/>
        <v/>
      </c>
      <c r="T138" s="26" t="str">
        <f t="shared" si="179"/>
        <v/>
      </c>
      <c r="U138" s="119" t="str">
        <f t="shared" si="152"/>
        <v/>
      </c>
      <c r="V138" s="119"/>
      <c r="W138" s="120" t="str">
        <f t="shared" si="180"/>
        <v/>
      </c>
      <c r="X138" s="120" t="str">
        <f t="shared" ref="X138:X150" si="192">IF(T138="","",W138*((1-U138)*(1-IF(B139="",0,F138))+(1-U138)*IF(B139="",0,F138)))</f>
        <v/>
      </c>
      <c r="Y138" s="120" t="str">
        <f t="shared" si="153"/>
        <v/>
      </c>
      <c r="Z138" s="119"/>
      <c r="AA138" s="119" t="str">
        <f t="shared" si="181"/>
        <v/>
      </c>
      <c r="AC138" s="26" t="str">
        <f t="shared" si="154"/>
        <v/>
      </c>
      <c r="AD138" s="25" t="str">
        <f t="shared" si="155"/>
        <v/>
      </c>
      <c r="AE138" s="105"/>
      <c r="AF138" s="26" t="str">
        <f t="shared" si="156"/>
        <v/>
      </c>
      <c r="AG138" s="25" t="str">
        <f t="shared" si="157"/>
        <v/>
      </c>
      <c r="AH138" s="123"/>
      <c r="AI138" s="51" t="str">
        <f t="shared" si="158"/>
        <v/>
      </c>
      <c r="AJ138" s="35" t="str">
        <f t="shared" si="159"/>
        <v/>
      </c>
      <c r="AL138" s="25" t="str">
        <f t="shared" si="182"/>
        <v/>
      </c>
      <c r="AM138" s="25" t="str">
        <f t="shared" si="183"/>
        <v/>
      </c>
      <c r="AO138" s="33" t="str">
        <f t="shared" si="184"/>
        <v/>
      </c>
      <c r="AP138" s="33" t="str">
        <f t="shared" si="185"/>
        <v/>
      </c>
      <c r="AQ138" s="125"/>
      <c r="AR138" s="126" t="str">
        <f t="shared" si="186"/>
        <v/>
      </c>
      <c r="AS138" s="126" t="str">
        <f t="shared" si="187"/>
        <v/>
      </c>
      <c r="AT138" s="126"/>
      <c r="AU138" s="62" t="str">
        <f t="shared" si="160"/>
        <v/>
      </c>
      <c r="AV138" s="62" t="str">
        <f t="shared" si="161"/>
        <v/>
      </c>
      <c r="AW138" s="62" t="str">
        <f t="shared" si="162"/>
        <v/>
      </c>
      <c r="AX138" s="61" t="str">
        <f t="shared" si="188"/>
        <v/>
      </c>
      <c r="AY138" s="61"/>
      <c r="AZ138" s="33" t="str">
        <f>IF(B138="","",VLOOKUP($A$3,'Tab1-Plan'!$B$30:$F$33,IF(B138&lt;65,2,3),FALSE))</f>
        <v/>
      </c>
      <c r="BA138" s="33" t="str">
        <f>IF(T138="","",VLOOKUP($A$3,'Tab1-Plan'!$B$30:$F$33,IF(T138&lt;65,4,5),FALSE))</f>
        <v/>
      </c>
      <c r="BB138" s="115"/>
      <c r="BC138" s="126" t="str">
        <f t="shared" si="163"/>
        <v/>
      </c>
      <c r="BD138" s="126" t="str">
        <f t="shared" si="164"/>
        <v/>
      </c>
      <c r="BE138" s="125"/>
      <c r="BF138" s="62" t="str">
        <f t="shared" si="165"/>
        <v/>
      </c>
      <c r="BG138" s="62" t="str">
        <f t="shared" si="166"/>
        <v/>
      </c>
      <c r="BH138" s="62" t="str">
        <f t="shared" si="167"/>
        <v/>
      </c>
      <c r="BI138" s="61" t="str">
        <f t="shared" si="168"/>
        <v/>
      </c>
      <c r="BJ138" s="61"/>
      <c r="BK138" s="61" t="str">
        <f t="shared" si="169"/>
        <v/>
      </c>
      <c r="BL138" s="61" t="str">
        <f t="shared" si="170"/>
        <v/>
      </c>
      <c r="BM138" s="127"/>
      <c r="BU138" s="37"/>
      <c r="BV138" s="127"/>
      <c r="BW138" s="127"/>
    </row>
    <row r="139" spans="1:75">
      <c r="A139" s="26" t="str">
        <f t="shared" si="189"/>
        <v/>
      </c>
      <c r="B139" s="26" t="str">
        <f t="shared" si="171"/>
        <v/>
      </c>
      <c r="C139" s="26" t="str">
        <f t="shared" si="190"/>
        <v/>
      </c>
      <c r="D139" s="103" t="str">
        <f t="shared" si="140"/>
        <v/>
      </c>
      <c r="E139" s="118" t="str">
        <f t="shared" si="150"/>
        <v/>
      </c>
      <c r="F139" s="103" t="str">
        <f t="shared" si="151"/>
        <v/>
      </c>
      <c r="G139" s="103"/>
      <c r="H139" s="60" t="str">
        <f>IF(B139="","",(IF(AND(B139&gt;='Tab1-Plan'!$C$9,C139&gt;='Tab1-Plan'!$D$9),1,0)))</f>
        <v/>
      </c>
      <c r="I139" s="64" t="str">
        <f>IF(AND(B139="",T139=""),"",VLOOKUP($A$3,'Tab2-Assumptions'!$A$10:$C$13,2,FALSE))</f>
        <v/>
      </c>
      <c r="J139" s="64" t="str">
        <f>IF(AND(B139="",T139=""),"",VLOOKUP($A$3,'Tab2-Assumptions'!$A$10:$C$13,3,FALSE))</f>
        <v/>
      </c>
      <c r="K139" s="103" t="str">
        <f t="shared" si="172"/>
        <v/>
      </c>
      <c r="L139" s="103" t="str">
        <f t="shared" si="173"/>
        <v/>
      </c>
      <c r="M139" s="103" t="str">
        <f t="shared" si="174"/>
        <v/>
      </c>
      <c r="N139" s="103" t="str">
        <f t="shared" si="175"/>
        <v/>
      </c>
      <c r="O139" s="103" t="str">
        <f t="shared" si="176"/>
        <v/>
      </c>
      <c r="P139" s="103" t="str">
        <f t="shared" si="191"/>
        <v/>
      </c>
      <c r="Q139" s="103" t="str">
        <f t="shared" si="177"/>
        <v/>
      </c>
      <c r="R139" s="103" t="str">
        <f t="shared" si="178"/>
        <v/>
      </c>
      <c r="T139" s="26" t="str">
        <f t="shared" si="179"/>
        <v/>
      </c>
      <c r="U139" s="119" t="str">
        <f t="shared" si="152"/>
        <v/>
      </c>
      <c r="V139" s="119"/>
      <c r="W139" s="120" t="str">
        <f t="shared" si="180"/>
        <v/>
      </c>
      <c r="X139" s="120" t="str">
        <f t="shared" si="192"/>
        <v/>
      </c>
      <c r="Y139" s="120" t="str">
        <f t="shared" si="153"/>
        <v/>
      </c>
      <c r="Z139" s="119"/>
      <c r="AA139" s="119" t="str">
        <f t="shared" si="181"/>
        <v/>
      </c>
      <c r="AC139" s="26" t="str">
        <f t="shared" si="154"/>
        <v/>
      </c>
      <c r="AD139" s="25" t="str">
        <f t="shared" si="155"/>
        <v/>
      </c>
      <c r="AE139" s="105"/>
      <c r="AF139" s="26" t="str">
        <f t="shared" si="156"/>
        <v/>
      </c>
      <c r="AG139" s="25" t="str">
        <f t="shared" si="157"/>
        <v/>
      </c>
      <c r="AH139" s="123"/>
      <c r="AI139" s="51" t="str">
        <f t="shared" si="158"/>
        <v/>
      </c>
      <c r="AJ139" s="35" t="str">
        <f t="shared" si="159"/>
        <v/>
      </c>
      <c r="AL139" s="25" t="str">
        <f t="shared" si="182"/>
        <v/>
      </c>
      <c r="AM139" s="25" t="str">
        <f t="shared" si="183"/>
        <v/>
      </c>
      <c r="AO139" s="33" t="str">
        <f t="shared" si="184"/>
        <v/>
      </c>
      <c r="AP139" s="33" t="str">
        <f t="shared" si="185"/>
        <v/>
      </c>
      <c r="AQ139" s="125"/>
      <c r="AR139" s="126" t="str">
        <f t="shared" si="186"/>
        <v/>
      </c>
      <c r="AS139" s="126" t="str">
        <f t="shared" si="187"/>
        <v/>
      </c>
      <c r="AT139" s="126"/>
      <c r="AU139" s="62" t="str">
        <f t="shared" si="160"/>
        <v/>
      </c>
      <c r="AV139" s="62" t="str">
        <f t="shared" si="161"/>
        <v/>
      </c>
      <c r="AW139" s="62" t="str">
        <f t="shared" si="162"/>
        <v/>
      </c>
      <c r="AX139" s="61" t="str">
        <f t="shared" si="188"/>
        <v/>
      </c>
      <c r="AY139" s="61"/>
      <c r="AZ139" s="33" t="str">
        <f>IF(B139="","",VLOOKUP($A$3,'Tab1-Plan'!$B$30:$F$33,IF(B139&lt;65,2,3),FALSE))</f>
        <v/>
      </c>
      <c r="BA139" s="33" t="str">
        <f>IF(T139="","",VLOOKUP($A$3,'Tab1-Plan'!$B$30:$F$33,IF(T139&lt;65,4,5),FALSE))</f>
        <v/>
      </c>
      <c r="BB139" s="115"/>
      <c r="BC139" s="126" t="str">
        <f t="shared" si="163"/>
        <v/>
      </c>
      <c r="BD139" s="126" t="str">
        <f t="shared" si="164"/>
        <v/>
      </c>
      <c r="BE139" s="125"/>
      <c r="BF139" s="62" t="str">
        <f t="shared" si="165"/>
        <v/>
      </c>
      <c r="BG139" s="62" t="str">
        <f t="shared" si="166"/>
        <v/>
      </c>
      <c r="BH139" s="62" t="str">
        <f t="shared" si="167"/>
        <v/>
      </c>
      <c r="BI139" s="61" t="str">
        <f t="shared" si="168"/>
        <v/>
      </c>
      <c r="BJ139" s="61"/>
      <c r="BK139" s="61" t="str">
        <f t="shared" si="169"/>
        <v/>
      </c>
      <c r="BL139" s="61" t="str">
        <f t="shared" si="170"/>
        <v/>
      </c>
      <c r="BM139" s="127"/>
      <c r="BU139" s="37"/>
      <c r="BV139" s="127"/>
      <c r="BW139" s="127"/>
    </row>
    <row r="140" spans="1:75">
      <c r="A140" s="26" t="str">
        <f t="shared" si="189"/>
        <v/>
      </c>
      <c r="B140" s="26" t="str">
        <f t="shared" si="171"/>
        <v/>
      </c>
      <c r="C140" s="26" t="str">
        <f t="shared" si="190"/>
        <v/>
      </c>
      <c r="D140" s="103" t="str">
        <f t="shared" si="140"/>
        <v/>
      </c>
      <c r="E140" s="118" t="str">
        <f t="shared" si="150"/>
        <v/>
      </c>
      <c r="F140" s="103" t="str">
        <f t="shared" si="151"/>
        <v/>
      </c>
      <c r="G140" s="103"/>
      <c r="H140" s="60" t="str">
        <f>IF(B140="","",(IF(AND(B140&gt;='Tab1-Plan'!$C$9,C140&gt;='Tab1-Plan'!$D$9),1,0)))</f>
        <v/>
      </c>
      <c r="I140" s="64" t="str">
        <f>IF(AND(B140="",T140=""),"",VLOOKUP($A$3,'Tab2-Assumptions'!$A$10:$C$13,2,FALSE))</f>
        <v/>
      </c>
      <c r="J140" s="64" t="str">
        <f>IF(AND(B140="",T140=""),"",VLOOKUP($A$3,'Tab2-Assumptions'!$A$10:$C$13,3,FALSE))</f>
        <v/>
      </c>
      <c r="K140" s="103" t="str">
        <f t="shared" si="172"/>
        <v/>
      </c>
      <c r="L140" s="103" t="str">
        <f t="shared" si="173"/>
        <v/>
      </c>
      <c r="M140" s="103" t="str">
        <f t="shared" si="174"/>
        <v/>
      </c>
      <c r="N140" s="103" t="str">
        <f t="shared" si="175"/>
        <v/>
      </c>
      <c r="O140" s="103" t="str">
        <f t="shared" si="176"/>
        <v/>
      </c>
      <c r="P140" s="103" t="str">
        <f t="shared" si="191"/>
        <v/>
      </c>
      <c r="Q140" s="103" t="str">
        <f t="shared" si="177"/>
        <v/>
      </c>
      <c r="R140" s="103" t="str">
        <f t="shared" si="178"/>
        <v/>
      </c>
      <c r="T140" s="26" t="str">
        <f t="shared" si="179"/>
        <v/>
      </c>
      <c r="U140" s="119" t="str">
        <f t="shared" si="152"/>
        <v/>
      </c>
      <c r="V140" s="119"/>
      <c r="W140" s="120" t="str">
        <f t="shared" si="180"/>
        <v/>
      </c>
      <c r="X140" s="120" t="str">
        <f t="shared" si="192"/>
        <v/>
      </c>
      <c r="Y140" s="120" t="str">
        <f t="shared" si="153"/>
        <v/>
      </c>
      <c r="Z140" s="119"/>
      <c r="AA140" s="119" t="str">
        <f t="shared" si="181"/>
        <v/>
      </c>
      <c r="AC140" s="26" t="str">
        <f t="shared" si="154"/>
        <v/>
      </c>
      <c r="AD140" s="25" t="str">
        <f t="shared" si="155"/>
        <v/>
      </c>
      <c r="AE140" s="105"/>
      <c r="AF140" s="26" t="str">
        <f t="shared" si="156"/>
        <v/>
      </c>
      <c r="AG140" s="25" t="str">
        <f t="shared" si="157"/>
        <v/>
      </c>
      <c r="AH140" s="123"/>
      <c r="AI140" s="51" t="str">
        <f t="shared" si="158"/>
        <v/>
      </c>
      <c r="AJ140" s="35" t="str">
        <f t="shared" si="159"/>
        <v/>
      </c>
      <c r="AL140" s="25" t="str">
        <f t="shared" si="182"/>
        <v/>
      </c>
      <c r="AM140" s="25" t="str">
        <f t="shared" si="183"/>
        <v/>
      </c>
      <c r="AO140" s="33" t="str">
        <f t="shared" si="184"/>
        <v/>
      </c>
      <c r="AP140" s="33" t="str">
        <f t="shared" si="185"/>
        <v/>
      </c>
      <c r="AQ140" s="125"/>
      <c r="AR140" s="126" t="str">
        <f t="shared" si="186"/>
        <v/>
      </c>
      <c r="AS140" s="126" t="str">
        <f t="shared" si="187"/>
        <v/>
      </c>
      <c r="AT140" s="126"/>
      <c r="AU140" s="62" t="str">
        <f t="shared" si="160"/>
        <v/>
      </c>
      <c r="AV140" s="62" t="str">
        <f t="shared" si="161"/>
        <v/>
      </c>
      <c r="AW140" s="62" t="str">
        <f t="shared" si="162"/>
        <v/>
      </c>
      <c r="AX140" s="61" t="str">
        <f t="shared" si="188"/>
        <v/>
      </c>
      <c r="AY140" s="61"/>
      <c r="AZ140" s="33" t="str">
        <f>IF(B140="","",VLOOKUP($A$3,'Tab1-Plan'!$B$30:$F$33,IF(B140&lt;65,2,3),FALSE))</f>
        <v/>
      </c>
      <c r="BA140" s="33" t="str">
        <f>IF(T140="","",VLOOKUP($A$3,'Tab1-Plan'!$B$30:$F$33,IF(T140&lt;65,4,5),FALSE))</f>
        <v/>
      </c>
      <c r="BB140" s="115"/>
      <c r="BC140" s="126" t="str">
        <f t="shared" si="163"/>
        <v/>
      </c>
      <c r="BD140" s="126" t="str">
        <f t="shared" si="164"/>
        <v/>
      </c>
      <c r="BE140" s="125"/>
      <c r="BF140" s="62" t="str">
        <f t="shared" si="165"/>
        <v/>
      </c>
      <c r="BG140" s="62" t="str">
        <f t="shared" si="166"/>
        <v/>
      </c>
      <c r="BH140" s="62" t="str">
        <f t="shared" si="167"/>
        <v/>
      </c>
      <c r="BI140" s="61" t="str">
        <f t="shared" si="168"/>
        <v/>
      </c>
      <c r="BJ140" s="61"/>
      <c r="BK140" s="61" t="str">
        <f t="shared" si="169"/>
        <v/>
      </c>
      <c r="BL140" s="61" t="str">
        <f t="shared" si="170"/>
        <v/>
      </c>
      <c r="BM140" s="127"/>
      <c r="BU140" s="37"/>
      <c r="BV140" s="127"/>
      <c r="BW140" s="127"/>
    </row>
    <row r="141" spans="1:75">
      <c r="A141" s="26" t="str">
        <f t="shared" si="189"/>
        <v/>
      </c>
      <c r="B141" s="26" t="str">
        <f t="shared" si="171"/>
        <v/>
      </c>
      <c r="C141" s="26" t="str">
        <f t="shared" si="190"/>
        <v/>
      </c>
      <c r="D141" s="103" t="str">
        <f t="shared" si="140"/>
        <v/>
      </c>
      <c r="E141" s="118" t="str">
        <f t="shared" si="150"/>
        <v/>
      </c>
      <c r="F141" s="103" t="str">
        <f t="shared" si="151"/>
        <v/>
      </c>
      <c r="G141" s="103"/>
      <c r="H141" s="60" t="str">
        <f>IF(B141="","",(IF(AND(B141&gt;='Tab1-Plan'!$C$9,C141&gt;='Tab1-Plan'!$D$9),1,0)))</f>
        <v/>
      </c>
      <c r="I141" s="64" t="str">
        <f>IF(AND(B141="",T141=""),"",VLOOKUP($A$3,'Tab2-Assumptions'!$A$10:$C$13,2,FALSE))</f>
        <v/>
      </c>
      <c r="J141" s="64" t="str">
        <f>IF(AND(B141="",T141=""),"",VLOOKUP($A$3,'Tab2-Assumptions'!$A$10:$C$13,3,FALSE))</f>
        <v/>
      </c>
      <c r="K141" s="103" t="str">
        <f t="shared" si="172"/>
        <v/>
      </c>
      <c r="L141" s="103" t="str">
        <f t="shared" si="173"/>
        <v/>
      </c>
      <c r="M141" s="103" t="str">
        <f t="shared" si="174"/>
        <v/>
      </c>
      <c r="N141" s="103" t="str">
        <f t="shared" si="175"/>
        <v/>
      </c>
      <c r="O141" s="103" t="str">
        <f t="shared" si="176"/>
        <v/>
      </c>
      <c r="P141" s="103" t="str">
        <f t="shared" si="191"/>
        <v/>
      </c>
      <c r="Q141" s="103" t="str">
        <f t="shared" si="177"/>
        <v/>
      </c>
      <c r="R141" s="103" t="str">
        <f t="shared" si="178"/>
        <v/>
      </c>
      <c r="T141" s="26" t="str">
        <f t="shared" si="179"/>
        <v/>
      </c>
      <c r="U141" s="119" t="str">
        <f t="shared" si="152"/>
        <v/>
      </c>
      <c r="V141" s="119"/>
      <c r="W141" s="120" t="str">
        <f t="shared" si="180"/>
        <v/>
      </c>
      <c r="X141" s="120" t="str">
        <f t="shared" si="192"/>
        <v/>
      </c>
      <c r="Y141" s="120" t="str">
        <f t="shared" si="153"/>
        <v/>
      </c>
      <c r="Z141" s="119"/>
      <c r="AA141" s="119" t="str">
        <f t="shared" si="181"/>
        <v/>
      </c>
      <c r="AC141" s="26" t="str">
        <f t="shared" si="154"/>
        <v/>
      </c>
      <c r="AD141" s="25" t="str">
        <f t="shared" si="155"/>
        <v/>
      </c>
      <c r="AE141" s="105"/>
      <c r="AF141" s="26" t="str">
        <f t="shared" si="156"/>
        <v/>
      </c>
      <c r="AG141" s="25" t="str">
        <f t="shared" si="157"/>
        <v/>
      </c>
      <c r="AH141" s="123"/>
      <c r="AI141" s="51" t="str">
        <f t="shared" si="158"/>
        <v/>
      </c>
      <c r="AJ141" s="35" t="str">
        <f t="shared" si="159"/>
        <v/>
      </c>
      <c r="AL141" s="25" t="str">
        <f t="shared" si="182"/>
        <v/>
      </c>
      <c r="AM141" s="25" t="str">
        <f t="shared" si="183"/>
        <v/>
      </c>
      <c r="AO141" s="33" t="str">
        <f t="shared" si="184"/>
        <v/>
      </c>
      <c r="AP141" s="33" t="str">
        <f t="shared" si="185"/>
        <v/>
      </c>
      <c r="AQ141" s="125"/>
      <c r="AR141" s="126" t="str">
        <f t="shared" si="186"/>
        <v/>
      </c>
      <c r="AS141" s="126" t="str">
        <f t="shared" si="187"/>
        <v/>
      </c>
      <c r="AT141" s="126"/>
      <c r="AU141" s="62" t="str">
        <f t="shared" si="160"/>
        <v/>
      </c>
      <c r="AV141" s="62" t="str">
        <f t="shared" si="161"/>
        <v/>
      </c>
      <c r="AW141" s="62" t="str">
        <f t="shared" si="162"/>
        <v/>
      </c>
      <c r="AX141" s="61" t="str">
        <f t="shared" si="188"/>
        <v/>
      </c>
      <c r="AY141" s="61"/>
      <c r="AZ141" s="33" t="str">
        <f>IF(B141="","",VLOOKUP($A$3,'Tab1-Plan'!$B$30:$F$33,IF(B141&lt;65,2,3),FALSE))</f>
        <v/>
      </c>
      <c r="BA141" s="33" t="str">
        <f>IF(T141="","",VLOOKUP($A$3,'Tab1-Plan'!$B$30:$F$33,IF(T141&lt;65,4,5),FALSE))</f>
        <v/>
      </c>
      <c r="BB141" s="115"/>
      <c r="BC141" s="126" t="str">
        <f t="shared" si="163"/>
        <v/>
      </c>
      <c r="BD141" s="126" t="str">
        <f t="shared" si="164"/>
        <v/>
      </c>
      <c r="BE141" s="125"/>
      <c r="BF141" s="62" t="str">
        <f t="shared" si="165"/>
        <v/>
      </c>
      <c r="BG141" s="62" t="str">
        <f t="shared" si="166"/>
        <v/>
      </c>
      <c r="BH141" s="62" t="str">
        <f t="shared" si="167"/>
        <v/>
      </c>
      <c r="BI141" s="61" t="str">
        <f t="shared" si="168"/>
        <v/>
      </c>
      <c r="BJ141" s="61"/>
      <c r="BK141" s="61" t="str">
        <f t="shared" si="169"/>
        <v/>
      </c>
      <c r="BL141" s="61" t="str">
        <f t="shared" si="170"/>
        <v/>
      </c>
      <c r="BM141" s="127"/>
      <c r="BU141" s="37"/>
      <c r="BV141" s="127"/>
      <c r="BW141" s="127"/>
    </row>
    <row r="142" spans="1:75">
      <c r="A142" s="26" t="str">
        <f t="shared" si="189"/>
        <v/>
      </c>
      <c r="B142" s="26" t="str">
        <f t="shared" si="171"/>
        <v/>
      </c>
      <c r="C142" s="26" t="str">
        <f t="shared" si="190"/>
        <v/>
      </c>
      <c r="D142" s="103" t="str">
        <f t="shared" si="140"/>
        <v/>
      </c>
      <c r="E142" s="118" t="str">
        <f t="shared" si="150"/>
        <v/>
      </c>
      <c r="F142" s="103" t="str">
        <f t="shared" si="151"/>
        <v/>
      </c>
      <c r="G142" s="103"/>
      <c r="H142" s="60" t="str">
        <f>IF(B142="","",(IF(AND(B142&gt;='Tab1-Plan'!$C$9,C142&gt;='Tab1-Plan'!$D$9),1,0)))</f>
        <v/>
      </c>
      <c r="I142" s="64" t="str">
        <f>IF(AND(B142="",T142=""),"",VLOOKUP($A$3,'Tab2-Assumptions'!$A$10:$C$13,2,FALSE))</f>
        <v/>
      </c>
      <c r="J142" s="64" t="str">
        <f>IF(AND(B142="",T142=""),"",VLOOKUP($A$3,'Tab2-Assumptions'!$A$10:$C$13,3,FALSE))</f>
        <v/>
      </c>
      <c r="K142" s="103" t="str">
        <f t="shared" si="172"/>
        <v/>
      </c>
      <c r="L142" s="103" t="str">
        <f t="shared" si="173"/>
        <v/>
      </c>
      <c r="M142" s="103" t="str">
        <f t="shared" si="174"/>
        <v/>
      </c>
      <c r="N142" s="103" t="str">
        <f t="shared" si="175"/>
        <v/>
      </c>
      <c r="O142" s="103" t="str">
        <f t="shared" si="176"/>
        <v/>
      </c>
      <c r="P142" s="103" t="str">
        <f t="shared" si="191"/>
        <v/>
      </c>
      <c r="Q142" s="103" t="str">
        <f t="shared" si="177"/>
        <v/>
      </c>
      <c r="R142" s="103" t="str">
        <f t="shared" si="178"/>
        <v/>
      </c>
      <c r="T142" s="26" t="str">
        <f t="shared" si="179"/>
        <v/>
      </c>
      <c r="U142" s="119" t="str">
        <f t="shared" si="152"/>
        <v/>
      </c>
      <c r="V142" s="119"/>
      <c r="W142" s="120" t="str">
        <f t="shared" si="180"/>
        <v/>
      </c>
      <c r="X142" s="120" t="str">
        <f t="shared" si="192"/>
        <v/>
      </c>
      <c r="Y142" s="120" t="str">
        <f t="shared" si="153"/>
        <v/>
      </c>
      <c r="Z142" s="119"/>
      <c r="AA142" s="119" t="str">
        <f t="shared" si="181"/>
        <v/>
      </c>
      <c r="AC142" s="26" t="str">
        <f t="shared" si="154"/>
        <v/>
      </c>
      <c r="AD142" s="25" t="str">
        <f t="shared" si="155"/>
        <v/>
      </c>
      <c r="AE142" s="105"/>
      <c r="AF142" s="26" t="str">
        <f t="shared" si="156"/>
        <v/>
      </c>
      <c r="AG142" s="25" t="str">
        <f t="shared" si="157"/>
        <v/>
      </c>
      <c r="AH142" s="123"/>
      <c r="AI142" s="51" t="str">
        <f t="shared" si="158"/>
        <v/>
      </c>
      <c r="AJ142" s="35" t="str">
        <f t="shared" si="159"/>
        <v/>
      </c>
      <c r="AL142" s="25" t="str">
        <f t="shared" si="182"/>
        <v/>
      </c>
      <c r="AM142" s="25" t="str">
        <f t="shared" si="183"/>
        <v/>
      </c>
      <c r="AO142" s="33" t="str">
        <f t="shared" si="184"/>
        <v/>
      </c>
      <c r="AP142" s="33" t="str">
        <f t="shared" si="185"/>
        <v/>
      </c>
      <c r="AQ142" s="125"/>
      <c r="AR142" s="126" t="str">
        <f t="shared" si="186"/>
        <v/>
      </c>
      <c r="AS142" s="126" t="str">
        <f t="shared" si="187"/>
        <v/>
      </c>
      <c r="AT142" s="126"/>
      <c r="AU142" s="62" t="str">
        <f t="shared" si="160"/>
        <v/>
      </c>
      <c r="AV142" s="62" t="str">
        <f t="shared" si="161"/>
        <v/>
      </c>
      <c r="AW142" s="62" t="str">
        <f t="shared" si="162"/>
        <v/>
      </c>
      <c r="AX142" s="61" t="str">
        <f t="shared" si="188"/>
        <v/>
      </c>
      <c r="AY142" s="61"/>
      <c r="AZ142" s="33" t="str">
        <f>IF(B142="","",VLOOKUP($A$3,'Tab1-Plan'!$B$30:$F$33,IF(B142&lt;65,2,3),FALSE))</f>
        <v/>
      </c>
      <c r="BA142" s="33" t="str">
        <f>IF(T142="","",VLOOKUP($A$3,'Tab1-Plan'!$B$30:$F$33,IF(T142&lt;65,4,5),FALSE))</f>
        <v/>
      </c>
      <c r="BB142" s="115"/>
      <c r="BC142" s="126" t="str">
        <f t="shared" si="163"/>
        <v/>
      </c>
      <c r="BD142" s="126" t="str">
        <f t="shared" si="164"/>
        <v/>
      </c>
      <c r="BE142" s="125"/>
      <c r="BF142" s="62" t="str">
        <f t="shared" si="165"/>
        <v/>
      </c>
      <c r="BG142" s="62" t="str">
        <f t="shared" si="166"/>
        <v/>
      </c>
      <c r="BH142" s="62" t="str">
        <f t="shared" si="167"/>
        <v/>
      </c>
      <c r="BI142" s="61" t="str">
        <f t="shared" si="168"/>
        <v/>
      </c>
      <c r="BJ142" s="61"/>
      <c r="BK142" s="61" t="str">
        <f t="shared" si="169"/>
        <v/>
      </c>
      <c r="BL142" s="61" t="str">
        <f t="shared" si="170"/>
        <v/>
      </c>
      <c r="BM142" s="127"/>
      <c r="BU142" s="37"/>
      <c r="BV142" s="127"/>
      <c r="BW142" s="127"/>
    </row>
    <row r="143" spans="1:75">
      <c r="A143" s="26" t="str">
        <f t="shared" si="189"/>
        <v/>
      </c>
      <c r="B143" s="26" t="str">
        <f t="shared" si="171"/>
        <v/>
      </c>
      <c r="C143" s="26" t="str">
        <f t="shared" si="190"/>
        <v/>
      </c>
      <c r="D143" s="103" t="str">
        <f t="shared" si="140"/>
        <v/>
      </c>
      <c r="E143" s="118" t="str">
        <f t="shared" si="150"/>
        <v/>
      </c>
      <c r="F143" s="103" t="str">
        <f t="shared" si="151"/>
        <v/>
      </c>
      <c r="G143" s="103"/>
      <c r="H143" s="60" t="str">
        <f>IF(B143="","",(IF(AND(B143&gt;='Tab1-Plan'!$C$9,C143&gt;='Tab1-Plan'!$D$9),1,0)))</f>
        <v/>
      </c>
      <c r="I143" s="64" t="str">
        <f>IF(AND(B143="",T143=""),"",VLOOKUP($A$3,'Tab2-Assumptions'!$A$10:$C$13,2,FALSE))</f>
        <v/>
      </c>
      <c r="J143" s="64" t="str">
        <f>IF(AND(B143="",T143=""),"",VLOOKUP($A$3,'Tab2-Assumptions'!$A$10:$C$13,3,FALSE))</f>
        <v/>
      </c>
      <c r="K143" s="103" t="str">
        <f t="shared" si="172"/>
        <v/>
      </c>
      <c r="L143" s="103" t="str">
        <f t="shared" si="173"/>
        <v/>
      </c>
      <c r="M143" s="103" t="str">
        <f t="shared" si="174"/>
        <v/>
      </c>
      <c r="N143" s="103" t="str">
        <f t="shared" si="175"/>
        <v/>
      </c>
      <c r="O143" s="103" t="str">
        <f t="shared" si="176"/>
        <v/>
      </c>
      <c r="P143" s="103" t="str">
        <f t="shared" si="191"/>
        <v/>
      </c>
      <c r="Q143" s="103" t="str">
        <f t="shared" si="177"/>
        <v/>
      </c>
      <c r="R143" s="103" t="str">
        <f t="shared" si="178"/>
        <v/>
      </c>
      <c r="T143" s="26" t="str">
        <f t="shared" si="179"/>
        <v/>
      </c>
      <c r="U143" s="119" t="str">
        <f t="shared" si="152"/>
        <v/>
      </c>
      <c r="V143" s="119"/>
      <c r="W143" s="120" t="str">
        <f t="shared" si="180"/>
        <v/>
      </c>
      <c r="X143" s="120" t="str">
        <f t="shared" si="192"/>
        <v/>
      </c>
      <c r="Y143" s="120" t="str">
        <f t="shared" si="153"/>
        <v/>
      </c>
      <c r="Z143" s="119"/>
      <c r="AA143" s="119" t="str">
        <f t="shared" si="181"/>
        <v/>
      </c>
      <c r="AC143" s="26" t="str">
        <f t="shared" si="154"/>
        <v/>
      </c>
      <c r="AD143" s="25" t="str">
        <f t="shared" si="155"/>
        <v/>
      </c>
      <c r="AE143" s="105"/>
      <c r="AF143" s="26" t="str">
        <f t="shared" si="156"/>
        <v/>
      </c>
      <c r="AG143" s="25" t="str">
        <f t="shared" si="157"/>
        <v/>
      </c>
      <c r="AH143" s="123"/>
      <c r="AI143" s="51" t="str">
        <f t="shared" si="158"/>
        <v/>
      </c>
      <c r="AJ143" s="35" t="str">
        <f t="shared" si="159"/>
        <v/>
      </c>
      <c r="AL143" s="25" t="str">
        <f t="shared" si="182"/>
        <v/>
      </c>
      <c r="AM143" s="25" t="str">
        <f t="shared" si="183"/>
        <v/>
      </c>
      <c r="AO143" s="33" t="str">
        <f t="shared" si="184"/>
        <v/>
      </c>
      <c r="AP143" s="33" t="str">
        <f t="shared" si="185"/>
        <v/>
      </c>
      <c r="AQ143" s="125"/>
      <c r="AR143" s="126" t="str">
        <f t="shared" si="186"/>
        <v/>
      </c>
      <c r="AS143" s="126" t="str">
        <f t="shared" si="187"/>
        <v/>
      </c>
      <c r="AT143" s="126"/>
      <c r="AU143" s="62" t="str">
        <f t="shared" si="160"/>
        <v/>
      </c>
      <c r="AV143" s="62" t="str">
        <f t="shared" si="161"/>
        <v/>
      </c>
      <c r="AW143" s="62" t="str">
        <f t="shared" si="162"/>
        <v/>
      </c>
      <c r="AX143" s="61" t="str">
        <f t="shared" si="188"/>
        <v/>
      </c>
      <c r="AY143" s="61"/>
      <c r="AZ143" s="33" t="str">
        <f>IF(B143="","",VLOOKUP($A$3,'Tab1-Plan'!$B$30:$F$33,IF(B143&lt;65,2,3),FALSE))</f>
        <v/>
      </c>
      <c r="BA143" s="33" t="str">
        <f>IF(T143="","",VLOOKUP($A$3,'Tab1-Plan'!$B$30:$F$33,IF(T143&lt;65,4,5),FALSE))</f>
        <v/>
      </c>
      <c r="BB143" s="115"/>
      <c r="BC143" s="126" t="str">
        <f t="shared" si="163"/>
        <v/>
      </c>
      <c r="BD143" s="126" t="str">
        <f t="shared" si="164"/>
        <v/>
      </c>
      <c r="BE143" s="125"/>
      <c r="BF143" s="62" t="str">
        <f t="shared" si="165"/>
        <v/>
      </c>
      <c r="BG143" s="62" t="str">
        <f t="shared" si="166"/>
        <v/>
      </c>
      <c r="BH143" s="62" t="str">
        <f t="shared" si="167"/>
        <v/>
      </c>
      <c r="BI143" s="61" t="str">
        <f t="shared" si="168"/>
        <v/>
      </c>
      <c r="BJ143" s="61"/>
      <c r="BK143" s="61" t="str">
        <f t="shared" si="169"/>
        <v/>
      </c>
      <c r="BL143" s="61" t="str">
        <f t="shared" si="170"/>
        <v/>
      </c>
      <c r="BM143" s="127"/>
      <c r="BU143" s="37"/>
      <c r="BV143" s="127"/>
      <c r="BW143" s="127"/>
    </row>
    <row r="144" spans="1:75">
      <c r="A144" s="26" t="str">
        <f t="shared" si="189"/>
        <v/>
      </c>
      <c r="B144" s="26" t="str">
        <f t="shared" si="171"/>
        <v/>
      </c>
      <c r="C144" s="26" t="str">
        <f t="shared" si="190"/>
        <v/>
      </c>
      <c r="D144" s="103" t="str">
        <f t="shared" si="140"/>
        <v/>
      </c>
      <c r="E144" s="118" t="str">
        <f t="shared" si="150"/>
        <v/>
      </c>
      <c r="F144" s="103" t="str">
        <f t="shared" si="151"/>
        <v/>
      </c>
      <c r="G144" s="103"/>
      <c r="H144" s="60" t="str">
        <f>IF(B144="","",(IF(AND(B144&gt;='Tab1-Plan'!$C$9,C144&gt;='Tab1-Plan'!$D$9),1,0)))</f>
        <v/>
      </c>
      <c r="I144" s="64" t="str">
        <f>IF(AND(B144="",T144=""),"",VLOOKUP($A$3,'Tab2-Assumptions'!$A$10:$C$13,2,FALSE))</f>
        <v/>
      </c>
      <c r="J144" s="64" t="str">
        <f>IF(AND(B144="",T144=""),"",VLOOKUP($A$3,'Tab2-Assumptions'!$A$10:$C$13,3,FALSE))</f>
        <v/>
      </c>
      <c r="K144" s="103" t="str">
        <f t="shared" si="172"/>
        <v/>
      </c>
      <c r="L144" s="103" t="str">
        <f t="shared" si="173"/>
        <v/>
      </c>
      <c r="M144" s="103" t="str">
        <f t="shared" si="174"/>
        <v/>
      </c>
      <c r="N144" s="103" t="str">
        <f t="shared" si="175"/>
        <v/>
      </c>
      <c r="O144" s="103" t="str">
        <f t="shared" si="176"/>
        <v/>
      </c>
      <c r="P144" s="103" t="str">
        <f t="shared" si="191"/>
        <v/>
      </c>
      <c r="Q144" s="103" t="str">
        <f t="shared" si="177"/>
        <v/>
      </c>
      <c r="R144" s="103" t="str">
        <f t="shared" si="178"/>
        <v/>
      </c>
      <c r="T144" s="26" t="str">
        <f t="shared" si="179"/>
        <v/>
      </c>
      <c r="U144" s="119" t="str">
        <f t="shared" si="152"/>
        <v/>
      </c>
      <c r="V144" s="119"/>
      <c r="W144" s="120" t="str">
        <f t="shared" si="180"/>
        <v/>
      </c>
      <c r="X144" s="120" t="str">
        <f t="shared" si="192"/>
        <v/>
      </c>
      <c r="Y144" s="120" t="str">
        <f t="shared" si="153"/>
        <v/>
      </c>
      <c r="Z144" s="119"/>
      <c r="AA144" s="119" t="str">
        <f t="shared" si="181"/>
        <v/>
      </c>
      <c r="AC144" s="26" t="str">
        <f t="shared" si="154"/>
        <v/>
      </c>
      <c r="AD144" s="25" t="str">
        <f t="shared" si="155"/>
        <v/>
      </c>
      <c r="AE144" s="105"/>
      <c r="AF144" s="26" t="str">
        <f t="shared" si="156"/>
        <v/>
      </c>
      <c r="AG144" s="25" t="str">
        <f t="shared" si="157"/>
        <v/>
      </c>
      <c r="AH144" s="123"/>
      <c r="AI144" s="51" t="str">
        <f t="shared" si="158"/>
        <v/>
      </c>
      <c r="AJ144" s="35" t="str">
        <f t="shared" si="159"/>
        <v/>
      </c>
      <c r="AL144" s="25" t="str">
        <f t="shared" si="182"/>
        <v/>
      </c>
      <c r="AM144" s="25" t="str">
        <f t="shared" si="183"/>
        <v/>
      </c>
      <c r="AO144" s="33" t="str">
        <f t="shared" si="184"/>
        <v/>
      </c>
      <c r="AP144" s="33" t="str">
        <f t="shared" si="185"/>
        <v/>
      </c>
      <c r="AQ144" s="125"/>
      <c r="AR144" s="126" t="str">
        <f t="shared" si="186"/>
        <v/>
      </c>
      <c r="AS144" s="126" t="str">
        <f t="shared" si="187"/>
        <v/>
      </c>
      <c r="AT144" s="126"/>
      <c r="AU144" s="62" t="str">
        <f t="shared" si="160"/>
        <v/>
      </c>
      <c r="AV144" s="62" t="str">
        <f t="shared" si="161"/>
        <v/>
      </c>
      <c r="AW144" s="62" t="str">
        <f t="shared" si="162"/>
        <v/>
      </c>
      <c r="AX144" s="61" t="str">
        <f t="shared" si="188"/>
        <v/>
      </c>
      <c r="AY144" s="61"/>
      <c r="AZ144" s="33" t="str">
        <f>IF(B144="","",VLOOKUP($A$3,'Tab1-Plan'!$B$30:$F$33,IF(B144&lt;65,2,3),FALSE))</f>
        <v/>
      </c>
      <c r="BA144" s="33" t="str">
        <f>IF(T144="","",VLOOKUP($A$3,'Tab1-Plan'!$B$30:$F$33,IF(T144&lt;65,4,5),FALSE))</f>
        <v/>
      </c>
      <c r="BB144" s="115"/>
      <c r="BC144" s="126" t="str">
        <f t="shared" si="163"/>
        <v/>
      </c>
      <c r="BD144" s="126" t="str">
        <f t="shared" si="164"/>
        <v/>
      </c>
      <c r="BE144" s="125"/>
      <c r="BF144" s="62" t="str">
        <f t="shared" si="165"/>
        <v/>
      </c>
      <c r="BG144" s="62" t="str">
        <f t="shared" si="166"/>
        <v/>
      </c>
      <c r="BH144" s="62" t="str">
        <f t="shared" si="167"/>
        <v/>
      </c>
      <c r="BI144" s="61" t="str">
        <f t="shared" si="168"/>
        <v/>
      </c>
      <c r="BJ144" s="61"/>
      <c r="BK144" s="61" t="str">
        <f t="shared" si="169"/>
        <v/>
      </c>
      <c r="BL144" s="61" t="str">
        <f t="shared" si="170"/>
        <v/>
      </c>
      <c r="BM144" s="127"/>
      <c r="BU144" s="37"/>
      <c r="BV144" s="127"/>
      <c r="BW144" s="127"/>
    </row>
    <row r="145" spans="1:75">
      <c r="A145" s="26" t="str">
        <f t="shared" si="189"/>
        <v/>
      </c>
      <c r="B145" s="26" t="str">
        <f t="shared" si="171"/>
        <v/>
      </c>
      <c r="C145" s="26" t="str">
        <f t="shared" si="190"/>
        <v/>
      </c>
      <c r="D145" s="103" t="str">
        <f t="shared" si="140"/>
        <v/>
      </c>
      <c r="E145" s="118" t="str">
        <f t="shared" si="150"/>
        <v/>
      </c>
      <c r="F145" s="103" t="str">
        <f t="shared" si="151"/>
        <v/>
      </c>
      <c r="G145" s="103"/>
      <c r="H145" s="60" t="str">
        <f>IF(B145="","",(IF(AND(B145&gt;='Tab1-Plan'!$C$9,C145&gt;='Tab1-Plan'!$D$9),1,0)))</f>
        <v/>
      </c>
      <c r="I145" s="64" t="str">
        <f>IF(AND(B145="",T145=""),"",VLOOKUP($A$3,'Tab2-Assumptions'!$A$10:$C$13,2,FALSE))</f>
        <v/>
      </c>
      <c r="J145" s="64" t="str">
        <f>IF(AND(B145="",T145=""),"",VLOOKUP($A$3,'Tab2-Assumptions'!$A$10:$C$13,3,FALSE))</f>
        <v/>
      </c>
      <c r="K145" s="103" t="str">
        <f t="shared" si="172"/>
        <v/>
      </c>
      <c r="L145" s="103" t="str">
        <f t="shared" si="173"/>
        <v/>
      </c>
      <c r="M145" s="103" t="str">
        <f t="shared" si="174"/>
        <v/>
      </c>
      <c r="N145" s="103" t="str">
        <f t="shared" si="175"/>
        <v/>
      </c>
      <c r="O145" s="103" t="str">
        <f t="shared" si="176"/>
        <v/>
      </c>
      <c r="P145" s="103" t="str">
        <f t="shared" si="191"/>
        <v/>
      </c>
      <c r="Q145" s="103" t="str">
        <f t="shared" si="177"/>
        <v/>
      </c>
      <c r="R145" s="103" t="str">
        <f t="shared" si="178"/>
        <v/>
      </c>
      <c r="T145" s="26" t="str">
        <f t="shared" si="179"/>
        <v/>
      </c>
      <c r="U145" s="119" t="str">
        <f t="shared" si="152"/>
        <v/>
      </c>
      <c r="V145" s="119"/>
      <c r="W145" s="120" t="str">
        <f t="shared" si="180"/>
        <v/>
      </c>
      <c r="X145" s="120" t="str">
        <f t="shared" si="192"/>
        <v/>
      </c>
      <c r="Y145" s="120" t="str">
        <f t="shared" si="153"/>
        <v/>
      </c>
      <c r="Z145" s="119"/>
      <c r="AA145" s="119" t="str">
        <f t="shared" si="181"/>
        <v/>
      </c>
      <c r="AC145" s="26" t="str">
        <f t="shared" si="154"/>
        <v/>
      </c>
      <c r="AD145" s="25" t="str">
        <f t="shared" si="155"/>
        <v/>
      </c>
      <c r="AE145" s="105"/>
      <c r="AF145" s="26" t="str">
        <f t="shared" si="156"/>
        <v/>
      </c>
      <c r="AG145" s="25" t="str">
        <f t="shared" si="157"/>
        <v/>
      </c>
      <c r="AH145" s="123"/>
      <c r="AI145" s="51" t="str">
        <f t="shared" si="158"/>
        <v/>
      </c>
      <c r="AJ145" s="35" t="str">
        <f t="shared" si="159"/>
        <v/>
      </c>
      <c r="AL145" s="25" t="str">
        <f t="shared" si="182"/>
        <v/>
      </c>
      <c r="AM145" s="25" t="str">
        <f t="shared" si="183"/>
        <v/>
      </c>
      <c r="AO145" s="33" t="str">
        <f t="shared" si="184"/>
        <v/>
      </c>
      <c r="AP145" s="33" t="str">
        <f t="shared" si="185"/>
        <v/>
      </c>
      <c r="AQ145" s="125"/>
      <c r="AR145" s="126" t="str">
        <f t="shared" si="186"/>
        <v/>
      </c>
      <c r="AS145" s="126" t="str">
        <f t="shared" si="187"/>
        <v/>
      </c>
      <c r="AT145" s="126"/>
      <c r="AU145" s="62" t="str">
        <f t="shared" si="160"/>
        <v/>
      </c>
      <c r="AV145" s="62" t="str">
        <f t="shared" si="161"/>
        <v/>
      </c>
      <c r="AW145" s="62" t="str">
        <f t="shared" si="162"/>
        <v/>
      </c>
      <c r="AX145" s="61" t="str">
        <f t="shared" si="188"/>
        <v/>
      </c>
      <c r="AY145" s="61"/>
      <c r="AZ145" s="33" t="str">
        <f>IF(B145="","",VLOOKUP($A$3,'Tab1-Plan'!$B$30:$F$33,IF(B145&lt;65,2,3),FALSE))</f>
        <v/>
      </c>
      <c r="BA145" s="33" t="str">
        <f>IF(T145="","",VLOOKUP($A$3,'Tab1-Plan'!$B$30:$F$33,IF(T145&lt;65,4,5),FALSE))</f>
        <v/>
      </c>
      <c r="BB145" s="115"/>
      <c r="BC145" s="126" t="str">
        <f t="shared" si="163"/>
        <v/>
      </c>
      <c r="BD145" s="126" t="str">
        <f t="shared" si="164"/>
        <v/>
      </c>
      <c r="BE145" s="125"/>
      <c r="BF145" s="62" t="str">
        <f t="shared" si="165"/>
        <v/>
      </c>
      <c r="BG145" s="62" t="str">
        <f t="shared" si="166"/>
        <v/>
      </c>
      <c r="BH145" s="62" t="str">
        <f t="shared" si="167"/>
        <v/>
      </c>
      <c r="BI145" s="61" t="str">
        <f t="shared" si="168"/>
        <v/>
      </c>
      <c r="BJ145" s="61"/>
      <c r="BK145" s="61" t="str">
        <f t="shared" si="169"/>
        <v/>
      </c>
      <c r="BL145" s="61" t="str">
        <f t="shared" si="170"/>
        <v/>
      </c>
      <c r="BM145" s="127"/>
      <c r="BU145" s="37"/>
      <c r="BV145" s="127"/>
      <c r="BW145" s="127"/>
    </row>
    <row r="146" spans="1:75">
      <c r="A146" s="26" t="str">
        <f t="shared" si="189"/>
        <v/>
      </c>
      <c r="B146" s="26" t="str">
        <f t="shared" si="171"/>
        <v/>
      </c>
      <c r="C146" s="26" t="str">
        <f t="shared" si="190"/>
        <v/>
      </c>
      <c r="D146" s="103" t="str">
        <f t="shared" si="140"/>
        <v/>
      </c>
      <c r="E146" s="118" t="str">
        <f t="shared" si="150"/>
        <v/>
      </c>
      <c r="F146" s="103" t="str">
        <f t="shared" si="151"/>
        <v/>
      </c>
      <c r="G146" s="103"/>
      <c r="H146" s="60" t="str">
        <f>IF(B146="","",(IF(AND(B146&gt;='Tab1-Plan'!$C$9,C146&gt;='Tab1-Plan'!$D$9),1,0)))</f>
        <v/>
      </c>
      <c r="I146" s="64" t="str">
        <f>IF(AND(B146="",T146=""),"",VLOOKUP($A$3,'Tab2-Assumptions'!$A$10:$C$13,2,FALSE))</f>
        <v/>
      </c>
      <c r="J146" s="64" t="str">
        <f>IF(AND(B146="",T146=""),"",VLOOKUP($A$3,'Tab2-Assumptions'!$A$10:$C$13,3,FALSE))</f>
        <v/>
      </c>
      <c r="K146" s="103" t="str">
        <f t="shared" si="172"/>
        <v/>
      </c>
      <c r="L146" s="103" t="str">
        <f t="shared" si="173"/>
        <v/>
      </c>
      <c r="M146" s="103" t="str">
        <f t="shared" si="174"/>
        <v/>
      </c>
      <c r="N146" s="103" t="str">
        <f t="shared" si="175"/>
        <v/>
      </c>
      <c r="O146" s="103" t="str">
        <f t="shared" si="176"/>
        <v/>
      </c>
      <c r="P146" s="103" t="str">
        <f t="shared" si="191"/>
        <v/>
      </c>
      <c r="Q146" s="103" t="str">
        <f t="shared" si="177"/>
        <v/>
      </c>
      <c r="R146" s="103" t="str">
        <f t="shared" si="178"/>
        <v/>
      </c>
      <c r="T146" s="26" t="str">
        <f t="shared" si="179"/>
        <v/>
      </c>
      <c r="U146" s="119" t="str">
        <f t="shared" si="152"/>
        <v/>
      </c>
      <c r="V146" s="119"/>
      <c r="W146" s="120" t="str">
        <f t="shared" si="180"/>
        <v/>
      </c>
      <c r="X146" s="120" t="str">
        <f t="shared" si="192"/>
        <v/>
      </c>
      <c r="Y146" s="120" t="str">
        <f t="shared" si="153"/>
        <v/>
      </c>
      <c r="Z146" s="119"/>
      <c r="AA146" s="119" t="str">
        <f t="shared" si="181"/>
        <v/>
      </c>
      <c r="AC146" s="26" t="str">
        <f t="shared" si="154"/>
        <v/>
      </c>
      <c r="AD146" s="25" t="str">
        <f t="shared" si="155"/>
        <v/>
      </c>
      <c r="AE146" s="105"/>
      <c r="AF146" s="26" t="str">
        <f t="shared" si="156"/>
        <v/>
      </c>
      <c r="AG146" s="25" t="str">
        <f t="shared" si="157"/>
        <v/>
      </c>
      <c r="AH146" s="123"/>
      <c r="AI146" s="51" t="str">
        <f t="shared" si="158"/>
        <v/>
      </c>
      <c r="AJ146" s="35" t="str">
        <f t="shared" si="159"/>
        <v/>
      </c>
      <c r="AL146" s="25" t="str">
        <f t="shared" si="182"/>
        <v/>
      </c>
      <c r="AM146" s="25" t="str">
        <f t="shared" si="183"/>
        <v/>
      </c>
      <c r="AO146" s="33" t="str">
        <f t="shared" si="184"/>
        <v/>
      </c>
      <c r="AP146" s="33" t="str">
        <f t="shared" si="185"/>
        <v/>
      </c>
      <c r="AQ146" s="125"/>
      <c r="AR146" s="126" t="str">
        <f t="shared" si="186"/>
        <v/>
      </c>
      <c r="AS146" s="126" t="str">
        <f t="shared" si="187"/>
        <v/>
      </c>
      <c r="AT146" s="126"/>
      <c r="AU146" s="62" t="str">
        <f t="shared" si="160"/>
        <v/>
      </c>
      <c r="AV146" s="62" t="str">
        <f t="shared" si="161"/>
        <v/>
      </c>
      <c r="AW146" s="62" t="str">
        <f t="shared" si="162"/>
        <v/>
      </c>
      <c r="AX146" s="61" t="str">
        <f t="shared" si="188"/>
        <v/>
      </c>
      <c r="AY146" s="61"/>
      <c r="AZ146" s="33" t="str">
        <f>IF(B146="","",VLOOKUP($A$3,'Tab1-Plan'!$B$30:$F$33,IF(B146&lt;65,2,3),FALSE))</f>
        <v/>
      </c>
      <c r="BA146" s="33" t="str">
        <f>IF(T146="","",VLOOKUP($A$3,'Tab1-Plan'!$B$30:$F$33,IF(T146&lt;65,4,5),FALSE))</f>
        <v/>
      </c>
      <c r="BB146" s="115"/>
      <c r="BC146" s="126" t="str">
        <f t="shared" si="163"/>
        <v/>
      </c>
      <c r="BD146" s="126" t="str">
        <f t="shared" si="164"/>
        <v/>
      </c>
      <c r="BE146" s="125"/>
      <c r="BF146" s="62" t="str">
        <f t="shared" si="165"/>
        <v/>
      </c>
      <c r="BG146" s="62" t="str">
        <f t="shared" si="166"/>
        <v/>
      </c>
      <c r="BH146" s="62" t="str">
        <f t="shared" si="167"/>
        <v/>
      </c>
      <c r="BI146" s="61" t="str">
        <f t="shared" si="168"/>
        <v/>
      </c>
      <c r="BJ146" s="61"/>
      <c r="BK146" s="61" t="str">
        <f t="shared" si="169"/>
        <v/>
      </c>
      <c r="BL146" s="61" t="str">
        <f t="shared" si="170"/>
        <v/>
      </c>
      <c r="BM146" s="127"/>
      <c r="BU146" s="37"/>
      <c r="BV146" s="127"/>
      <c r="BW146" s="127"/>
    </row>
    <row r="147" spans="1:75">
      <c r="A147" s="26" t="str">
        <f t="shared" si="189"/>
        <v/>
      </c>
      <c r="B147" s="26" t="str">
        <f t="shared" si="171"/>
        <v/>
      </c>
      <c r="C147" s="26" t="str">
        <f t="shared" si="190"/>
        <v/>
      </c>
      <c r="D147" s="103" t="str">
        <f t="shared" si="140"/>
        <v/>
      </c>
      <c r="E147" s="118" t="str">
        <f t="shared" si="150"/>
        <v/>
      </c>
      <c r="F147" s="103" t="str">
        <f t="shared" si="151"/>
        <v/>
      </c>
      <c r="G147" s="103"/>
      <c r="H147" s="60" t="str">
        <f>IF(B147="","",(IF(AND(B147&gt;='Tab1-Plan'!$C$9,C147&gt;='Tab1-Plan'!$D$9),1,0)))</f>
        <v/>
      </c>
      <c r="I147" s="64" t="str">
        <f>IF(AND(B147="",T147=""),"",VLOOKUP($A$3,'Tab2-Assumptions'!$A$10:$C$13,2,FALSE))</f>
        <v/>
      </c>
      <c r="J147" s="64" t="str">
        <f>IF(AND(B147="",T147=""),"",VLOOKUP($A$3,'Tab2-Assumptions'!$A$10:$C$13,3,FALSE))</f>
        <v/>
      </c>
      <c r="K147" s="103" t="str">
        <f t="shared" si="172"/>
        <v/>
      </c>
      <c r="L147" s="103" t="str">
        <f t="shared" si="173"/>
        <v/>
      </c>
      <c r="M147" s="103" t="str">
        <f t="shared" si="174"/>
        <v/>
      </c>
      <c r="N147" s="103" t="str">
        <f t="shared" si="175"/>
        <v/>
      </c>
      <c r="O147" s="103" t="str">
        <f t="shared" si="176"/>
        <v/>
      </c>
      <c r="P147" s="103" t="str">
        <f t="shared" si="191"/>
        <v/>
      </c>
      <c r="Q147" s="103" t="str">
        <f t="shared" si="177"/>
        <v/>
      </c>
      <c r="R147" s="103" t="str">
        <f t="shared" si="178"/>
        <v/>
      </c>
      <c r="T147" s="26" t="str">
        <f t="shared" si="179"/>
        <v/>
      </c>
      <c r="U147" s="119" t="str">
        <f t="shared" si="152"/>
        <v/>
      </c>
      <c r="V147" s="119"/>
      <c r="W147" s="120" t="str">
        <f t="shared" si="180"/>
        <v/>
      </c>
      <c r="X147" s="120" t="str">
        <f t="shared" si="192"/>
        <v/>
      </c>
      <c r="Y147" s="120" t="str">
        <f t="shared" si="153"/>
        <v/>
      </c>
      <c r="Z147" s="119"/>
      <c r="AA147" s="119" t="str">
        <f t="shared" si="181"/>
        <v/>
      </c>
      <c r="AC147" s="26" t="str">
        <f t="shared" si="154"/>
        <v/>
      </c>
      <c r="AD147" s="25" t="str">
        <f t="shared" si="155"/>
        <v/>
      </c>
      <c r="AE147" s="105"/>
      <c r="AF147" s="26" t="str">
        <f t="shared" si="156"/>
        <v/>
      </c>
      <c r="AG147" s="25" t="str">
        <f t="shared" si="157"/>
        <v/>
      </c>
      <c r="AH147" s="123"/>
      <c r="AI147" s="51" t="str">
        <f t="shared" si="158"/>
        <v/>
      </c>
      <c r="AJ147" s="35" t="str">
        <f t="shared" si="159"/>
        <v/>
      </c>
      <c r="AL147" s="25" t="str">
        <f t="shared" si="182"/>
        <v/>
      </c>
      <c r="AM147" s="25" t="str">
        <f t="shared" si="183"/>
        <v/>
      </c>
      <c r="AO147" s="33" t="str">
        <f t="shared" si="184"/>
        <v/>
      </c>
      <c r="AP147" s="33" t="str">
        <f t="shared" si="185"/>
        <v/>
      </c>
      <c r="AQ147" s="125"/>
      <c r="AR147" s="126" t="str">
        <f t="shared" si="186"/>
        <v/>
      </c>
      <c r="AS147" s="126" t="str">
        <f t="shared" si="187"/>
        <v/>
      </c>
      <c r="AT147" s="126"/>
      <c r="AU147" s="62" t="str">
        <f t="shared" si="160"/>
        <v/>
      </c>
      <c r="AV147" s="62" t="str">
        <f t="shared" si="161"/>
        <v/>
      </c>
      <c r="AW147" s="62" t="str">
        <f t="shared" si="162"/>
        <v/>
      </c>
      <c r="AX147" s="61" t="str">
        <f t="shared" si="188"/>
        <v/>
      </c>
      <c r="AY147" s="61"/>
      <c r="AZ147" s="33" t="str">
        <f>IF(B147="","",VLOOKUP($A$3,'Tab1-Plan'!$B$30:$F$33,IF(B147&lt;65,2,3),FALSE))</f>
        <v/>
      </c>
      <c r="BA147" s="33" t="str">
        <f>IF(T147="","",VLOOKUP($A$3,'Tab1-Plan'!$B$30:$F$33,IF(T147&lt;65,4,5),FALSE))</f>
        <v/>
      </c>
      <c r="BB147" s="115"/>
      <c r="BC147" s="126" t="str">
        <f t="shared" si="163"/>
        <v/>
      </c>
      <c r="BD147" s="126" t="str">
        <f t="shared" si="164"/>
        <v/>
      </c>
      <c r="BE147" s="125"/>
      <c r="BF147" s="62" t="str">
        <f t="shared" si="165"/>
        <v/>
      </c>
      <c r="BG147" s="62" t="str">
        <f t="shared" si="166"/>
        <v/>
      </c>
      <c r="BH147" s="62" t="str">
        <f t="shared" si="167"/>
        <v/>
      </c>
      <c r="BI147" s="61" t="str">
        <f t="shared" si="168"/>
        <v/>
      </c>
      <c r="BJ147" s="61"/>
      <c r="BK147" s="61" t="str">
        <f t="shared" si="169"/>
        <v/>
      </c>
      <c r="BL147" s="61" t="str">
        <f t="shared" si="170"/>
        <v/>
      </c>
      <c r="BM147" s="127"/>
      <c r="BU147" s="37"/>
      <c r="BV147" s="127"/>
      <c r="BW147" s="127"/>
    </row>
    <row r="148" spans="1:75">
      <c r="A148" s="26" t="str">
        <f t="shared" si="189"/>
        <v/>
      </c>
      <c r="B148" s="26" t="str">
        <f t="shared" si="171"/>
        <v/>
      </c>
      <c r="C148" s="26" t="str">
        <f t="shared" si="190"/>
        <v/>
      </c>
      <c r="D148" s="103" t="str">
        <f t="shared" si="140"/>
        <v/>
      </c>
      <c r="E148" s="118" t="str">
        <f t="shared" si="150"/>
        <v/>
      </c>
      <c r="F148" s="103" t="str">
        <f t="shared" si="151"/>
        <v/>
      </c>
      <c r="G148" s="103"/>
      <c r="H148" s="60" t="str">
        <f>IF(B148="","",(IF(AND(B148&gt;='Tab1-Plan'!$C$9,C148&gt;='Tab1-Plan'!$D$9),1,0)))</f>
        <v/>
      </c>
      <c r="I148" s="64" t="str">
        <f>IF(AND(B148="",T148=""),"",VLOOKUP($A$3,'Tab2-Assumptions'!$A$10:$C$13,2,FALSE))</f>
        <v/>
      </c>
      <c r="J148" s="64" t="str">
        <f>IF(AND(B148="",T148=""),"",VLOOKUP($A$3,'Tab2-Assumptions'!$A$10:$C$13,3,FALSE))</f>
        <v/>
      </c>
      <c r="K148" s="103" t="str">
        <f t="shared" si="172"/>
        <v/>
      </c>
      <c r="L148" s="103" t="str">
        <f t="shared" si="173"/>
        <v/>
      </c>
      <c r="M148" s="103" t="str">
        <f t="shared" si="174"/>
        <v/>
      </c>
      <c r="N148" s="103" t="str">
        <f t="shared" si="175"/>
        <v/>
      </c>
      <c r="O148" s="103" t="str">
        <f t="shared" si="176"/>
        <v/>
      </c>
      <c r="P148" s="103" t="str">
        <f t="shared" si="191"/>
        <v/>
      </c>
      <c r="Q148" s="103" t="str">
        <f t="shared" si="177"/>
        <v/>
      </c>
      <c r="R148" s="103" t="str">
        <f t="shared" si="178"/>
        <v/>
      </c>
      <c r="T148" s="26" t="str">
        <f t="shared" si="179"/>
        <v/>
      </c>
      <c r="U148" s="119" t="str">
        <f t="shared" si="152"/>
        <v/>
      </c>
      <c r="V148" s="119"/>
      <c r="W148" s="120" t="str">
        <f t="shared" si="180"/>
        <v/>
      </c>
      <c r="X148" s="120" t="str">
        <f t="shared" si="192"/>
        <v/>
      </c>
      <c r="Y148" s="120" t="str">
        <f t="shared" si="153"/>
        <v/>
      </c>
      <c r="Z148" s="119"/>
      <c r="AA148" s="119" t="str">
        <f t="shared" si="181"/>
        <v/>
      </c>
      <c r="AC148" s="26" t="str">
        <f t="shared" si="154"/>
        <v/>
      </c>
      <c r="AD148" s="25" t="str">
        <f t="shared" si="155"/>
        <v/>
      </c>
      <c r="AE148" s="105"/>
      <c r="AF148" s="26" t="str">
        <f t="shared" si="156"/>
        <v/>
      </c>
      <c r="AG148" s="25" t="str">
        <f t="shared" si="157"/>
        <v/>
      </c>
      <c r="AH148" s="123"/>
      <c r="AI148" s="51" t="str">
        <f t="shared" si="158"/>
        <v/>
      </c>
      <c r="AJ148" s="35" t="str">
        <f t="shared" si="159"/>
        <v/>
      </c>
      <c r="AL148" s="25" t="str">
        <f t="shared" si="182"/>
        <v/>
      </c>
      <c r="AM148" s="25" t="str">
        <f t="shared" si="183"/>
        <v/>
      </c>
      <c r="AO148" s="33" t="str">
        <f t="shared" si="184"/>
        <v/>
      </c>
      <c r="AP148" s="33" t="str">
        <f t="shared" si="185"/>
        <v/>
      </c>
      <c r="AQ148" s="125"/>
      <c r="AR148" s="126" t="str">
        <f t="shared" si="186"/>
        <v/>
      </c>
      <c r="AS148" s="126" t="str">
        <f t="shared" si="187"/>
        <v/>
      </c>
      <c r="AT148" s="126"/>
      <c r="AU148" s="62" t="str">
        <f t="shared" si="160"/>
        <v/>
      </c>
      <c r="AV148" s="62" t="str">
        <f t="shared" si="161"/>
        <v/>
      </c>
      <c r="AW148" s="62" t="str">
        <f t="shared" si="162"/>
        <v/>
      </c>
      <c r="AX148" s="61" t="str">
        <f t="shared" si="188"/>
        <v/>
      </c>
      <c r="AY148" s="61"/>
      <c r="AZ148" s="33" t="str">
        <f>IF(B148="","",VLOOKUP($A$3,'Tab1-Plan'!$B$30:$F$33,IF(B148&lt;65,2,3),FALSE))</f>
        <v/>
      </c>
      <c r="BA148" s="33" t="str">
        <f>IF(T148="","",VLOOKUP($A$3,'Tab1-Plan'!$B$30:$F$33,IF(T148&lt;65,4,5),FALSE))</f>
        <v/>
      </c>
      <c r="BB148" s="115"/>
      <c r="BC148" s="126" t="str">
        <f t="shared" si="163"/>
        <v/>
      </c>
      <c r="BD148" s="126" t="str">
        <f t="shared" si="164"/>
        <v/>
      </c>
      <c r="BE148" s="125"/>
      <c r="BF148" s="62" t="str">
        <f t="shared" si="165"/>
        <v/>
      </c>
      <c r="BG148" s="62" t="str">
        <f t="shared" si="166"/>
        <v/>
      </c>
      <c r="BH148" s="62" t="str">
        <f t="shared" si="167"/>
        <v/>
      </c>
      <c r="BI148" s="61" t="str">
        <f t="shared" si="168"/>
        <v/>
      </c>
      <c r="BJ148" s="61"/>
      <c r="BK148" s="61" t="str">
        <f t="shared" si="169"/>
        <v/>
      </c>
      <c r="BL148" s="61" t="str">
        <f t="shared" si="170"/>
        <v/>
      </c>
      <c r="BM148" s="127"/>
      <c r="BU148" s="37"/>
      <c r="BV148" s="127"/>
      <c r="BW148" s="127"/>
    </row>
    <row r="149" spans="1:75">
      <c r="A149" s="26" t="str">
        <f t="shared" si="189"/>
        <v/>
      </c>
      <c r="B149" s="26" t="str">
        <f t="shared" si="171"/>
        <v/>
      </c>
      <c r="C149" s="26" t="str">
        <f t="shared" si="190"/>
        <v/>
      </c>
      <c r="D149" s="103" t="str">
        <f t="shared" si="140"/>
        <v/>
      </c>
      <c r="E149" s="118" t="str">
        <f t="shared" si="150"/>
        <v/>
      </c>
      <c r="F149" s="103" t="str">
        <f t="shared" si="151"/>
        <v/>
      </c>
      <c r="G149" s="103"/>
      <c r="H149" s="60" t="str">
        <f>IF(B149="","",(IF(AND(B149&gt;='Tab1-Plan'!$C$9,C149&gt;='Tab1-Plan'!$D$9),1,0)))</f>
        <v/>
      </c>
      <c r="I149" s="64" t="str">
        <f>IF(AND(B149="",T149=""),"",VLOOKUP($A$3,'Tab2-Assumptions'!$A$10:$C$13,2,FALSE))</f>
        <v/>
      </c>
      <c r="J149" s="64" t="str">
        <f>IF(AND(B149="",T149=""),"",VLOOKUP($A$3,'Tab2-Assumptions'!$A$10:$C$13,3,FALSE))</f>
        <v/>
      </c>
      <c r="K149" s="103" t="str">
        <f t="shared" si="172"/>
        <v/>
      </c>
      <c r="L149" s="103" t="str">
        <f t="shared" si="173"/>
        <v/>
      </c>
      <c r="M149" s="103" t="str">
        <f t="shared" si="174"/>
        <v/>
      </c>
      <c r="N149" s="103" t="str">
        <f t="shared" si="175"/>
        <v/>
      </c>
      <c r="O149" s="103" t="str">
        <f t="shared" si="176"/>
        <v/>
      </c>
      <c r="P149" s="103" t="str">
        <f t="shared" si="191"/>
        <v/>
      </c>
      <c r="Q149" s="103" t="str">
        <f t="shared" si="177"/>
        <v/>
      </c>
      <c r="R149" s="103" t="str">
        <f t="shared" si="178"/>
        <v/>
      </c>
      <c r="T149" s="26" t="str">
        <f t="shared" si="179"/>
        <v/>
      </c>
      <c r="U149" s="119" t="str">
        <f t="shared" si="152"/>
        <v/>
      </c>
      <c r="V149" s="119"/>
      <c r="W149" s="120" t="str">
        <f t="shared" si="180"/>
        <v/>
      </c>
      <c r="X149" s="120" t="str">
        <f t="shared" si="192"/>
        <v/>
      </c>
      <c r="Y149" s="120" t="str">
        <f t="shared" si="153"/>
        <v/>
      </c>
      <c r="Z149" s="119"/>
      <c r="AA149" s="119" t="str">
        <f t="shared" si="181"/>
        <v/>
      </c>
      <c r="AC149" s="26" t="str">
        <f t="shared" si="154"/>
        <v/>
      </c>
      <c r="AD149" s="25" t="str">
        <f t="shared" si="155"/>
        <v/>
      </c>
      <c r="AE149" s="105"/>
      <c r="AF149" s="26" t="str">
        <f t="shared" si="156"/>
        <v/>
      </c>
      <c r="AG149" s="25" t="str">
        <f t="shared" si="157"/>
        <v/>
      </c>
      <c r="AH149" s="123"/>
      <c r="AI149" s="51" t="str">
        <f t="shared" si="158"/>
        <v/>
      </c>
      <c r="AJ149" s="35" t="str">
        <f t="shared" si="159"/>
        <v/>
      </c>
      <c r="AL149" s="25" t="str">
        <f t="shared" si="182"/>
        <v/>
      </c>
      <c r="AM149" s="25" t="str">
        <f t="shared" si="183"/>
        <v/>
      </c>
      <c r="AO149" s="33" t="str">
        <f t="shared" si="184"/>
        <v/>
      </c>
      <c r="AP149" s="33" t="str">
        <f t="shared" si="185"/>
        <v/>
      </c>
      <c r="AQ149" s="125"/>
      <c r="AR149" s="126" t="str">
        <f t="shared" si="186"/>
        <v/>
      </c>
      <c r="AS149" s="126" t="str">
        <f t="shared" si="187"/>
        <v/>
      </c>
      <c r="AT149" s="126"/>
      <c r="AU149" s="62" t="str">
        <f t="shared" si="160"/>
        <v/>
      </c>
      <c r="AV149" s="62" t="str">
        <f t="shared" si="161"/>
        <v/>
      </c>
      <c r="AW149" s="62" t="str">
        <f t="shared" si="162"/>
        <v/>
      </c>
      <c r="AX149" s="61" t="str">
        <f t="shared" si="188"/>
        <v/>
      </c>
      <c r="AY149" s="61"/>
      <c r="AZ149" s="33" t="str">
        <f>IF(B149="","",VLOOKUP($A$3,'Tab1-Plan'!$B$30:$F$33,IF(B149&lt;65,2,3),FALSE))</f>
        <v/>
      </c>
      <c r="BA149" s="33" t="str">
        <f>IF(T149="","",VLOOKUP($A$3,'Tab1-Plan'!$B$30:$F$33,IF(T149&lt;65,4,5),FALSE))</f>
        <v/>
      </c>
      <c r="BB149" s="115"/>
      <c r="BC149" s="126" t="str">
        <f t="shared" si="163"/>
        <v/>
      </c>
      <c r="BD149" s="126" t="str">
        <f t="shared" si="164"/>
        <v/>
      </c>
      <c r="BE149" s="125"/>
      <c r="BF149" s="62" t="str">
        <f t="shared" si="165"/>
        <v/>
      </c>
      <c r="BG149" s="62" t="str">
        <f t="shared" si="166"/>
        <v/>
      </c>
      <c r="BH149" s="62" t="str">
        <f t="shared" si="167"/>
        <v/>
      </c>
      <c r="BI149" s="61" t="str">
        <f t="shared" si="168"/>
        <v/>
      </c>
      <c r="BJ149" s="61"/>
      <c r="BK149" s="61" t="str">
        <f t="shared" si="169"/>
        <v/>
      </c>
      <c r="BL149" s="61" t="str">
        <f t="shared" si="170"/>
        <v/>
      </c>
      <c r="BM149" s="127"/>
      <c r="BU149" s="37"/>
      <c r="BV149" s="127"/>
      <c r="BW149" s="127"/>
    </row>
    <row r="150" spans="1:75">
      <c r="A150" s="26" t="str">
        <f t="shared" si="189"/>
        <v/>
      </c>
      <c r="B150" s="26" t="str">
        <f t="shared" si="171"/>
        <v/>
      </c>
      <c r="C150" s="26" t="str">
        <f t="shared" si="190"/>
        <v/>
      </c>
      <c r="D150" s="103" t="str">
        <f t="shared" si="140"/>
        <v/>
      </c>
      <c r="E150" s="118" t="str">
        <f t="shared" si="150"/>
        <v/>
      </c>
      <c r="F150" s="103" t="str">
        <f t="shared" si="151"/>
        <v/>
      </c>
      <c r="G150" s="103"/>
      <c r="H150" s="60" t="str">
        <f>IF(B150="","",(IF(AND(B150&gt;='Tab1-Plan'!$C$9,C150&gt;='Tab1-Plan'!$D$9),1,0)))</f>
        <v/>
      </c>
      <c r="I150" s="64" t="str">
        <f>IF(AND(B150="",T150=""),"",VLOOKUP($A$3,'Tab2-Assumptions'!$A$10:$C$13,2,FALSE))</f>
        <v/>
      </c>
      <c r="J150" s="64" t="str">
        <f>IF(AND(B150="",T150=""),"",VLOOKUP($A$3,'Tab2-Assumptions'!$A$10:$C$13,3,FALSE))</f>
        <v/>
      </c>
      <c r="K150" s="103" t="str">
        <f t="shared" si="172"/>
        <v/>
      </c>
      <c r="L150" s="103" t="str">
        <f t="shared" si="173"/>
        <v/>
      </c>
      <c r="M150" s="103" t="str">
        <f t="shared" si="174"/>
        <v/>
      </c>
      <c r="N150" s="103" t="str">
        <f t="shared" si="175"/>
        <v/>
      </c>
      <c r="O150" s="103" t="str">
        <f t="shared" si="176"/>
        <v/>
      </c>
      <c r="P150" s="103" t="str">
        <f t="shared" si="191"/>
        <v/>
      </c>
      <c r="Q150" s="103" t="str">
        <f t="shared" si="177"/>
        <v/>
      </c>
      <c r="R150" s="103" t="str">
        <f t="shared" si="178"/>
        <v/>
      </c>
      <c r="T150" s="26" t="str">
        <f t="shared" si="179"/>
        <v/>
      </c>
      <c r="U150" s="119" t="str">
        <f t="shared" si="152"/>
        <v/>
      </c>
      <c r="V150" s="119"/>
      <c r="W150" s="120" t="str">
        <f t="shared" si="180"/>
        <v/>
      </c>
      <c r="X150" s="120" t="str">
        <f t="shared" si="192"/>
        <v/>
      </c>
      <c r="Y150" s="120" t="str">
        <f t="shared" si="153"/>
        <v/>
      </c>
      <c r="Z150" s="119"/>
      <c r="AA150" s="119" t="str">
        <f t="shared" si="181"/>
        <v/>
      </c>
      <c r="AC150" s="26" t="str">
        <f t="shared" si="154"/>
        <v/>
      </c>
      <c r="AD150" s="25" t="str">
        <f t="shared" si="155"/>
        <v/>
      </c>
      <c r="AE150" s="105"/>
      <c r="AF150" s="26" t="str">
        <f t="shared" si="156"/>
        <v/>
      </c>
      <c r="AG150" s="25" t="str">
        <f t="shared" si="157"/>
        <v/>
      </c>
      <c r="AH150" s="123"/>
      <c r="AI150" s="51" t="str">
        <f t="shared" si="158"/>
        <v/>
      </c>
      <c r="AJ150" s="35" t="str">
        <f t="shared" si="159"/>
        <v/>
      </c>
      <c r="AL150" s="25" t="str">
        <f t="shared" si="182"/>
        <v/>
      </c>
      <c r="AM150" s="25" t="str">
        <f t="shared" si="183"/>
        <v/>
      </c>
      <c r="AO150" s="33" t="str">
        <f t="shared" si="184"/>
        <v/>
      </c>
      <c r="AP150" s="33" t="str">
        <f t="shared" si="185"/>
        <v/>
      </c>
      <c r="AQ150" s="125"/>
      <c r="AR150" s="126" t="str">
        <f t="shared" si="186"/>
        <v/>
      </c>
      <c r="AS150" s="126" t="str">
        <f t="shared" si="187"/>
        <v/>
      </c>
      <c r="AT150" s="126"/>
      <c r="AU150" s="62" t="str">
        <f t="shared" si="160"/>
        <v/>
      </c>
      <c r="AV150" s="62" t="str">
        <f t="shared" si="161"/>
        <v/>
      </c>
      <c r="AW150" s="62" t="str">
        <f t="shared" si="162"/>
        <v/>
      </c>
      <c r="AX150" s="61" t="str">
        <f t="shared" si="188"/>
        <v/>
      </c>
      <c r="AY150" s="61"/>
      <c r="AZ150" s="33" t="str">
        <f>IF(B150="","",VLOOKUP($A$3,'Tab1-Plan'!$B$30:$F$33,IF(B150&lt;65,2,3),FALSE))</f>
        <v/>
      </c>
      <c r="BA150" s="33" t="str">
        <f>IF(T150="","",VLOOKUP($A$3,'Tab1-Plan'!$B$30:$F$33,IF(T150&lt;65,4,5),FALSE))</f>
        <v/>
      </c>
      <c r="BB150" s="115"/>
      <c r="BC150" s="126" t="str">
        <f t="shared" si="163"/>
        <v/>
      </c>
      <c r="BD150" s="126" t="str">
        <f t="shared" si="164"/>
        <v/>
      </c>
      <c r="BE150" s="125"/>
      <c r="BF150" s="62" t="str">
        <f t="shared" si="165"/>
        <v/>
      </c>
      <c r="BG150" s="62" t="str">
        <f t="shared" si="166"/>
        <v/>
      </c>
      <c r="BH150" s="62" t="str">
        <f t="shared" si="167"/>
        <v/>
      </c>
      <c r="BI150" s="61" t="str">
        <f t="shared" si="168"/>
        <v/>
      </c>
      <c r="BJ150" s="61"/>
      <c r="BK150" s="61" t="str">
        <f t="shared" si="169"/>
        <v/>
      </c>
      <c r="BL150" s="61" t="str">
        <f t="shared" si="170"/>
        <v/>
      </c>
      <c r="BM150" s="127"/>
      <c r="BU150" s="37"/>
      <c r="BV150" s="127"/>
      <c r="BW150" s="127"/>
    </row>
    <row r="151" spans="1:75">
      <c r="BK151" s="61"/>
      <c r="BL151" s="61"/>
    </row>
    <row r="152" spans="1:75">
      <c r="BK152" s="61"/>
      <c r="BL152" s="61"/>
    </row>
    <row r="153" spans="1:75">
      <c r="BK153" s="61"/>
      <c r="BL153" s="61"/>
    </row>
    <row r="154" spans="1:75">
      <c r="BK154" s="61"/>
      <c r="BL154" s="61"/>
    </row>
    <row r="155" spans="1:75">
      <c r="BK155" s="61"/>
      <c r="BL155" s="61"/>
    </row>
    <row r="156" spans="1:75">
      <c r="BK156" s="61"/>
      <c r="BL156" s="61"/>
    </row>
    <row r="157" spans="1:75">
      <c r="BK157" s="61"/>
      <c r="BL157" s="61"/>
    </row>
    <row r="158" spans="1:75">
      <c r="BK158" s="61"/>
      <c r="BL158" s="61"/>
    </row>
    <row r="159" spans="1:75">
      <c r="BK159" s="61"/>
      <c r="BL159" s="61"/>
    </row>
    <row r="160" spans="1:75">
      <c r="BK160" s="61"/>
      <c r="BL160" s="61"/>
    </row>
    <row r="161" spans="63:64">
      <c r="BK161" s="61"/>
      <c r="BL161" s="61"/>
    </row>
    <row r="162" spans="63:64">
      <c r="BK162" s="61"/>
      <c r="BL162" s="61"/>
    </row>
    <row r="163" spans="63:64">
      <c r="BK163" s="61"/>
      <c r="BL163" s="61"/>
    </row>
    <row r="164" spans="63:64">
      <c r="BK164" s="61"/>
      <c r="BL164" s="61"/>
    </row>
    <row r="165" spans="63:64">
      <c r="BK165" s="61"/>
      <c r="BL165" s="61"/>
    </row>
    <row r="166" spans="63:64">
      <c r="BK166" s="61"/>
      <c r="BL166" s="61"/>
    </row>
    <row r="167" spans="63:64">
      <c r="BK167" s="61"/>
      <c r="BL167" s="61"/>
    </row>
    <row r="168" spans="63:64">
      <c r="BK168" s="61"/>
      <c r="BL168" s="61"/>
    </row>
    <row r="169" spans="63:64">
      <c r="BK169" s="61"/>
      <c r="BL169" s="61"/>
    </row>
    <row r="170" spans="63:64">
      <c r="BK170" s="61"/>
      <c r="BL170" s="61"/>
    </row>
    <row r="171" spans="63:64">
      <c r="BK171" s="61"/>
      <c r="BL171" s="61"/>
    </row>
    <row r="172" spans="63:64">
      <c r="BK172" s="61"/>
      <c r="BL172" s="61"/>
    </row>
    <row r="173" spans="63:64">
      <c r="BK173" s="61"/>
      <c r="BL173" s="61"/>
    </row>
    <row r="174" spans="63:64">
      <c r="BK174" s="61"/>
      <c r="BL174" s="61"/>
    </row>
    <row r="175" spans="63:64">
      <c r="BK175" s="61"/>
      <c r="BL175" s="61"/>
    </row>
    <row r="176" spans="63:64">
      <c r="BK176" s="61"/>
      <c r="BL176" s="61"/>
    </row>
    <row r="177" spans="63:64">
      <c r="BK177" s="61"/>
      <c r="BL177" s="61"/>
    </row>
    <row r="178" spans="63:64">
      <c r="BK178" s="61"/>
      <c r="BL178" s="61"/>
    </row>
    <row r="179" spans="63:64">
      <c r="BK179" s="61"/>
      <c r="BL179" s="61"/>
    </row>
    <row r="180" spans="63:64">
      <c r="BK180" s="61"/>
      <c r="BL180" s="61"/>
    </row>
    <row r="181" spans="63:64">
      <c r="BK181" s="61"/>
      <c r="BL181" s="61"/>
    </row>
    <row r="182" spans="63:64">
      <c r="BK182" s="61"/>
      <c r="BL182" s="61"/>
    </row>
    <row r="183" spans="63:64">
      <c r="BK183" s="61"/>
      <c r="BL183" s="61"/>
    </row>
    <row r="184" spans="63:64">
      <c r="BK184" s="61"/>
      <c r="BL184" s="61"/>
    </row>
    <row r="185" spans="63:64">
      <c r="BK185" s="61"/>
      <c r="BL185" s="61"/>
    </row>
    <row r="186" spans="63:64">
      <c r="BK186" s="61"/>
      <c r="BL186" s="61"/>
    </row>
    <row r="187" spans="63:64">
      <c r="BK187" s="61"/>
      <c r="BL187" s="61"/>
    </row>
    <row r="188" spans="63:64">
      <c r="BK188" s="61"/>
      <c r="BL188" s="61"/>
    </row>
    <row r="189" spans="63:64">
      <c r="BK189" s="61"/>
      <c r="BL189" s="61"/>
    </row>
    <row r="190" spans="63:64">
      <c r="BK190" s="61"/>
      <c r="BL190" s="61"/>
    </row>
    <row r="191" spans="63:64">
      <c r="BK191" s="61"/>
      <c r="BL191" s="61"/>
    </row>
    <row r="192" spans="63:64">
      <c r="BK192" s="61"/>
      <c r="BL192" s="61"/>
    </row>
    <row r="193" spans="63:64">
      <c r="BK193" s="61"/>
      <c r="BL193" s="61"/>
    </row>
    <row r="194" spans="63:64">
      <c r="BK194" s="61"/>
      <c r="BL194" s="61"/>
    </row>
    <row r="195" spans="63:64">
      <c r="BK195" s="61"/>
      <c r="BL195" s="61"/>
    </row>
    <row r="196" spans="63:64">
      <c r="BK196" s="61"/>
      <c r="BL196" s="61"/>
    </row>
    <row r="197" spans="63:64">
      <c r="BK197" s="61"/>
      <c r="BL197" s="61"/>
    </row>
    <row r="198" spans="63:64">
      <c r="BK198" s="61"/>
      <c r="BL198" s="61"/>
    </row>
    <row r="199" spans="63:64">
      <c r="BK199" s="61"/>
      <c r="BL199" s="61"/>
    </row>
    <row r="200" spans="63:64">
      <c r="BK200" s="61"/>
      <c r="BL200" s="61"/>
    </row>
    <row r="201" spans="63:64">
      <c r="BK201" s="61"/>
      <c r="BL201" s="61"/>
    </row>
    <row r="202" spans="63:64">
      <c r="BK202" s="61"/>
      <c r="BL202" s="61"/>
    </row>
    <row r="203" spans="63:64">
      <c r="BK203" s="61"/>
      <c r="BL203" s="61"/>
    </row>
    <row r="204" spans="63:64">
      <c r="BK204" s="61"/>
      <c r="BL204" s="61"/>
    </row>
    <row r="205" spans="63:64">
      <c r="BK205" s="61"/>
      <c r="BL205" s="61"/>
    </row>
    <row r="206" spans="63:64">
      <c r="BK206" s="61"/>
      <c r="BL206" s="61"/>
    </row>
    <row r="207" spans="63:64">
      <c r="BK207" s="61"/>
      <c r="BL207" s="61"/>
    </row>
    <row r="208" spans="63:64">
      <c r="BK208" s="61"/>
      <c r="BL208" s="61"/>
    </row>
    <row r="209" spans="63:64">
      <c r="BK209" s="61"/>
      <c r="BL209" s="61"/>
    </row>
    <row r="210" spans="63:64">
      <c r="BK210" s="61"/>
      <c r="BL210" s="61"/>
    </row>
    <row r="211" spans="63:64">
      <c r="BK211" s="61"/>
      <c r="BL211" s="61"/>
    </row>
    <row r="212" spans="63:64">
      <c r="BK212" s="61"/>
      <c r="BL212" s="61"/>
    </row>
    <row r="213" spans="63:64">
      <c r="BK213" s="61"/>
      <c r="BL213" s="61"/>
    </row>
    <row r="214" spans="63:64">
      <c r="BK214" s="61"/>
      <c r="BL214" s="61"/>
    </row>
    <row r="215" spans="63:64">
      <c r="BK215" s="61"/>
      <c r="BL215" s="61"/>
    </row>
    <row r="216" spans="63:64">
      <c r="BK216" s="61"/>
      <c r="BL216" s="61"/>
    </row>
    <row r="217" spans="63:64">
      <c r="BK217" s="61"/>
      <c r="BL217" s="61"/>
    </row>
    <row r="218" spans="63:64">
      <c r="BK218" s="61"/>
      <c r="BL218" s="61"/>
    </row>
    <row r="219" spans="63:64">
      <c r="BK219" s="61"/>
      <c r="BL219" s="61"/>
    </row>
    <row r="220" spans="63:64">
      <c r="BK220" s="61"/>
      <c r="BL220" s="61"/>
    </row>
    <row r="221" spans="63:64">
      <c r="BK221" s="61"/>
      <c r="BL221" s="61"/>
    </row>
    <row r="222" spans="63:64">
      <c r="BK222" s="61"/>
      <c r="BL222" s="61"/>
    </row>
    <row r="223" spans="63:64">
      <c r="BK223" s="61"/>
      <c r="BL223" s="61"/>
    </row>
    <row r="224" spans="63:64">
      <c r="BK224" s="61"/>
      <c r="BL224" s="61"/>
    </row>
    <row r="225" spans="63:64">
      <c r="BK225" s="61"/>
      <c r="BL225" s="61"/>
    </row>
    <row r="226" spans="63:64">
      <c r="BK226" s="61"/>
      <c r="BL226" s="61"/>
    </row>
    <row r="227" spans="63:64">
      <c r="BK227" s="61"/>
      <c r="BL227" s="61"/>
    </row>
    <row r="228" spans="63:64">
      <c r="BK228" s="61"/>
      <c r="BL228" s="61"/>
    </row>
    <row r="229" spans="63:64">
      <c r="BK229" s="61"/>
      <c r="BL229" s="61"/>
    </row>
    <row r="230" spans="63:64">
      <c r="BK230" s="61"/>
      <c r="BL230" s="61"/>
    </row>
    <row r="231" spans="63:64">
      <c r="BK231" s="61"/>
      <c r="BL231" s="61"/>
    </row>
    <row r="232" spans="63:64">
      <c r="BK232" s="61"/>
      <c r="BL232" s="61"/>
    </row>
    <row r="233" spans="63:64">
      <c r="BK233" s="61"/>
      <c r="BL233" s="61"/>
    </row>
    <row r="234" spans="63:64">
      <c r="BK234" s="61"/>
      <c r="BL234" s="61"/>
    </row>
    <row r="235" spans="63:64">
      <c r="BK235" s="61"/>
      <c r="BL235" s="61"/>
    </row>
    <row r="236" spans="63:64">
      <c r="BK236" s="61"/>
      <c r="BL236" s="61"/>
    </row>
    <row r="237" spans="63:64">
      <c r="BK237" s="61"/>
      <c r="BL237" s="61"/>
    </row>
    <row r="238" spans="63:64">
      <c r="BK238" s="61"/>
      <c r="BL238" s="61"/>
    </row>
    <row r="239" spans="63:64">
      <c r="BK239" s="61"/>
      <c r="BL239" s="61"/>
    </row>
    <row r="240" spans="63:64">
      <c r="BK240" s="61"/>
      <c r="BL240" s="61"/>
    </row>
    <row r="241" spans="63:64">
      <c r="BK241" s="61"/>
      <c r="BL241" s="61"/>
    </row>
    <row r="242" spans="63:64">
      <c r="BK242" s="61"/>
      <c r="BL242" s="61"/>
    </row>
    <row r="243" spans="63:64">
      <c r="BK243" s="61"/>
      <c r="BL243" s="61"/>
    </row>
    <row r="244" spans="63:64">
      <c r="BK244" s="61"/>
      <c r="BL244" s="61"/>
    </row>
    <row r="245" spans="63:64">
      <c r="BK245" s="61"/>
      <c r="BL245" s="61"/>
    </row>
    <row r="246" spans="63:64">
      <c r="BK246" s="61"/>
      <c r="BL246" s="61"/>
    </row>
    <row r="247" spans="63:64">
      <c r="BK247" s="61"/>
      <c r="BL247" s="61"/>
    </row>
    <row r="248" spans="63:64">
      <c r="BK248" s="61"/>
      <c r="BL248" s="61"/>
    </row>
    <row r="249" spans="63:64">
      <c r="BK249" s="61"/>
      <c r="BL249" s="61"/>
    </row>
    <row r="250" spans="63:64">
      <c r="BK250" s="61"/>
      <c r="BL250" s="61"/>
    </row>
    <row r="251" spans="63:64">
      <c r="BK251" s="61"/>
      <c r="BL251" s="61"/>
    </row>
    <row r="252" spans="63:64">
      <c r="BK252" s="61"/>
      <c r="BL252" s="61"/>
    </row>
    <row r="253" spans="63:64">
      <c r="BK253" s="61"/>
      <c r="BL253" s="61"/>
    </row>
    <row r="254" spans="63:64">
      <c r="BK254" s="61"/>
      <c r="BL254" s="61"/>
    </row>
    <row r="255" spans="63:64">
      <c r="BK255" s="61"/>
      <c r="BL255" s="61"/>
    </row>
    <row r="256" spans="63:64">
      <c r="BK256" s="61"/>
      <c r="BL256" s="61"/>
    </row>
    <row r="257" spans="63:64">
      <c r="BK257" s="61"/>
      <c r="BL257" s="61"/>
    </row>
    <row r="258" spans="63:64">
      <c r="BK258" s="61"/>
      <c r="BL258" s="61"/>
    </row>
    <row r="259" spans="63:64">
      <c r="BK259" s="61"/>
      <c r="BL259" s="61"/>
    </row>
    <row r="260" spans="63:64">
      <c r="BK260" s="61"/>
      <c r="BL260" s="61"/>
    </row>
    <row r="261" spans="63:64">
      <c r="BK261" s="61"/>
      <c r="BL261" s="61"/>
    </row>
    <row r="262" spans="63:64">
      <c r="BK262" s="61"/>
      <c r="BL262" s="61"/>
    </row>
    <row r="263" spans="63:64">
      <c r="BK263" s="61"/>
      <c r="BL263" s="61"/>
    </row>
    <row r="264" spans="63:64">
      <c r="BK264" s="61"/>
      <c r="BL264" s="61"/>
    </row>
    <row r="265" spans="63:64">
      <c r="BK265" s="61"/>
      <c r="BL265" s="61"/>
    </row>
    <row r="266" spans="63:64">
      <c r="BK266" s="61"/>
      <c r="BL266" s="61"/>
    </row>
    <row r="267" spans="63:64">
      <c r="BK267" s="61"/>
      <c r="BL267" s="61"/>
    </row>
    <row r="268" spans="63:64">
      <c r="BK268" s="61"/>
      <c r="BL268" s="61"/>
    </row>
    <row r="269" spans="63:64">
      <c r="BK269" s="61"/>
      <c r="BL269" s="61"/>
    </row>
    <row r="270" spans="63:64">
      <c r="BK270" s="61"/>
      <c r="BL270" s="61"/>
    </row>
    <row r="271" spans="63:64">
      <c r="BK271" s="61"/>
      <c r="BL271" s="61"/>
    </row>
    <row r="272" spans="63:64">
      <c r="BK272" s="61"/>
      <c r="BL272" s="61"/>
    </row>
    <row r="273" spans="63:64">
      <c r="BK273" s="61"/>
      <c r="BL273" s="61"/>
    </row>
    <row r="274" spans="63:64">
      <c r="BK274" s="61"/>
      <c r="BL274" s="61"/>
    </row>
    <row r="275" spans="63:64">
      <c r="BK275" s="61"/>
      <c r="BL275" s="61"/>
    </row>
    <row r="276" spans="63:64">
      <c r="BK276" s="61"/>
      <c r="BL276" s="61"/>
    </row>
    <row r="277" spans="63:64">
      <c r="BK277" s="61"/>
      <c r="BL277" s="61"/>
    </row>
    <row r="278" spans="63:64">
      <c r="BK278" s="61"/>
      <c r="BL278" s="61"/>
    </row>
    <row r="279" spans="63:64">
      <c r="BK279" s="61"/>
      <c r="BL279" s="61"/>
    </row>
    <row r="280" spans="63:64">
      <c r="BK280" s="61"/>
      <c r="BL280" s="61"/>
    </row>
    <row r="281" spans="63:64">
      <c r="BK281" s="61"/>
      <c r="BL281" s="61"/>
    </row>
    <row r="282" spans="63:64">
      <c r="BK282" s="61"/>
      <c r="BL282" s="61"/>
    </row>
  </sheetData>
  <phoneticPr fontId="4" type="noConversion"/>
  <pageMargins left="0.3" right="0.3" top="0.5" bottom="0.75" header="0.5" footer="0.5"/>
  <pageSetup scale="80" orientation="portrait" horizontalDpi="1200" verticalDpi="1200" r:id="rId1"/>
  <headerFooter alignWithMargins="0">
    <oddFooter>&amp;L&amp;F&amp;C&amp;A&amp;R&amp;D</oddFooter>
  </headerFooter>
  <colBreaks count="6" manualBreakCount="6">
    <brk id="10" max="1048575" man="1"/>
    <brk id="19" max="1048575" man="1"/>
    <brk id="28" max="1048575" man="1"/>
    <brk id="34" max="1048575" man="1"/>
    <brk id="40" max="1048575" man="1"/>
    <brk id="5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:CC282"/>
  <sheetViews>
    <sheetView showGridLines="0" workbookViewId="0">
      <pane xSplit="2" ySplit="5" topLeftCell="AX6" activePane="bottomRight" state="frozen"/>
      <selection activeCell="BH24" sqref="BH24"/>
      <selection pane="topRight" activeCell="BH24" sqref="BH24"/>
      <selection pane="bottomLeft" activeCell="BH24" sqref="BH24"/>
      <selection pane="bottomRight" activeCell="AZ6" sqref="AZ6:AZ150"/>
    </sheetView>
  </sheetViews>
  <sheetFormatPr defaultColWidth="13.08984375" defaultRowHeight="13.2"/>
  <cols>
    <col min="1" max="3" width="9.81640625" style="106" customWidth="1"/>
    <col min="4" max="4" width="9.81640625" style="57" customWidth="1"/>
    <col min="5" max="5" width="10.54296875" style="57" customWidth="1"/>
    <col min="6" max="6" width="9.81640625" style="57" customWidth="1"/>
    <col min="7" max="7" width="2.81640625" style="57" customWidth="1"/>
    <col min="8" max="9" width="9.81640625" style="14" customWidth="1"/>
    <col min="10" max="10" width="9" style="14" customWidth="1"/>
    <col min="11" max="16" width="9.81640625" style="57" customWidth="1"/>
    <col min="17" max="18" width="9.81640625" style="14" customWidth="1"/>
    <col min="19" max="19" width="1.81640625" style="14" customWidth="1"/>
    <col min="20" max="21" width="9.81640625" style="14" customWidth="1"/>
    <col min="22" max="22" width="1.81640625" style="14" customWidth="1"/>
    <col min="23" max="25" width="9.81640625" style="14" customWidth="1"/>
    <col min="26" max="26" width="1.81640625" style="14" customWidth="1"/>
    <col min="27" max="27" width="8.1796875" style="14" customWidth="1"/>
    <col min="28" max="28" width="2.81640625" style="14" customWidth="1"/>
    <col min="29" max="30" width="9.81640625" style="14" customWidth="1"/>
    <col min="31" max="31" width="1.81640625" style="69" customWidth="1"/>
    <col min="32" max="33" width="9.81640625" style="69" customWidth="1"/>
    <col min="34" max="34" width="1.81640625" style="69" customWidth="1"/>
    <col min="35" max="36" width="9.81640625" style="14" customWidth="1"/>
    <col min="37" max="37" width="1.81640625" style="14" customWidth="1"/>
    <col min="38" max="39" width="9.81640625" style="14" customWidth="1"/>
    <col min="40" max="40" width="1.81640625" style="14" customWidth="1"/>
    <col min="41" max="42" width="8.81640625" style="14" customWidth="1"/>
    <col min="43" max="43" width="4.90625" style="69" customWidth="1"/>
    <col min="44" max="44" width="8.81640625" style="69" customWidth="1"/>
    <col min="45" max="45" width="17.6328125" style="69" customWidth="1"/>
    <col min="46" max="46" width="1.81640625" style="69" customWidth="1"/>
    <col min="47" max="50" width="8.81640625" style="14" customWidth="1"/>
    <col min="51" max="51" width="1.81640625" style="14" customWidth="1"/>
    <col min="52" max="52" width="8.81640625" style="14" customWidth="1"/>
    <col min="53" max="53" width="10.36328125" style="14" customWidth="1"/>
    <col min="54" max="54" width="4.08984375" style="57" customWidth="1"/>
    <col min="55" max="56" width="8.81640625" style="69" customWidth="1"/>
    <col min="57" max="57" width="1.81640625" style="69" customWidth="1"/>
    <col min="58" max="61" width="8.81640625" style="14" customWidth="1"/>
    <col min="62" max="62" width="2.81640625" style="14" customWidth="1"/>
    <col min="63" max="64" width="9.81640625" style="14" customWidth="1"/>
    <col min="65" max="69" width="13.08984375" style="36" customWidth="1"/>
    <col min="70" max="72" width="13.08984375" style="14" customWidth="1"/>
    <col min="73" max="77" width="13.08984375" style="36" customWidth="1"/>
    <col min="78" max="16384" width="13.08984375" style="14"/>
  </cols>
  <sheetData>
    <row r="1" spans="1:81">
      <c r="A1" s="79" t="s">
        <v>61</v>
      </c>
      <c r="AU1" s="36"/>
      <c r="AV1" s="36"/>
      <c r="AW1" s="36"/>
      <c r="BF1" s="36"/>
      <c r="BG1" s="36"/>
      <c r="BH1" s="36"/>
    </row>
    <row r="2" spans="1:81">
      <c r="A2" s="106" t="s">
        <v>60</v>
      </c>
      <c r="D2" s="107"/>
      <c r="E2" s="108"/>
      <c r="F2" s="108"/>
      <c r="G2" s="108"/>
      <c r="K2" s="108"/>
      <c r="L2" s="108"/>
      <c r="M2" s="108"/>
      <c r="N2" s="108"/>
      <c r="O2" s="108"/>
      <c r="P2" s="108"/>
      <c r="AC2" s="36"/>
      <c r="AQ2" s="14"/>
      <c r="AR2" s="14"/>
      <c r="AS2" s="14"/>
      <c r="AT2" s="14"/>
      <c r="BB2" s="14"/>
      <c r="BC2" s="14"/>
      <c r="BD2" s="14"/>
      <c r="BE2" s="14"/>
      <c r="BK2" s="65"/>
      <c r="BL2" s="65"/>
    </row>
    <row r="3" spans="1:81" ht="13.8" thickBot="1">
      <c r="A3" s="162" t="str">
        <f>'Tab4-Active Data'!$K$11</f>
        <v>Plan1</v>
      </c>
      <c r="D3" s="107"/>
      <c r="E3" s="109"/>
      <c r="F3" s="108"/>
      <c r="G3" s="108"/>
      <c r="K3" s="80" t="s">
        <v>74</v>
      </c>
      <c r="L3" s="110"/>
      <c r="M3" s="110"/>
      <c r="N3" s="110"/>
      <c r="O3" s="110"/>
      <c r="P3" s="110"/>
      <c r="Q3" s="59"/>
      <c r="R3" s="59"/>
      <c r="T3" s="81" t="s">
        <v>75</v>
      </c>
      <c r="U3" s="59"/>
      <c r="V3" s="59"/>
      <c r="W3" s="59"/>
      <c r="X3" s="59"/>
      <c r="Y3" s="59"/>
      <c r="AC3" s="81" t="s">
        <v>265</v>
      </c>
      <c r="AD3" s="81"/>
      <c r="AE3" s="80"/>
      <c r="AF3" s="80"/>
      <c r="AG3" s="80"/>
      <c r="AI3" s="81" t="s">
        <v>77</v>
      </c>
      <c r="AJ3" s="59"/>
      <c r="AK3" s="59"/>
      <c r="AL3" s="59"/>
      <c r="AM3" s="59"/>
      <c r="AO3" s="81" t="s">
        <v>78</v>
      </c>
      <c r="AP3" s="59"/>
      <c r="AQ3" s="110"/>
      <c r="AR3" s="110"/>
      <c r="AS3" s="110"/>
      <c r="AT3" s="110"/>
      <c r="AU3" s="59"/>
      <c r="AV3" s="59"/>
      <c r="AW3" s="111" t="s">
        <v>79</v>
      </c>
      <c r="AX3" s="112">
        <f>SUM(AX6:AX150)</f>
        <v>143003.63802244377</v>
      </c>
      <c r="AZ3" s="81" t="s">
        <v>80</v>
      </c>
      <c r="BA3" s="59"/>
      <c r="BB3" s="110"/>
      <c r="BC3" s="110"/>
      <c r="BD3" s="110"/>
      <c r="BE3" s="110"/>
      <c r="BF3" s="59"/>
      <c r="BG3" s="59"/>
      <c r="BH3" s="132" t="s">
        <v>81</v>
      </c>
      <c r="BI3" s="112">
        <f>SUM(BI6:BI150)</f>
        <v>0</v>
      </c>
      <c r="BK3" s="131" t="s">
        <v>257</v>
      </c>
      <c r="BL3" s="112">
        <f>SUM(BL6:BL150)</f>
        <v>143003.63802244377</v>
      </c>
      <c r="BR3" s="36"/>
      <c r="BS3" s="36"/>
      <c r="BT3" s="36"/>
      <c r="BZ3" s="36"/>
      <c r="CA3" s="36"/>
      <c r="CB3" s="36"/>
      <c r="CC3" s="36"/>
    </row>
    <row r="4" spans="1:81" ht="14.4" thickBot="1">
      <c r="H4" s="57"/>
      <c r="I4" s="57"/>
      <c r="J4" s="57"/>
      <c r="T4" s="114"/>
      <c r="U4" s="114"/>
      <c r="W4" s="81" t="s">
        <v>12</v>
      </c>
      <c r="X4" s="59"/>
      <c r="Y4" s="59"/>
      <c r="AA4" s="81" t="s">
        <v>84</v>
      </c>
      <c r="AC4" s="81" t="s">
        <v>9</v>
      </c>
      <c r="AD4" s="59"/>
      <c r="AF4" s="81" t="s">
        <v>12</v>
      </c>
      <c r="AG4" s="110"/>
      <c r="AI4" s="82" t="s">
        <v>82</v>
      </c>
      <c r="AJ4" s="59"/>
      <c r="AK4" s="69"/>
      <c r="AL4" s="81" t="s">
        <v>83</v>
      </c>
      <c r="AM4" s="80"/>
      <c r="AO4" s="83" t="s">
        <v>85</v>
      </c>
      <c r="AP4" s="84"/>
      <c r="AQ4" s="85"/>
      <c r="AR4" s="83" t="s">
        <v>86</v>
      </c>
      <c r="AS4" s="86"/>
      <c r="AT4" s="86"/>
      <c r="AU4" s="83" t="s">
        <v>87</v>
      </c>
      <c r="AV4" s="84"/>
      <c r="AW4" s="86"/>
      <c r="AX4" s="59"/>
      <c r="AZ4" s="84" t="s">
        <v>88</v>
      </c>
      <c r="BA4" s="84"/>
      <c r="BB4" s="115"/>
      <c r="BC4" s="84" t="s">
        <v>89</v>
      </c>
      <c r="BD4" s="86"/>
      <c r="BF4" s="83" t="s">
        <v>90</v>
      </c>
      <c r="BG4" s="84"/>
      <c r="BH4" s="86"/>
      <c r="BI4" s="116"/>
      <c r="BK4" s="36"/>
      <c r="BL4" s="36"/>
      <c r="BR4" s="36"/>
      <c r="BS4" s="36"/>
      <c r="BT4" s="36"/>
      <c r="BZ4" s="36"/>
      <c r="CA4" s="36"/>
      <c r="CB4" s="36"/>
      <c r="CC4" s="36"/>
    </row>
    <row r="5" spans="1:81" ht="50.25" customHeight="1">
      <c r="A5" s="87" t="s">
        <v>251</v>
      </c>
      <c r="B5" s="88" t="s">
        <v>19</v>
      </c>
      <c r="C5" s="87" t="s">
        <v>91</v>
      </c>
      <c r="D5" s="87" t="s">
        <v>92</v>
      </c>
      <c r="E5" s="87" t="s">
        <v>93</v>
      </c>
      <c r="F5" s="87" t="s">
        <v>94</v>
      </c>
      <c r="H5" s="90" t="s">
        <v>95</v>
      </c>
      <c r="I5" s="90" t="s">
        <v>274</v>
      </c>
      <c r="J5" s="90" t="s">
        <v>271</v>
      </c>
      <c r="K5" s="91" t="s">
        <v>263</v>
      </c>
      <c r="L5" s="91" t="s">
        <v>96</v>
      </c>
      <c r="M5" s="91" t="s">
        <v>97</v>
      </c>
      <c r="N5" s="91" t="s">
        <v>98</v>
      </c>
      <c r="O5" s="91" t="s">
        <v>262</v>
      </c>
      <c r="P5" s="92" t="s">
        <v>99</v>
      </c>
      <c r="Q5" s="92" t="s">
        <v>100</v>
      </c>
      <c r="R5" s="92" t="s">
        <v>101</v>
      </c>
      <c r="T5" s="88" t="s">
        <v>19</v>
      </c>
      <c r="U5" s="87" t="s">
        <v>94</v>
      </c>
      <c r="W5" s="92" t="s">
        <v>99</v>
      </c>
      <c r="X5" s="92" t="s">
        <v>100</v>
      </c>
      <c r="Y5" s="92" t="s">
        <v>264</v>
      </c>
      <c r="AA5" s="95" t="s">
        <v>102</v>
      </c>
      <c r="AC5" s="160" t="s">
        <v>19</v>
      </c>
      <c r="AD5" s="161" t="s">
        <v>25</v>
      </c>
      <c r="AE5" s="93"/>
      <c r="AF5" s="160" t="s">
        <v>19</v>
      </c>
      <c r="AG5" s="161" t="s">
        <v>25</v>
      </c>
      <c r="AH5" s="93"/>
      <c r="AI5" s="161" t="s">
        <v>14</v>
      </c>
      <c r="AJ5" s="160" t="s">
        <v>8</v>
      </c>
      <c r="AK5" s="94"/>
      <c r="AL5" s="161" t="s">
        <v>14</v>
      </c>
      <c r="AM5" s="160" t="s">
        <v>8</v>
      </c>
      <c r="AO5" s="164" t="s">
        <v>9</v>
      </c>
      <c r="AP5" s="164" t="s">
        <v>12</v>
      </c>
      <c r="AQ5" s="97"/>
      <c r="AR5" s="96" t="s">
        <v>9</v>
      </c>
      <c r="AS5" s="96" t="s">
        <v>12</v>
      </c>
      <c r="AT5" s="96"/>
      <c r="AU5" s="96" t="s">
        <v>9</v>
      </c>
      <c r="AV5" s="96" t="s">
        <v>12</v>
      </c>
      <c r="AW5" s="96" t="s">
        <v>47</v>
      </c>
      <c r="AX5" s="98" t="s">
        <v>103</v>
      </c>
      <c r="AZ5" s="96" t="s">
        <v>9</v>
      </c>
      <c r="BA5" s="96" t="s">
        <v>12</v>
      </c>
      <c r="BB5" s="89"/>
      <c r="BC5" s="96" t="s">
        <v>9</v>
      </c>
      <c r="BD5" s="96" t="s">
        <v>12</v>
      </c>
      <c r="BE5" s="97"/>
      <c r="BF5" s="96" t="s">
        <v>9</v>
      </c>
      <c r="BG5" s="96" t="s">
        <v>12</v>
      </c>
      <c r="BH5" s="96" t="s">
        <v>47</v>
      </c>
      <c r="BI5" s="98" t="s">
        <v>104</v>
      </c>
      <c r="BK5" s="96" t="s">
        <v>255</v>
      </c>
      <c r="BL5" s="99" t="s">
        <v>256</v>
      </c>
      <c r="BM5" s="100"/>
      <c r="BN5" s="100"/>
      <c r="BO5" s="117"/>
      <c r="BP5" s="117"/>
      <c r="BQ5" s="117"/>
      <c r="BR5" s="117"/>
      <c r="BS5" s="117"/>
      <c r="BT5" s="117"/>
      <c r="BU5" s="101"/>
      <c r="BV5" s="101"/>
      <c r="BW5" s="101"/>
      <c r="BZ5" s="36"/>
      <c r="CA5" s="36"/>
      <c r="CB5" s="36"/>
      <c r="CC5" s="36"/>
    </row>
    <row r="6" spans="1:81">
      <c r="A6" s="106">
        <f>YEAR(val_date)</f>
        <v>2024</v>
      </c>
      <c r="B6" s="102">
        <f>active_2age</f>
        <v>49</v>
      </c>
      <c r="C6" s="102">
        <f>active_2service</f>
        <v>16</v>
      </c>
      <c r="D6" s="103">
        <f t="shared" ref="D6:D37" si="0">IF($B6="","",VLOOKUP($B6,RETIREMENT,2,TRUE))</f>
        <v>0</v>
      </c>
      <c r="E6" s="118">
        <f t="shared" ref="E6:E37" si="1">IF(B6="","",VLOOKUP($B6,WITHDRAWAL,2))</f>
        <v>4.8999999999999998E-3</v>
      </c>
      <c r="F6" s="103">
        <f t="shared" ref="F6:F37" si="2">IF(B6="","",IF(OR(active_2sex="M",active_2sex="m"),VLOOKUP(IF(B6&lt;20,20,$B6),DEATH_MALE,2),IF(OR(active_2sex="F",active_2sex="f"),VLOOKUP(IF(B6&lt;20,20,$B6),DEATH_FEMALE,2),"error")))</f>
        <v>1.5E-3</v>
      </c>
      <c r="G6" s="103"/>
      <c r="H6" s="60">
        <f>IF(B6="","",(IF(AND(B6&gt;='Tab1-Plan'!$C$9,C6&gt;='Tab1-Plan'!$D$9),1,0)))</f>
        <v>0</v>
      </c>
      <c r="I6" s="64">
        <f>IF(AND(B6="",T6=""),"",VLOOKUP($A$3,'Tab2-Assumptions'!$A$10:$C$13,2,FALSE))</f>
        <v>1</v>
      </c>
      <c r="J6" s="64">
        <f>IF(AND(B6="",T6=""),"",VLOOKUP($A$3,'Tab2-Assumptions'!$A$10:$C$13,3,FALSE))</f>
        <v>1</v>
      </c>
      <c r="K6" s="103">
        <f>IF(B6="","",1)</f>
        <v>1</v>
      </c>
      <c r="L6" s="103">
        <f t="shared" ref="L6:L69" si="3">IF(B6="","",H6*$K6*$D6)</f>
        <v>0</v>
      </c>
      <c r="M6" s="103">
        <f t="shared" ref="M6:M69" si="4">IF(B6="","",IF(H6=1,0,$K6*$E6))</f>
        <v>4.8999999999999998E-3</v>
      </c>
      <c r="N6" s="103">
        <f t="shared" ref="N6:N69" si="5">IF(B6="","",$K6*$F6)</f>
        <v>1.5E-3</v>
      </c>
      <c r="O6" s="103">
        <f t="shared" ref="O6:O69" si="6">IF(B6="","",MAX(K6-SUM(L6:N6),0))</f>
        <v>0.99360000000000004</v>
      </c>
      <c r="P6" s="103">
        <f>IF(B6="","",IF(A2="A",L6,1))</f>
        <v>0</v>
      </c>
      <c r="Q6" s="103">
        <f t="shared" ref="Q6:Q69" si="7">IF(B6="","",P6*(1-$F6))</f>
        <v>0</v>
      </c>
      <c r="R6" s="103">
        <f t="shared" ref="R6:R69" si="8">IF(B6="","",AVERAGE(P6:Q6))</f>
        <v>0</v>
      </c>
      <c r="T6" s="104">
        <f>IF(OR(active_2sex="M",active_2sex="m"),B6-'Tab2-Assumptions'!B18,IF(OR(active_2sex="F",active_2sex="f"),B6+'Tab2-Assumptions'!B18,"error"))</f>
        <v>52</v>
      </c>
      <c r="U6" s="119">
        <f t="shared" ref="U6:U37" si="9">IF(T6="","",IF(OR(active_2sex="M",active_2sex="m"),VLOOKUP(IF(T6&lt;20,20,$T6),DEATH_FEMALE,2),IF(OR(active_2sex="F",active_2sex="f"),VLOOKUP(IF(T6&lt;20,20,$T6),DEATH_MALE,2),"error")))</f>
        <v>4.7999999999999996E-3</v>
      </c>
      <c r="V6" s="119"/>
      <c r="W6" s="120">
        <f>IF(T6="","",P6)</f>
        <v>0</v>
      </c>
      <c r="X6" s="120">
        <f t="shared" ref="X6:X11" si="10">IF(T6="","",W6*((1-U6)*(1-IF(B7="",0,F6))+(1-U6)*IF(B7="",0,F6)))</f>
        <v>0</v>
      </c>
      <c r="Y6" s="120">
        <f t="shared" ref="Y6:Y37" si="11">IF(T6="","",AVERAGE(W6,X6)*J6)</f>
        <v>0</v>
      </c>
      <c r="AA6" s="119">
        <f>IF(A6="","",1/SQRT((1+discount)))</f>
        <v>0.97590007294853309</v>
      </c>
      <c r="AC6" s="26">
        <f t="shared" ref="AC6:AC37" si="12">B6</f>
        <v>49</v>
      </c>
      <c r="AD6" s="25">
        <f t="shared" ref="AD6:AD37" si="13">IF(B6="","",VLOOKUP(AC6,agingtable,3))</f>
        <v>0.62316693922011401</v>
      </c>
      <c r="AE6" s="105"/>
      <c r="AF6" s="26">
        <f t="shared" ref="AF6:AF37" si="14">T6</f>
        <v>52</v>
      </c>
      <c r="AG6" s="25">
        <f t="shared" ref="AG6:AG37" si="15">IF(T6="","",VLOOKUP(AF6,agingtable,3))</f>
        <v>0.68095133999317758</v>
      </c>
      <c r="AH6" s="123"/>
      <c r="AI6" s="122">
        <f t="shared" ref="AI6:AI37" si="16">IF(A6="","",VLOOKUP($A6,TRENDS,2,TRUE))</f>
        <v>7.4999999999999997E-2</v>
      </c>
      <c r="AJ6" s="124">
        <f t="shared" ref="AJ6:AJ37" si="17">IF(A6="","",VLOOKUP($A6,TRENDS,3,TRUE))</f>
        <v>0</v>
      </c>
      <c r="AL6" s="25">
        <f>1</f>
        <v>1</v>
      </c>
      <c r="AM6" s="25">
        <v>1</v>
      </c>
      <c r="AO6" s="33">
        <f>IF($B6="","",IF($B6&lt;65,cc_pre_ret_age65,cc_pst_ret_age65))</f>
        <v>15000</v>
      </c>
      <c r="AP6" s="33">
        <f>IF($T6="","",IF($T6&lt;65,cc_pre_sp_age65,cc_pst_sp_age65))</f>
        <v>15000</v>
      </c>
      <c r="AQ6" s="125"/>
      <c r="AR6" s="126">
        <f>IF($B6="","",AO6*$AL6*$AD6)</f>
        <v>9347.50408830171</v>
      </c>
      <c r="AS6" s="126">
        <f>IF($T6="","",AP6*$AL6*$AG6)</f>
        <v>10214.270099897663</v>
      </c>
      <c r="AT6" s="126"/>
      <c r="AU6" s="62">
        <f t="shared" ref="AU6:AU37" si="18">IF($B6="","",(AR6)*$R6*$I6)</f>
        <v>0</v>
      </c>
      <c r="AV6" s="62">
        <f t="shared" ref="AV6:AV37" si="19">IF($T6="","",(AS6)*$Y6*$I6)</f>
        <v>0</v>
      </c>
      <c r="AW6" s="62">
        <f t="shared" ref="AW6:AW37" si="20">IF($A6="","",SUM(AU6:AV6))</f>
        <v>0</v>
      </c>
      <c r="AX6" s="61">
        <f>IF($A6="","",AW6*$AA6)</f>
        <v>0</v>
      </c>
      <c r="AY6" s="61"/>
      <c r="AZ6" s="33">
        <f>IF(B6="","",VLOOKUP($A$3,'Tab1-Plan'!$B$30:$F$33,IF(B6&lt;65,2,3),FALSE))</f>
        <v>0</v>
      </c>
      <c r="BA6" s="33">
        <f>IF(T6="","",VLOOKUP($A$3,'Tab1-Plan'!$B$30:$F$33,IF(T6&lt;65,4,5),FALSE))</f>
        <v>0</v>
      </c>
      <c r="BB6" s="115"/>
      <c r="BC6" s="126">
        <f t="shared" ref="BC6:BC37" si="21">IF(B6="","",AZ6*IF(AZ6&lt;1,AR6,AM6))</f>
        <v>0</v>
      </c>
      <c r="BD6" s="126">
        <f t="shared" ref="BD6:BD37" si="22">IF($T6="","",BA6*IF(BA6&lt;1,AS6,$AM6))</f>
        <v>0</v>
      </c>
      <c r="BE6" s="125"/>
      <c r="BF6" s="62">
        <f t="shared" ref="BF6:BF37" si="23">IF($B6="","",(BC6)*$R6*$I6)</f>
        <v>0</v>
      </c>
      <c r="BG6" s="62">
        <f t="shared" ref="BG6:BG37" si="24">IF($T6="","",(BD6)*$Y6*$I6)</f>
        <v>0</v>
      </c>
      <c r="BH6" s="62">
        <f t="shared" ref="BH6:BH37" si="25">IF($A6="","",SUM(BF6:BG6))</f>
        <v>0</v>
      </c>
      <c r="BI6" s="61">
        <f t="shared" ref="BI6:BI37" si="26">IF($A6="","",BH6*AA6)</f>
        <v>0</v>
      </c>
      <c r="BK6" s="61">
        <f t="shared" ref="BK6:BK37" si="27">IF(A6="","",AW6-BH6)</f>
        <v>0</v>
      </c>
      <c r="BL6" s="61">
        <f t="shared" ref="BL6:BL37" si="28">IF(A6="","",AX6-BI6)</f>
        <v>0</v>
      </c>
      <c r="BM6" s="127"/>
      <c r="BR6" s="36"/>
      <c r="BS6" s="36"/>
      <c r="BT6" s="36"/>
      <c r="BU6" s="37"/>
      <c r="BV6" s="37"/>
      <c r="BW6" s="37"/>
      <c r="BZ6" s="36"/>
      <c r="CA6" s="36"/>
      <c r="CB6" s="36"/>
      <c r="CC6" s="36"/>
    </row>
    <row r="7" spans="1:81">
      <c r="A7" s="26">
        <f t="shared" ref="A7:A70" si="29">IF(AND(B7="",T7=""),"",A6+1)</f>
        <v>2025</v>
      </c>
      <c r="B7" s="26">
        <f t="shared" ref="B7:B70" si="30">IF(B6="","",IF((B6+1)&gt;110,"",B6+1))</f>
        <v>50</v>
      </c>
      <c r="C7" s="26">
        <f t="shared" ref="C7:C70" si="31">IF($B7="","",C6+1)</f>
        <v>17</v>
      </c>
      <c r="D7" s="103">
        <f t="shared" si="0"/>
        <v>0</v>
      </c>
      <c r="E7" s="118">
        <f t="shared" si="1"/>
        <v>3.2000000000000002E-3</v>
      </c>
      <c r="F7" s="103">
        <f t="shared" si="2"/>
        <v>1.6000000000000001E-3</v>
      </c>
      <c r="G7" s="103"/>
      <c r="H7" s="60">
        <f>IF(B7="","",(IF(AND(B7&gt;='Tab1-Plan'!$C$9,C7&gt;='Tab1-Plan'!$D$9),1,0)))</f>
        <v>0</v>
      </c>
      <c r="I7" s="64">
        <f>IF(AND(B7="",T7=""),"",VLOOKUP($A$3,'Tab2-Assumptions'!$A$10:$C$13,2,FALSE))</f>
        <v>1</v>
      </c>
      <c r="J7" s="64">
        <f>IF(AND(B7="",T7=""),"",VLOOKUP($A$3,'Tab2-Assumptions'!$A$10:$C$13,3,FALSE))</f>
        <v>1</v>
      </c>
      <c r="K7" s="103">
        <f t="shared" ref="K7:K70" si="32">IF(B7="","",O6)</f>
        <v>0.99360000000000004</v>
      </c>
      <c r="L7" s="103">
        <f t="shared" si="3"/>
        <v>0</v>
      </c>
      <c r="M7" s="103">
        <f t="shared" si="4"/>
        <v>3.1795200000000003E-3</v>
      </c>
      <c r="N7" s="103">
        <f t="shared" si="5"/>
        <v>1.5897600000000002E-3</v>
      </c>
      <c r="O7" s="103">
        <f t="shared" si="6"/>
        <v>0.98883072000000005</v>
      </c>
      <c r="P7" s="103">
        <f t="shared" ref="P7:P70" si="33">IF(B7="","",L7+Q6)</f>
        <v>0</v>
      </c>
      <c r="Q7" s="103">
        <f t="shared" si="7"/>
        <v>0</v>
      </c>
      <c r="R7" s="103">
        <f t="shared" si="8"/>
        <v>0</v>
      </c>
      <c r="T7" s="26">
        <f t="shared" ref="T7:T70" si="34">IF(T6="","",IF((T6+1)&gt;110,"",T6+1))</f>
        <v>53</v>
      </c>
      <c r="U7" s="119">
        <f t="shared" si="9"/>
        <v>5.1999999999999998E-3</v>
      </c>
      <c r="V7" s="119"/>
      <c r="W7" s="120">
        <f t="shared" ref="W7:W38" si="35">IF(T7="","",X6+IF(L7="",0,L7))</f>
        <v>0</v>
      </c>
      <c r="X7" s="120">
        <f t="shared" si="10"/>
        <v>0</v>
      </c>
      <c r="Y7" s="120">
        <f t="shared" si="11"/>
        <v>0</v>
      </c>
      <c r="AA7" s="119">
        <f t="shared" ref="AA7:AA38" si="36">IF(A7="","",AA6/(1+discount))</f>
        <v>0.92942864090336486</v>
      </c>
      <c r="AC7" s="26">
        <f t="shared" si="12"/>
        <v>50</v>
      </c>
      <c r="AD7" s="25">
        <f t="shared" si="13"/>
        <v>0.64186194739671742</v>
      </c>
      <c r="AE7" s="105"/>
      <c r="AF7" s="26">
        <f t="shared" si="14"/>
        <v>53</v>
      </c>
      <c r="AG7" s="25">
        <f t="shared" si="15"/>
        <v>0.70137988019297293</v>
      </c>
      <c r="AH7" s="123"/>
      <c r="AI7" s="122">
        <f t="shared" si="16"/>
        <v>7.2499999999999995E-2</v>
      </c>
      <c r="AJ7" s="124">
        <f t="shared" si="17"/>
        <v>0</v>
      </c>
      <c r="AL7" s="25">
        <f t="shared" ref="AL7:AL38" si="37">IF(A7="","",AL6*(1+AI6))</f>
        <v>1.075</v>
      </c>
      <c r="AM7" s="25">
        <f t="shared" ref="AM7:AM38" si="38">IF(A7="","",AM6*(1+AJ6))</f>
        <v>1</v>
      </c>
      <c r="AO7" s="33">
        <f t="shared" ref="AO7:AO38" si="39">IF(B7="","",IF(B7&lt;65,cc_pre_ret_age65,cc_pst_ret_age65))</f>
        <v>15000</v>
      </c>
      <c r="AP7" s="33">
        <f t="shared" ref="AP7:AP38" si="40">IF(T7="","",IF(T7&lt;65,cc_pre_sp_age65,cc_pst_sp_age65))</f>
        <v>15000</v>
      </c>
      <c r="AQ7" s="125"/>
      <c r="AR7" s="126">
        <f t="shared" ref="AR7:AR38" si="41">IF(B7="","",AO7*AL7*AD7)</f>
        <v>10350.023901772069</v>
      </c>
      <c r="AS7" s="126">
        <f t="shared" ref="AS7:AS38" si="42">IF(T7="","",AP7*AL7*AG7)</f>
        <v>11309.750568111689</v>
      </c>
      <c r="AT7" s="126"/>
      <c r="AU7" s="62">
        <f t="shared" si="18"/>
        <v>0</v>
      </c>
      <c r="AV7" s="62">
        <f t="shared" si="19"/>
        <v>0</v>
      </c>
      <c r="AW7" s="62">
        <f t="shared" si="20"/>
        <v>0</v>
      </c>
      <c r="AX7" s="61">
        <f t="shared" ref="AX7:AX38" si="43">IF($A7="","",AW7*AA7)</f>
        <v>0</v>
      </c>
      <c r="AY7" s="61"/>
      <c r="AZ7" s="33">
        <f>IF(B7="","",VLOOKUP($A$3,'Tab1-Plan'!$B$30:$F$33,IF(B7&lt;65,2,3),FALSE))</f>
        <v>0</v>
      </c>
      <c r="BA7" s="33">
        <f>IF(T7="","",VLOOKUP($A$3,'Tab1-Plan'!$B$30:$F$33,IF(T7&lt;65,4,5),FALSE))</f>
        <v>0</v>
      </c>
      <c r="BB7" s="115"/>
      <c r="BC7" s="126">
        <f t="shared" si="21"/>
        <v>0</v>
      </c>
      <c r="BD7" s="126">
        <f t="shared" si="22"/>
        <v>0</v>
      </c>
      <c r="BE7" s="125"/>
      <c r="BF7" s="62">
        <f t="shared" si="23"/>
        <v>0</v>
      </c>
      <c r="BG7" s="62">
        <f t="shared" si="24"/>
        <v>0</v>
      </c>
      <c r="BH7" s="62">
        <f t="shared" si="25"/>
        <v>0</v>
      </c>
      <c r="BI7" s="61">
        <f t="shared" si="26"/>
        <v>0</v>
      </c>
      <c r="BJ7" s="61"/>
      <c r="BK7" s="61">
        <f t="shared" si="27"/>
        <v>0</v>
      </c>
      <c r="BL7" s="61">
        <f t="shared" si="28"/>
        <v>0</v>
      </c>
      <c r="BM7" s="127"/>
      <c r="BR7" s="36"/>
      <c r="BS7" s="36"/>
      <c r="BT7" s="36"/>
      <c r="BU7" s="37"/>
      <c r="BV7" s="127"/>
      <c r="BW7" s="127"/>
      <c r="BZ7" s="36"/>
      <c r="CA7" s="36"/>
      <c r="CB7" s="36"/>
      <c r="CC7" s="36"/>
    </row>
    <row r="8" spans="1:81">
      <c r="A8" s="26">
        <f t="shared" si="29"/>
        <v>2026</v>
      </c>
      <c r="B8" s="26">
        <f t="shared" si="30"/>
        <v>51</v>
      </c>
      <c r="C8" s="26">
        <f t="shared" si="31"/>
        <v>18</v>
      </c>
      <c r="D8" s="103">
        <f t="shared" si="0"/>
        <v>0</v>
      </c>
      <c r="E8" s="118">
        <f t="shared" si="1"/>
        <v>1.5E-3</v>
      </c>
      <c r="F8" s="103">
        <f t="shared" si="2"/>
        <v>1.8E-3</v>
      </c>
      <c r="G8" s="103"/>
      <c r="H8" s="60">
        <f>IF(B8="","",(IF(AND(B8&gt;='Tab1-Plan'!$C$9,C8&gt;='Tab1-Plan'!$D$9),1,0)))</f>
        <v>0</v>
      </c>
      <c r="I8" s="64">
        <f>IF(AND(B8="",T8=""),"",VLOOKUP($A$3,'Tab2-Assumptions'!$A$10:$C$13,2,FALSE))</f>
        <v>1</v>
      </c>
      <c r="J8" s="64">
        <f>IF(AND(B8="",T8=""),"",VLOOKUP($A$3,'Tab2-Assumptions'!$A$10:$C$13,3,FALSE))</f>
        <v>1</v>
      </c>
      <c r="K8" s="103">
        <f t="shared" si="32"/>
        <v>0.98883072000000005</v>
      </c>
      <c r="L8" s="103">
        <f t="shared" si="3"/>
        <v>0</v>
      </c>
      <c r="M8" s="103">
        <f t="shared" si="4"/>
        <v>1.48324608E-3</v>
      </c>
      <c r="N8" s="103">
        <f t="shared" si="5"/>
        <v>1.779895296E-3</v>
      </c>
      <c r="O8" s="103">
        <f t="shared" si="6"/>
        <v>0.98556757862400002</v>
      </c>
      <c r="P8" s="103">
        <f t="shared" si="33"/>
        <v>0</v>
      </c>
      <c r="Q8" s="103">
        <f t="shared" si="7"/>
        <v>0</v>
      </c>
      <c r="R8" s="103">
        <f t="shared" si="8"/>
        <v>0</v>
      </c>
      <c r="T8" s="26">
        <f t="shared" si="34"/>
        <v>54</v>
      </c>
      <c r="U8" s="119">
        <f t="shared" si="9"/>
        <v>5.7000000000000002E-3</v>
      </c>
      <c r="V8" s="119"/>
      <c r="W8" s="120">
        <f t="shared" si="35"/>
        <v>0</v>
      </c>
      <c r="X8" s="120">
        <f t="shared" si="10"/>
        <v>0</v>
      </c>
      <c r="Y8" s="120">
        <f t="shared" si="11"/>
        <v>0</v>
      </c>
      <c r="AA8" s="119">
        <f t="shared" si="36"/>
        <v>0.88517013419368074</v>
      </c>
      <c r="AC8" s="26">
        <f t="shared" si="12"/>
        <v>51</v>
      </c>
      <c r="AD8" s="25">
        <f t="shared" si="13"/>
        <v>0.66111780581861901</v>
      </c>
      <c r="AE8" s="105"/>
      <c r="AF8" s="26">
        <f t="shared" si="14"/>
        <v>54</v>
      </c>
      <c r="AG8" s="25">
        <f t="shared" si="15"/>
        <v>0.7224212765987621</v>
      </c>
      <c r="AH8" s="123"/>
      <c r="AI8" s="122">
        <f t="shared" si="16"/>
        <v>6.9999999999999993E-2</v>
      </c>
      <c r="AJ8" s="124">
        <f t="shared" si="17"/>
        <v>0</v>
      </c>
      <c r="AL8" s="25">
        <f t="shared" si="37"/>
        <v>1.1529374999999999</v>
      </c>
      <c r="AM8" s="25">
        <f t="shared" si="38"/>
        <v>1</v>
      </c>
      <c r="AO8" s="33">
        <f t="shared" si="39"/>
        <v>15000</v>
      </c>
      <c r="AP8" s="33">
        <f t="shared" si="40"/>
        <v>15000</v>
      </c>
      <c r="AQ8" s="125"/>
      <c r="AR8" s="126">
        <f t="shared" si="41"/>
        <v>11433.41265369006</v>
      </c>
      <c r="AS8" s="126">
        <f t="shared" si="42"/>
        <v>12493.598708828778</v>
      </c>
      <c r="AT8" s="126"/>
      <c r="AU8" s="62">
        <f t="shared" si="18"/>
        <v>0</v>
      </c>
      <c r="AV8" s="62">
        <f t="shared" si="19"/>
        <v>0</v>
      </c>
      <c r="AW8" s="62">
        <f t="shared" si="20"/>
        <v>0</v>
      </c>
      <c r="AX8" s="61">
        <f t="shared" si="43"/>
        <v>0</v>
      </c>
      <c r="AY8" s="61"/>
      <c r="AZ8" s="33">
        <f>IF(B8="","",VLOOKUP($A$3,'Tab1-Plan'!$B$30:$F$33,IF(B8&lt;65,2,3),FALSE))</f>
        <v>0</v>
      </c>
      <c r="BA8" s="33">
        <f>IF(T8="","",VLOOKUP($A$3,'Tab1-Plan'!$B$30:$F$33,IF(T8&lt;65,4,5),FALSE))</f>
        <v>0</v>
      </c>
      <c r="BB8" s="115"/>
      <c r="BC8" s="126">
        <f t="shared" si="21"/>
        <v>0</v>
      </c>
      <c r="BD8" s="126">
        <f t="shared" si="22"/>
        <v>0</v>
      </c>
      <c r="BE8" s="125"/>
      <c r="BF8" s="62">
        <f t="shared" si="23"/>
        <v>0</v>
      </c>
      <c r="BG8" s="62">
        <f t="shared" si="24"/>
        <v>0</v>
      </c>
      <c r="BH8" s="62">
        <f t="shared" si="25"/>
        <v>0</v>
      </c>
      <c r="BI8" s="61">
        <f t="shared" si="26"/>
        <v>0</v>
      </c>
      <c r="BJ8" s="61"/>
      <c r="BK8" s="61">
        <f t="shared" si="27"/>
        <v>0</v>
      </c>
      <c r="BL8" s="61">
        <f t="shared" si="28"/>
        <v>0</v>
      </c>
      <c r="BM8" s="127"/>
      <c r="BR8" s="36"/>
      <c r="BS8" s="36"/>
      <c r="BT8" s="36"/>
      <c r="BU8" s="37"/>
      <c r="BV8" s="127"/>
      <c r="BW8" s="127"/>
      <c r="BZ8" s="36"/>
      <c r="CA8" s="36"/>
      <c r="CB8" s="36"/>
      <c r="CC8" s="36"/>
    </row>
    <row r="9" spans="1:81">
      <c r="A9" s="26">
        <f t="shared" si="29"/>
        <v>2027</v>
      </c>
      <c r="B9" s="26">
        <f t="shared" si="30"/>
        <v>52</v>
      </c>
      <c r="C9" s="26">
        <f t="shared" si="31"/>
        <v>19</v>
      </c>
      <c r="D9" s="103">
        <f t="shared" si="0"/>
        <v>0</v>
      </c>
      <c r="E9" s="118">
        <f t="shared" si="1"/>
        <v>1E-3</v>
      </c>
      <c r="F9" s="103">
        <f t="shared" si="2"/>
        <v>1.9E-3</v>
      </c>
      <c r="G9" s="103"/>
      <c r="H9" s="60">
        <f>IF(B9="","",(IF(AND(B9&gt;='Tab1-Plan'!$C$9,C9&gt;='Tab1-Plan'!$D$9),1,0)))</f>
        <v>0</v>
      </c>
      <c r="I9" s="64">
        <f>IF(AND(B9="",T9=""),"",VLOOKUP($A$3,'Tab2-Assumptions'!$A$10:$C$13,2,FALSE))</f>
        <v>1</v>
      </c>
      <c r="J9" s="64">
        <f>IF(AND(B9="",T9=""),"",VLOOKUP($A$3,'Tab2-Assumptions'!$A$10:$C$13,3,FALSE))</f>
        <v>1</v>
      </c>
      <c r="K9" s="103">
        <f t="shared" si="32"/>
        <v>0.98556757862400002</v>
      </c>
      <c r="L9" s="103">
        <f t="shared" si="3"/>
        <v>0</v>
      </c>
      <c r="M9" s="103">
        <f t="shared" si="4"/>
        <v>9.8556757862399997E-4</v>
      </c>
      <c r="N9" s="103">
        <f t="shared" si="5"/>
        <v>1.8725783993856001E-3</v>
      </c>
      <c r="O9" s="103">
        <f t="shared" si="6"/>
        <v>0.98270943264599042</v>
      </c>
      <c r="P9" s="103">
        <f t="shared" si="33"/>
        <v>0</v>
      </c>
      <c r="Q9" s="103">
        <f t="shared" si="7"/>
        <v>0</v>
      </c>
      <c r="R9" s="103">
        <f t="shared" si="8"/>
        <v>0</v>
      </c>
      <c r="T9" s="26">
        <f t="shared" si="34"/>
        <v>55</v>
      </c>
      <c r="U9" s="119">
        <f t="shared" si="9"/>
        <v>6.1000000000000004E-3</v>
      </c>
      <c r="V9" s="119"/>
      <c r="W9" s="120">
        <f t="shared" si="35"/>
        <v>0</v>
      </c>
      <c r="X9" s="120">
        <f t="shared" si="10"/>
        <v>0</v>
      </c>
      <c r="Y9" s="120">
        <f t="shared" si="11"/>
        <v>0</v>
      </c>
      <c r="AA9" s="119">
        <f t="shared" si="36"/>
        <v>0.843019175422553</v>
      </c>
      <c r="AC9" s="26">
        <f t="shared" si="12"/>
        <v>52</v>
      </c>
      <c r="AD9" s="25">
        <f t="shared" si="13"/>
        <v>0.68095133999317758</v>
      </c>
      <c r="AE9" s="105"/>
      <c r="AF9" s="26">
        <f t="shared" si="14"/>
        <v>55</v>
      </c>
      <c r="AG9" s="25">
        <f t="shared" si="15"/>
        <v>0.74409391489672494</v>
      </c>
      <c r="AH9" s="123"/>
      <c r="AI9" s="122">
        <f t="shared" si="16"/>
        <v>6.7499999999999991E-2</v>
      </c>
      <c r="AJ9" s="124">
        <f t="shared" si="17"/>
        <v>0</v>
      </c>
      <c r="AL9" s="25">
        <f t="shared" si="37"/>
        <v>1.233643125</v>
      </c>
      <c r="AM9" s="25">
        <f t="shared" si="38"/>
        <v>1</v>
      </c>
      <c r="AO9" s="33">
        <f t="shared" si="39"/>
        <v>15000</v>
      </c>
      <c r="AP9" s="33">
        <f t="shared" si="40"/>
        <v>15000</v>
      </c>
      <c r="AQ9" s="125"/>
      <c r="AR9" s="126">
        <f t="shared" si="41"/>
        <v>12600.764085631816</v>
      </c>
      <c r="AS9" s="126">
        <f t="shared" si="42"/>
        <v>13769.195137000195</v>
      </c>
      <c r="AT9" s="126"/>
      <c r="AU9" s="62">
        <f t="shared" si="18"/>
        <v>0</v>
      </c>
      <c r="AV9" s="62">
        <f t="shared" si="19"/>
        <v>0</v>
      </c>
      <c r="AW9" s="62">
        <f t="shared" si="20"/>
        <v>0</v>
      </c>
      <c r="AX9" s="61">
        <f t="shared" si="43"/>
        <v>0</v>
      </c>
      <c r="AY9" s="61"/>
      <c r="AZ9" s="33">
        <f>IF(B9="","",VLOOKUP($A$3,'Tab1-Plan'!$B$30:$F$33,IF(B9&lt;65,2,3),FALSE))</f>
        <v>0</v>
      </c>
      <c r="BA9" s="33">
        <f>IF(T9="","",VLOOKUP($A$3,'Tab1-Plan'!$B$30:$F$33,IF(T9&lt;65,4,5),FALSE))</f>
        <v>0</v>
      </c>
      <c r="BB9" s="115"/>
      <c r="BC9" s="126">
        <f t="shared" si="21"/>
        <v>0</v>
      </c>
      <c r="BD9" s="126">
        <f t="shared" si="22"/>
        <v>0</v>
      </c>
      <c r="BE9" s="125"/>
      <c r="BF9" s="62">
        <f t="shared" si="23"/>
        <v>0</v>
      </c>
      <c r="BG9" s="62">
        <f t="shared" si="24"/>
        <v>0</v>
      </c>
      <c r="BH9" s="62">
        <f t="shared" si="25"/>
        <v>0</v>
      </c>
      <c r="BI9" s="61">
        <f t="shared" si="26"/>
        <v>0</v>
      </c>
      <c r="BJ9" s="61"/>
      <c r="BK9" s="61">
        <f t="shared" si="27"/>
        <v>0</v>
      </c>
      <c r="BL9" s="61">
        <f t="shared" si="28"/>
        <v>0</v>
      </c>
      <c r="BM9" s="127"/>
      <c r="BR9" s="36"/>
      <c r="BS9" s="36"/>
      <c r="BT9" s="36"/>
      <c r="BU9" s="37"/>
      <c r="BV9" s="127"/>
      <c r="BW9" s="127"/>
      <c r="BZ9" s="36"/>
      <c r="CA9" s="36"/>
      <c r="CB9" s="36"/>
      <c r="CC9" s="36"/>
    </row>
    <row r="10" spans="1:81">
      <c r="A10" s="26">
        <f t="shared" si="29"/>
        <v>2028</v>
      </c>
      <c r="B10" s="26">
        <f t="shared" si="30"/>
        <v>53</v>
      </c>
      <c r="C10" s="26">
        <f t="shared" si="31"/>
        <v>20</v>
      </c>
      <c r="D10" s="103">
        <f t="shared" si="0"/>
        <v>0</v>
      </c>
      <c r="E10" s="118">
        <f t="shared" si="1"/>
        <v>1E-3</v>
      </c>
      <c r="F10" s="103">
        <f t="shared" si="2"/>
        <v>2.0999999999999999E-3</v>
      </c>
      <c r="G10" s="103"/>
      <c r="H10" s="60">
        <f>IF(B10="","",(IF(AND(B10&gt;='Tab1-Plan'!$C$9,C10&gt;='Tab1-Plan'!$D$9),1,0)))</f>
        <v>0</v>
      </c>
      <c r="I10" s="64">
        <f>IF(AND(B10="",T10=""),"",VLOOKUP($A$3,'Tab2-Assumptions'!$A$10:$C$13,2,FALSE))</f>
        <v>1</v>
      </c>
      <c r="J10" s="64">
        <f>IF(AND(B10="",T10=""),"",VLOOKUP($A$3,'Tab2-Assumptions'!$A$10:$C$13,3,FALSE))</f>
        <v>1</v>
      </c>
      <c r="K10" s="103">
        <f t="shared" si="32"/>
        <v>0.98270943264599042</v>
      </c>
      <c r="L10" s="103">
        <f t="shared" si="3"/>
        <v>0</v>
      </c>
      <c r="M10" s="103">
        <f t="shared" si="4"/>
        <v>9.8270943264599044E-4</v>
      </c>
      <c r="N10" s="103">
        <f t="shared" si="5"/>
        <v>2.0636898085565798E-3</v>
      </c>
      <c r="O10" s="103">
        <f t="shared" si="6"/>
        <v>0.97966303340478789</v>
      </c>
      <c r="P10" s="103">
        <f t="shared" si="33"/>
        <v>0</v>
      </c>
      <c r="Q10" s="103">
        <f t="shared" si="7"/>
        <v>0</v>
      </c>
      <c r="R10" s="103">
        <f t="shared" si="8"/>
        <v>0</v>
      </c>
      <c r="T10" s="26">
        <f t="shared" si="34"/>
        <v>56</v>
      </c>
      <c r="U10" s="119">
        <f t="shared" si="9"/>
        <v>6.6E-3</v>
      </c>
      <c r="V10" s="119"/>
      <c r="W10" s="120">
        <f t="shared" si="35"/>
        <v>0</v>
      </c>
      <c r="X10" s="120">
        <f t="shared" si="10"/>
        <v>0</v>
      </c>
      <c r="Y10" s="120">
        <f t="shared" si="11"/>
        <v>0</v>
      </c>
      <c r="AA10" s="119">
        <f t="shared" si="36"/>
        <v>0.8028754051643362</v>
      </c>
      <c r="AC10" s="26">
        <f t="shared" si="12"/>
        <v>53</v>
      </c>
      <c r="AD10" s="25">
        <f t="shared" si="13"/>
        <v>0.70137988019297293</v>
      </c>
      <c r="AE10" s="105"/>
      <c r="AF10" s="26">
        <f t="shared" si="14"/>
        <v>56</v>
      </c>
      <c r="AG10" s="25">
        <f t="shared" si="15"/>
        <v>0.76641673234362673</v>
      </c>
      <c r="AH10" s="123"/>
      <c r="AI10" s="122">
        <f t="shared" si="16"/>
        <v>6.4999999999999988E-2</v>
      </c>
      <c r="AJ10" s="124">
        <f t="shared" si="17"/>
        <v>0</v>
      </c>
      <c r="AL10" s="25">
        <f t="shared" si="37"/>
        <v>1.3169140359374998</v>
      </c>
      <c r="AM10" s="25">
        <f t="shared" si="38"/>
        <v>1</v>
      </c>
      <c r="AO10" s="33">
        <f t="shared" si="39"/>
        <v>15000</v>
      </c>
      <c r="AP10" s="33">
        <f t="shared" si="40"/>
        <v>15000</v>
      </c>
      <c r="AQ10" s="125"/>
      <c r="AR10" s="126">
        <f t="shared" si="41"/>
        <v>13854.85513125432</v>
      </c>
      <c r="AS10" s="126">
        <f t="shared" si="42"/>
        <v>15139.574283010139</v>
      </c>
      <c r="AT10" s="126"/>
      <c r="AU10" s="62">
        <f t="shared" si="18"/>
        <v>0</v>
      </c>
      <c r="AV10" s="62">
        <f t="shared" si="19"/>
        <v>0</v>
      </c>
      <c r="AW10" s="62">
        <f t="shared" si="20"/>
        <v>0</v>
      </c>
      <c r="AX10" s="61">
        <f t="shared" si="43"/>
        <v>0</v>
      </c>
      <c r="AY10" s="61"/>
      <c r="AZ10" s="33">
        <f>IF(B10="","",VLOOKUP($A$3,'Tab1-Plan'!$B$30:$F$33,IF(B10&lt;65,2,3),FALSE))</f>
        <v>0</v>
      </c>
      <c r="BA10" s="33">
        <f>IF(T10="","",VLOOKUP($A$3,'Tab1-Plan'!$B$30:$F$33,IF(T10&lt;65,4,5),FALSE))</f>
        <v>0</v>
      </c>
      <c r="BB10" s="115"/>
      <c r="BC10" s="126">
        <f t="shared" si="21"/>
        <v>0</v>
      </c>
      <c r="BD10" s="126">
        <f t="shared" si="22"/>
        <v>0</v>
      </c>
      <c r="BE10" s="125"/>
      <c r="BF10" s="62">
        <f t="shared" si="23"/>
        <v>0</v>
      </c>
      <c r="BG10" s="62">
        <f t="shared" si="24"/>
        <v>0</v>
      </c>
      <c r="BH10" s="62">
        <f t="shared" si="25"/>
        <v>0</v>
      </c>
      <c r="BI10" s="61">
        <f t="shared" si="26"/>
        <v>0</v>
      </c>
      <c r="BJ10" s="61"/>
      <c r="BK10" s="61">
        <f t="shared" si="27"/>
        <v>0</v>
      </c>
      <c r="BL10" s="61">
        <f t="shared" si="28"/>
        <v>0</v>
      </c>
      <c r="BM10" s="127"/>
      <c r="BR10" s="36"/>
      <c r="BS10" s="36"/>
      <c r="BT10" s="36"/>
      <c r="BU10" s="37"/>
      <c r="BV10" s="127"/>
      <c r="BW10" s="127"/>
      <c r="BZ10" s="36"/>
      <c r="CA10" s="36"/>
      <c r="CB10" s="36"/>
      <c r="CC10" s="36"/>
    </row>
    <row r="11" spans="1:81">
      <c r="A11" s="26">
        <f t="shared" si="29"/>
        <v>2029</v>
      </c>
      <c r="B11" s="26">
        <f t="shared" si="30"/>
        <v>54</v>
      </c>
      <c r="C11" s="26">
        <f t="shared" si="31"/>
        <v>21</v>
      </c>
      <c r="D11" s="103">
        <f t="shared" si="0"/>
        <v>0</v>
      </c>
      <c r="E11" s="118">
        <f t="shared" si="1"/>
        <v>1E-3</v>
      </c>
      <c r="F11" s="103">
        <f t="shared" si="2"/>
        <v>2.3E-3</v>
      </c>
      <c r="G11" s="103"/>
      <c r="H11" s="60">
        <f>IF(B11="","",(IF(AND(B11&gt;='Tab1-Plan'!$C$9,C11&gt;='Tab1-Plan'!$D$9),1,0)))</f>
        <v>0</v>
      </c>
      <c r="I11" s="64">
        <f>IF(AND(B11="",T11=""),"",VLOOKUP($A$3,'Tab2-Assumptions'!$A$10:$C$13,2,FALSE))</f>
        <v>1</v>
      </c>
      <c r="J11" s="64">
        <f>IF(AND(B11="",T11=""),"",VLOOKUP($A$3,'Tab2-Assumptions'!$A$10:$C$13,3,FALSE))</f>
        <v>1</v>
      </c>
      <c r="K11" s="103">
        <f t="shared" si="32"/>
        <v>0.97966303340478789</v>
      </c>
      <c r="L11" s="103">
        <f t="shared" si="3"/>
        <v>0</v>
      </c>
      <c r="M11" s="103">
        <f t="shared" si="4"/>
        <v>9.7966303340478781E-4</v>
      </c>
      <c r="N11" s="103">
        <f t="shared" si="5"/>
        <v>2.2532249768310122E-3</v>
      </c>
      <c r="O11" s="103">
        <f t="shared" si="6"/>
        <v>0.97643014539455208</v>
      </c>
      <c r="P11" s="103">
        <f t="shared" si="33"/>
        <v>0</v>
      </c>
      <c r="Q11" s="103">
        <f t="shared" si="7"/>
        <v>0</v>
      </c>
      <c r="R11" s="103">
        <f t="shared" si="8"/>
        <v>0</v>
      </c>
      <c r="T11" s="26">
        <f t="shared" si="34"/>
        <v>57</v>
      </c>
      <c r="U11" s="119">
        <f t="shared" si="9"/>
        <v>7.1000000000000004E-3</v>
      </c>
      <c r="V11" s="119"/>
      <c r="W11" s="120">
        <f t="shared" si="35"/>
        <v>0</v>
      </c>
      <c r="X11" s="120">
        <f t="shared" si="10"/>
        <v>0</v>
      </c>
      <c r="Y11" s="120">
        <f t="shared" si="11"/>
        <v>0</v>
      </c>
      <c r="AA11" s="119">
        <f t="shared" si="36"/>
        <v>0.7646432430136535</v>
      </c>
      <c r="AC11" s="26">
        <f t="shared" si="12"/>
        <v>54</v>
      </c>
      <c r="AD11" s="25">
        <f t="shared" si="13"/>
        <v>0.7224212765987621</v>
      </c>
      <c r="AE11" s="105"/>
      <c r="AF11" s="26">
        <f t="shared" si="14"/>
        <v>57</v>
      </c>
      <c r="AG11" s="25">
        <f t="shared" si="15"/>
        <v>0.7894092343139355</v>
      </c>
      <c r="AH11" s="123"/>
      <c r="AI11" s="122">
        <f t="shared" si="16"/>
        <v>6.2499999999999986E-2</v>
      </c>
      <c r="AJ11" s="124">
        <f t="shared" si="17"/>
        <v>0</v>
      </c>
      <c r="AL11" s="25">
        <f t="shared" si="37"/>
        <v>1.4025134482734372</v>
      </c>
      <c r="AM11" s="25">
        <f t="shared" si="38"/>
        <v>1</v>
      </c>
      <c r="AO11" s="33">
        <f t="shared" si="39"/>
        <v>15000</v>
      </c>
      <c r="AP11" s="33">
        <f t="shared" si="40"/>
        <v>15000</v>
      </c>
      <c r="AQ11" s="125"/>
      <c r="AR11" s="126">
        <f t="shared" si="41"/>
        <v>15198.083336229425</v>
      </c>
      <c r="AS11" s="126">
        <f t="shared" si="42"/>
        <v>16607.356009747971</v>
      </c>
      <c r="AT11" s="126"/>
      <c r="AU11" s="62">
        <f t="shared" si="18"/>
        <v>0</v>
      </c>
      <c r="AV11" s="62">
        <f t="shared" si="19"/>
        <v>0</v>
      </c>
      <c r="AW11" s="62">
        <f t="shared" si="20"/>
        <v>0</v>
      </c>
      <c r="AX11" s="61">
        <f t="shared" si="43"/>
        <v>0</v>
      </c>
      <c r="AY11" s="61"/>
      <c r="AZ11" s="33">
        <f>IF(B11="","",VLOOKUP($A$3,'Tab1-Plan'!$B$30:$F$33,IF(B11&lt;65,2,3),FALSE))</f>
        <v>0</v>
      </c>
      <c r="BA11" s="33">
        <f>IF(T11="","",VLOOKUP($A$3,'Tab1-Plan'!$B$30:$F$33,IF(T11&lt;65,4,5),FALSE))</f>
        <v>0</v>
      </c>
      <c r="BB11" s="115"/>
      <c r="BC11" s="126">
        <f t="shared" si="21"/>
        <v>0</v>
      </c>
      <c r="BD11" s="126">
        <f t="shared" si="22"/>
        <v>0</v>
      </c>
      <c r="BE11" s="125"/>
      <c r="BF11" s="62">
        <f t="shared" si="23"/>
        <v>0</v>
      </c>
      <c r="BG11" s="62">
        <f t="shared" si="24"/>
        <v>0</v>
      </c>
      <c r="BH11" s="62">
        <f t="shared" si="25"/>
        <v>0</v>
      </c>
      <c r="BI11" s="61">
        <f t="shared" si="26"/>
        <v>0</v>
      </c>
      <c r="BJ11" s="61"/>
      <c r="BK11" s="61">
        <f t="shared" si="27"/>
        <v>0</v>
      </c>
      <c r="BL11" s="61">
        <f t="shared" si="28"/>
        <v>0</v>
      </c>
      <c r="BM11" s="127"/>
      <c r="BR11" s="36"/>
      <c r="BS11" s="36"/>
      <c r="BT11" s="36"/>
      <c r="BU11" s="37"/>
      <c r="BV11" s="127"/>
      <c r="BW11" s="127"/>
      <c r="BZ11" s="36"/>
      <c r="CA11" s="36"/>
      <c r="CB11" s="36"/>
      <c r="CC11" s="36"/>
    </row>
    <row r="12" spans="1:81">
      <c r="A12" s="26">
        <f t="shared" si="29"/>
        <v>2030</v>
      </c>
      <c r="B12" s="26">
        <f t="shared" si="30"/>
        <v>55</v>
      </c>
      <c r="C12" s="26">
        <f t="shared" si="31"/>
        <v>22</v>
      </c>
      <c r="D12" s="103">
        <f t="shared" si="0"/>
        <v>0.1</v>
      </c>
      <c r="E12" s="118">
        <f t="shared" si="1"/>
        <v>0</v>
      </c>
      <c r="F12" s="103">
        <f t="shared" si="2"/>
        <v>2.5000000000000001E-3</v>
      </c>
      <c r="G12" s="103"/>
      <c r="H12" s="60">
        <f>IF(B12="","",(IF(AND(B12&gt;='Tab1-Plan'!$C$9,C12&gt;='Tab1-Plan'!$D$9),1,0)))</f>
        <v>1</v>
      </c>
      <c r="I12" s="64">
        <f>IF(AND(B12="",T12=""),"",VLOOKUP($A$3,'Tab2-Assumptions'!$A$10:$C$13,2,FALSE))</f>
        <v>1</v>
      </c>
      <c r="J12" s="64">
        <f>IF(AND(B12="",T12=""),"",VLOOKUP($A$3,'Tab2-Assumptions'!$A$10:$C$13,3,FALSE))</f>
        <v>1</v>
      </c>
      <c r="K12" s="103">
        <f t="shared" si="32"/>
        <v>0.97643014539455208</v>
      </c>
      <c r="L12" s="103">
        <f t="shared" si="3"/>
        <v>9.7643014539455217E-2</v>
      </c>
      <c r="M12" s="103">
        <f t="shared" si="4"/>
        <v>0</v>
      </c>
      <c r="N12" s="103">
        <f t="shared" si="5"/>
        <v>2.4410753634863803E-3</v>
      </c>
      <c r="O12" s="103">
        <f t="shared" si="6"/>
        <v>0.87634605549161049</v>
      </c>
      <c r="P12" s="103">
        <f t="shared" si="33"/>
        <v>9.7643014539455217E-2</v>
      </c>
      <c r="Q12" s="103">
        <f t="shared" si="7"/>
        <v>9.7398907003106577E-2</v>
      </c>
      <c r="R12" s="103">
        <f t="shared" si="8"/>
        <v>9.752096077128089E-2</v>
      </c>
      <c r="T12" s="26">
        <f t="shared" si="34"/>
        <v>58</v>
      </c>
      <c r="U12" s="119">
        <f t="shared" si="9"/>
        <v>7.7000000000000002E-3</v>
      </c>
      <c r="V12" s="119"/>
      <c r="W12" s="120">
        <f t="shared" si="35"/>
        <v>9.7643014539455217E-2</v>
      </c>
      <c r="X12" s="120">
        <f>IF(T12="","",W12*((1-U12)*(1-IF(B13="",0,F12))+(1-U12)*IF(B13="",0,F12)))</f>
        <v>9.6891163327501417E-2</v>
      </c>
      <c r="Y12" s="120">
        <f t="shared" si="11"/>
        <v>9.7267088933478324E-2</v>
      </c>
      <c r="AA12" s="119">
        <f t="shared" si="36"/>
        <v>0.72823166001300332</v>
      </c>
      <c r="AC12" s="26">
        <f t="shared" si="12"/>
        <v>55</v>
      </c>
      <c r="AD12" s="25">
        <f t="shared" si="13"/>
        <v>0.74409391489672494</v>
      </c>
      <c r="AE12" s="105"/>
      <c r="AF12" s="26">
        <f t="shared" si="14"/>
        <v>58</v>
      </c>
      <c r="AG12" s="25">
        <f t="shared" si="15"/>
        <v>0.81309151134335356</v>
      </c>
      <c r="AH12" s="123"/>
      <c r="AI12" s="122">
        <f t="shared" si="16"/>
        <v>5.9999999999999984E-2</v>
      </c>
      <c r="AJ12" s="124">
        <f t="shared" si="17"/>
        <v>0</v>
      </c>
      <c r="AL12" s="25">
        <f t="shared" si="37"/>
        <v>1.4901705387905271</v>
      </c>
      <c r="AM12" s="25">
        <f t="shared" si="38"/>
        <v>1</v>
      </c>
      <c r="AO12" s="33">
        <f t="shared" si="39"/>
        <v>15000</v>
      </c>
      <c r="AP12" s="33">
        <f t="shared" si="40"/>
        <v>15000</v>
      </c>
      <c r="AQ12" s="125"/>
      <c r="AR12" s="126">
        <f t="shared" si="41"/>
        <v>16632.40245108608</v>
      </c>
      <c r="AS12" s="126">
        <f t="shared" si="42"/>
        <v>18174.675233167938</v>
      </c>
      <c r="AT12" s="126"/>
      <c r="AU12" s="62">
        <f t="shared" si="18"/>
        <v>1622.0078669645218</v>
      </c>
      <c r="AV12" s="62">
        <f t="shared" si="19"/>
        <v>1767.7977522416318</v>
      </c>
      <c r="AW12" s="62">
        <f t="shared" si="20"/>
        <v>3389.8056192061536</v>
      </c>
      <c r="AX12" s="61">
        <f t="shared" si="43"/>
        <v>2468.5637731959037</v>
      </c>
      <c r="AY12" s="61"/>
      <c r="AZ12" s="33">
        <f>IF(B12="","",VLOOKUP($A$3,'Tab1-Plan'!$B$30:$F$33,IF(B12&lt;65,2,3),FALSE))</f>
        <v>0</v>
      </c>
      <c r="BA12" s="33">
        <f>IF(T12="","",VLOOKUP($A$3,'Tab1-Plan'!$B$30:$F$33,IF(T12&lt;65,4,5),FALSE))</f>
        <v>0</v>
      </c>
      <c r="BB12" s="115"/>
      <c r="BC12" s="126">
        <f t="shared" si="21"/>
        <v>0</v>
      </c>
      <c r="BD12" s="126">
        <f t="shared" si="22"/>
        <v>0</v>
      </c>
      <c r="BE12" s="125"/>
      <c r="BF12" s="62">
        <f t="shared" si="23"/>
        <v>0</v>
      </c>
      <c r="BG12" s="62">
        <f t="shared" si="24"/>
        <v>0</v>
      </c>
      <c r="BH12" s="62">
        <f t="shared" si="25"/>
        <v>0</v>
      </c>
      <c r="BI12" s="61">
        <f t="shared" si="26"/>
        <v>0</v>
      </c>
      <c r="BJ12" s="61"/>
      <c r="BK12" s="61">
        <f t="shared" si="27"/>
        <v>3389.8056192061536</v>
      </c>
      <c r="BL12" s="61">
        <f t="shared" si="28"/>
        <v>2468.5637731959037</v>
      </c>
      <c r="BM12" s="127"/>
      <c r="BR12" s="36"/>
      <c r="BS12" s="36"/>
      <c r="BT12" s="36"/>
      <c r="BU12" s="37"/>
      <c r="BV12" s="127"/>
      <c r="BW12" s="127"/>
      <c r="BZ12" s="36"/>
      <c r="CA12" s="36"/>
      <c r="CB12" s="36"/>
      <c r="CC12" s="36"/>
    </row>
    <row r="13" spans="1:81">
      <c r="A13" s="26">
        <f t="shared" si="29"/>
        <v>2031</v>
      </c>
      <c r="B13" s="26">
        <f t="shared" si="30"/>
        <v>56</v>
      </c>
      <c r="C13" s="26">
        <f t="shared" si="31"/>
        <v>23</v>
      </c>
      <c r="D13" s="103">
        <f t="shared" si="0"/>
        <v>0</v>
      </c>
      <c r="E13" s="118">
        <f t="shared" si="1"/>
        <v>0</v>
      </c>
      <c r="F13" s="103">
        <f t="shared" si="2"/>
        <v>2.8E-3</v>
      </c>
      <c r="G13" s="103"/>
      <c r="H13" s="60">
        <f>IF(B13="","",(IF(AND(B13&gt;='Tab1-Plan'!$C$9,C13&gt;='Tab1-Plan'!$D$9),1,0)))</f>
        <v>1</v>
      </c>
      <c r="I13" s="64">
        <f>IF(AND(B13="",T13=""),"",VLOOKUP($A$3,'Tab2-Assumptions'!$A$10:$C$13,2,FALSE))</f>
        <v>1</v>
      </c>
      <c r="J13" s="64">
        <f>IF(AND(B13="",T13=""),"",VLOOKUP($A$3,'Tab2-Assumptions'!$A$10:$C$13,3,FALSE))</f>
        <v>1</v>
      </c>
      <c r="K13" s="103">
        <f t="shared" si="32"/>
        <v>0.87634605549161049</v>
      </c>
      <c r="L13" s="103">
        <f t="shared" si="3"/>
        <v>0</v>
      </c>
      <c r="M13" s="103">
        <f t="shared" si="4"/>
        <v>0</v>
      </c>
      <c r="N13" s="103">
        <f t="shared" si="5"/>
        <v>2.4537689553765095E-3</v>
      </c>
      <c r="O13" s="103">
        <f t="shared" si="6"/>
        <v>0.87389228653623396</v>
      </c>
      <c r="P13" s="103">
        <f t="shared" si="33"/>
        <v>9.7398907003106577E-2</v>
      </c>
      <c r="Q13" s="103">
        <f t="shared" si="7"/>
        <v>9.7126190063497875E-2</v>
      </c>
      <c r="R13" s="103">
        <f t="shared" si="8"/>
        <v>9.7262548533302226E-2</v>
      </c>
      <c r="T13" s="26">
        <f t="shared" si="34"/>
        <v>59</v>
      </c>
      <c r="U13" s="119">
        <f t="shared" si="9"/>
        <v>8.3999999999999995E-3</v>
      </c>
      <c r="V13" s="119"/>
      <c r="W13" s="120">
        <f t="shared" si="35"/>
        <v>9.6891163327501417E-2</v>
      </c>
      <c r="X13" s="120">
        <f t="shared" ref="X13:X76" si="44">IF(T13="","",W13*((1-U13)*(1-IF(B14="",0,F13))+(1-U13)*IF(B14="",0,F13)))</f>
        <v>9.6077277555550414E-2</v>
      </c>
      <c r="Y13" s="120">
        <f t="shared" si="11"/>
        <v>9.6484220441525909E-2</v>
      </c>
      <c r="AA13" s="119">
        <f t="shared" si="36"/>
        <v>0.69355396191714602</v>
      </c>
      <c r="AC13" s="26">
        <f t="shared" si="12"/>
        <v>56</v>
      </c>
      <c r="AD13" s="25">
        <f t="shared" si="13"/>
        <v>0.76641673234362673</v>
      </c>
      <c r="AE13" s="105"/>
      <c r="AF13" s="26">
        <f t="shared" si="14"/>
        <v>59</v>
      </c>
      <c r="AG13" s="25">
        <f t="shared" si="15"/>
        <v>0.83748425668365423</v>
      </c>
      <c r="AH13" s="123"/>
      <c r="AI13" s="122">
        <f t="shared" si="16"/>
        <v>5.7499999999999982E-2</v>
      </c>
      <c r="AJ13" s="124">
        <f t="shared" si="17"/>
        <v>0</v>
      </c>
      <c r="AL13" s="25">
        <f t="shared" si="37"/>
        <v>1.5795807711179588</v>
      </c>
      <c r="AM13" s="25">
        <f t="shared" si="38"/>
        <v>1</v>
      </c>
      <c r="AO13" s="33">
        <f t="shared" si="39"/>
        <v>15000</v>
      </c>
      <c r="AP13" s="33">
        <f t="shared" si="40"/>
        <v>15000</v>
      </c>
      <c r="AQ13" s="125"/>
      <c r="AR13" s="126">
        <f t="shared" si="41"/>
        <v>18159.256996095784</v>
      </c>
      <c r="AS13" s="126">
        <f t="shared" si="42"/>
        <v>19843.110419572757</v>
      </c>
      <c r="AT13" s="126"/>
      <c r="AU13" s="62">
        <f t="shared" si="18"/>
        <v>1766.2156149114742</v>
      </c>
      <c r="AV13" s="62">
        <f t="shared" si="19"/>
        <v>1914.5470399675976</v>
      </c>
      <c r="AW13" s="62">
        <f t="shared" si="20"/>
        <v>3680.7626548790718</v>
      </c>
      <c r="AX13" s="61">
        <f t="shared" si="43"/>
        <v>2552.8075221680529</v>
      </c>
      <c r="AY13" s="61"/>
      <c r="AZ13" s="33">
        <f>IF(B13="","",VLOOKUP($A$3,'Tab1-Plan'!$B$30:$F$33,IF(B13&lt;65,2,3),FALSE))</f>
        <v>0</v>
      </c>
      <c r="BA13" s="33">
        <f>IF(T13="","",VLOOKUP($A$3,'Tab1-Plan'!$B$30:$F$33,IF(T13&lt;65,4,5),FALSE))</f>
        <v>0</v>
      </c>
      <c r="BB13" s="115"/>
      <c r="BC13" s="126">
        <f t="shared" si="21"/>
        <v>0</v>
      </c>
      <c r="BD13" s="126">
        <f t="shared" si="22"/>
        <v>0</v>
      </c>
      <c r="BE13" s="125"/>
      <c r="BF13" s="62">
        <f t="shared" si="23"/>
        <v>0</v>
      </c>
      <c r="BG13" s="62">
        <f t="shared" si="24"/>
        <v>0</v>
      </c>
      <c r="BH13" s="62">
        <f t="shared" si="25"/>
        <v>0</v>
      </c>
      <c r="BI13" s="61">
        <f t="shared" si="26"/>
        <v>0</v>
      </c>
      <c r="BJ13" s="61"/>
      <c r="BK13" s="61">
        <f t="shared" si="27"/>
        <v>3680.7626548790718</v>
      </c>
      <c r="BL13" s="61">
        <f t="shared" si="28"/>
        <v>2552.8075221680529</v>
      </c>
      <c r="BM13" s="127"/>
      <c r="BR13" s="36"/>
      <c r="BS13" s="36"/>
      <c r="BT13" s="36"/>
      <c r="BU13" s="37"/>
      <c r="BV13" s="127"/>
      <c r="BW13" s="127"/>
      <c r="BZ13" s="36"/>
      <c r="CA13" s="36"/>
      <c r="CB13" s="36"/>
      <c r="CC13" s="36"/>
    </row>
    <row r="14" spans="1:81">
      <c r="A14" s="26">
        <f t="shared" si="29"/>
        <v>2032</v>
      </c>
      <c r="B14" s="26">
        <f t="shared" si="30"/>
        <v>57</v>
      </c>
      <c r="C14" s="26">
        <f t="shared" si="31"/>
        <v>24</v>
      </c>
      <c r="D14" s="103">
        <f t="shared" si="0"/>
        <v>0</v>
      </c>
      <c r="E14" s="118">
        <f t="shared" si="1"/>
        <v>0</v>
      </c>
      <c r="F14" s="103">
        <f t="shared" si="2"/>
        <v>3.0999999999999999E-3</v>
      </c>
      <c r="G14" s="103"/>
      <c r="H14" s="60">
        <f>IF(B14="","",(IF(AND(B14&gt;='Tab1-Plan'!$C$9,C14&gt;='Tab1-Plan'!$D$9),1,0)))</f>
        <v>1</v>
      </c>
      <c r="I14" s="64">
        <f>IF(AND(B14="",T14=""),"",VLOOKUP($A$3,'Tab2-Assumptions'!$A$10:$C$13,2,FALSE))</f>
        <v>1</v>
      </c>
      <c r="J14" s="64">
        <f>IF(AND(B14="",T14=""),"",VLOOKUP($A$3,'Tab2-Assumptions'!$A$10:$C$13,3,FALSE))</f>
        <v>1</v>
      </c>
      <c r="K14" s="103">
        <f t="shared" si="32"/>
        <v>0.87389228653623396</v>
      </c>
      <c r="L14" s="103">
        <f t="shared" si="3"/>
        <v>0</v>
      </c>
      <c r="M14" s="103">
        <f t="shared" si="4"/>
        <v>0</v>
      </c>
      <c r="N14" s="103">
        <f t="shared" si="5"/>
        <v>2.7090660882623254E-3</v>
      </c>
      <c r="O14" s="103">
        <f t="shared" si="6"/>
        <v>0.87118322044797158</v>
      </c>
      <c r="P14" s="103">
        <f t="shared" si="33"/>
        <v>9.7126190063497875E-2</v>
      </c>
      <c r="Q14" s="103">
        <f t="shared" si="7"/>
        <v>9.6825098874301033E-2</v>
      </c>
      <c r="R14" s="103">
        <f t="shared" si="8"/>
        <v>9.6975644468899447E-2</v>
      </c>
      <c r="T14" s="26">
        <f t="shared" si="34"/>
        <v>60</v>
      </c>
      <c r="U14" s="119">
        <f t="shared" si="9"/>
        <v>9.1999999999999998E-3</v>
      </c>
      <c r="V14" s="119"/>
      <c r="W14" s="120">
        <f t="shared" si="35"/>
        <v>9.6077277555550414E-2</v>
      </c>
      <c r="X14" s="120">
        <f t="shared" si="44"/>
        <v>9.519336660203935E-2</v>
      </c>
      <c r="Y14" s="120">
        <f t="shared" si="11"/>
        <v>9.5635322078794882E-2</v>
      </c>
      <c r="AA14" s="119">
        <f t="shared" si="36"/>
        <v>0.66052758277823431</v>
      </c>
      <c r="AC14" s="26">
        <f t="shared" si="12"/>
        <v>57</v>
      </c>
      <c r="AD14" s="25">
        <f t="shared" si="13"/>
        <v>0.7894092343139355</v>
      </c>
      <c r="AE14" s="105"/>
      <c r="AF14" s="26">
        <f t="shared" si="14"/>
        <v>60</v>
      </c>
      <c r="AG14" s="25">
        <f t="shared" si="15"/>
        <v>0.86260878438416388</v>
      </c>
      <c r="AH14" s="123"/>
      <c r="AI14" s="122">
        <f t="shared" si="16"/>
        <v>5.4999999999999979E-2</v>
      </c>
      <c r="AJ14" s="124">
        <f t="shared" si="17"/>
        <v>0</v>
      </c>
      <c r="AL14" s="25">
        <f t="shared" si="37"/>
        <v>1.6704066654572411</v>
      </c>
      <c r="AM14" s="25">
        <f t="shared" si="38"/>
        <v>1</v>
      </c>
      <c r="AO14" s="33">
        <f t="shared" si="39"/>
        <v>15000</v>
      </c>
      <c r="AP14" s="33">
        <f t="shared" si="40"/>
        <v>15000</v>
      </c>
      <c r="AQ14" s="125"/>
      <c r="AR14" s="126">
        <f t="shared" si="41"/>
        <v>19779.516701572426</v>
      </c>
      <c r="AS14" s="126">
        <f t="shared" si="42"/>
        <v>21613.611946759131</v>
      </c>
      <c r="AT14" s="126"/>
      <c r="AU14" s="62">
        <f t="shared" si="18"/>
        <v>1918.1313794183461</v>
      </c>
      <c r="AV14" s="62">
        <f t="shared" si="19"/>
        <v>2067.0247398143983</v>
      </c>
      <c r="AW14" s="62">
        <f t="shared" si="20"/>
        <v>3985.1561192327445</v>
      </c>
      <c r="AX14" s="61">
        <f t="shared" si="43"/>
        <v>2632.3055384306936</v>
      </c>
      <c r="AY14" s="61"/>
      <c r="AZ14" s="33">
        <f>IF(B14="","",VLOOKUP($A$3,'Tab1-Plan'!$B$30:$F$33,IF(B14&lt;65,2,3),FALSE))</f>
        <v>0</v>
      </c>
      <c r="BA14" s="33">
        <f>IF(T14="","",VLOOKUP($A$3,'Tab1-Plan'!$B$30:$F$33,IF(T14&lt;65,4,5),FALSE))</f>
        <v>0</v>
      </c>
      <c r="BB14" s="115"/>
      <c r="BC14" s="126">
        <f t="shared" si="21"/>
        <v>0</v>
      </c>
      <c r="BD14" s="126">
        <f t="shared" si="22"/>
        <v>0</v>
      </c>
      <c r="BE14" s="125"/>
      <c r="BF14" s="62">
        <f t="shared" si="23"/>
        <v>0</v>
      </c>
      <c r="BG14" s="62">
        <f t="shared" si="24"/>
        <v>0</v>
      </c>
      <c r="BH14" s="62">
        <f t="shared" si="25"/>
        <v>0</v>
      </c>
      <c r="BI14" s="61">
        <f t="shared" si="26"/>
        <v>0</v>
      </c>
      <c r="BJ14" s="61"/>
      <c r="BK14" s="61">
        <f t="shared" si="27"/>
        <v>3985.1561192327445</v>
      </c>
      <c r="BL14" s="61">
        <f t="shared" si="28"/>
        <v>2632.3055384306936</v>
      </c>
      <c r="BM14" s="127"/>
      <c r="BR14" s="36"/>
      <c r="BS14" s="36"/>
      <c r="BT14" s="36"/>
      <c r="BU14" s="37"/>
      <c r="BV14" s="127"/>
      <c r="BW14" s="127"/>
      <c r="BZ14" s="36"/>
      <c r="CA14" s="36"/>
      <c r="CB14" s="36"/>
      <c r="CC14" s="36"/>
    </row>
    <row r="15" spans="1:81">
      <c r="A15" s="26">
        <f t="shared" si="29"/>
        <v>2033</v>
      </c>
      <c r="B15" s="26">
        <f t="shared" si="30"/>
        <v>58</v>
      </c>
      <c r="C15" s="26">
        <f t="shared" si="31"/>
        <v>25</v>
      </c>
      <c r="D15" s="103">
        <f t="shared" si="0"/>
        <v>0</v>
      </c>
      <c r="E15" s="118">
        <f t="shared" si="1"/>
        <v>0</v>
      </c>
      <c r="F15" s="103">
        <f t="shared" si="2"/>
        <v>3.3999999999999998E-3</v>
      </c>
      <c r="G15" s="103"/>
      <c r="H15" s="60">
        <f>IF(B15="","",(IF(AND(B15&gt;='Tab1-Plan'!$C$9,C15&gt;='Tab1-Plan'!$D$9),1,0)))</f>
        <v>1</v>
      </c>
      <c r="I15" s="64">
        <f>IF(AND(B15="",T15=""),"",VLOOKUP($A$3,'Tab2-Assumptions'!$A$10:$C$13,2,FALSE))</f>
        <v>1</v>
      </c>
      <c r="J15" s="64">
        <f>IF(AND(B15="",T15=""),"",VLOOKUP($A$3,'Tab2-Assumptions'!$A$10:$C$13,3,FALSE))</f>
        <v>1</v>
      </c>
      <c r="K15" s="103">
        <f t="shared" si="32"/>
        <v>0.87118322044797158</v>
      </c>
      <c r="L15" s="103">
        <f t="shared" si="3"/>
        <v>0</v>
      </c>
      <c r="M15" s="103">
        <f t="shared" si="4"/>
        <v>0</v>
      </c>
      <c r="N15" s="103">
        <f t="shared" si="5"/>
        <v>2.9620229495231033E-3</v>
      </c>
      <c r="O15" s="103">
        <f t="shared" si="6"/>
        <v>0.8682211974984485</v>
      </c>
      <c r="P15" s="103">
        <f t="shared" si="33"/>
        <v>9.6825098874301033E-2</v>
      </c>
      <c r="Q15" s="103">
        <f t="shared" si="7"/>
        <v>9.6495893538128416E-2</v>
      </c>
      <c r="R15" s="103">
        <f t="shared" si="8"/>
        <v>9.6660496206214724E-2</v>
      </c>
      <c r="T15" s="26">
        <f t="shared" si="34"/>
        <v>61</v>
      </c>
      <c r="U15" s="119">
        <f t="shared" si="9"/>
        <v>1.01E-2</v>
      </c>
      <c r="V15" s="119"/>
      <c r="W15" s="120">
        <f t="shared" si="35"/>
        <v>9.519336660203935E-2</v>
      </c>
      <c r="X15" s="120">
        <f t="shared" si="44"/>
        <v>9.4231913599358758E-2</v>
      </c>
      <c r="Y15" s="120">
        <f t="shared" si="11"/>
        <v>9.4712640100699047E-2</v>
      </c>
      <c r="AA15" s="119">
        <f t="shared" si="36"/>
        <v>0.62907388836022315</v>
      </c>
      <c r="AC15" s="26">
        <f t="shared" si="12"/>
        <v>58</v>
      </c>
      <c r="AD15" s="25">
        <f t="shared" si="13"/>
        <v>0.81309151134335356</v>
      </c>
      <c r="AE15" s="105"/>
      <c r="AF15" s="26">
        <f t="shared" si="14"/>
        <v>61</v>
      </c>
      <c r="AG15" s="25">
        <f t="shared" si="15"/>
        <v>0.88848704791568878</v>
      </c>
      <c r="AH15" s="123"/>
      <c r="AI15" s="122">
        <f t="shared" si="16"/>
        <v>5.2499999999999977E-2</v>
      </c>
      <c r="AJ15" s="124">
        <f t="shared" si="17"/>
        <v>0</v>
      </c>
      <c r="AL15" s="25">
        <f t="shared" si="37"/>
        <v>1.7622790320573893</v>
      </c>
      <c r="AM15" s="25">
        <f t="shared" si="38"/>
        <v>1</v>
      </c>
      <c r="AO15" s="33">
        <f t="shared" si="39"/>
        <v>15000</v>
      </c>
      <c r="AP15" s="33">
        <f t="shared" si="40"/>
        <v>15000</v>
      </c>
      <c r="AQ15" s="125"/>
      <c r="AR15" s="126">
        <f t="shared" si="41"/>
        <v>21493.411823763672</v>
      </c>
      <c r="AS15" s="126">
        <f t="shared" si="42"/>
        <v>23486.43142194581</v>
      </c>
      <c r="AT15" s="126"/>
      <c r="AU15" s="62">
        <f t="shared" si="18"/>
        <v>2077.563852049519</v>
      </c>
      <c r="AV15" s="62">
        <f t="shared" si="19"/>
        <v>2224.4619265165029</v>
      </c>
      <c r="AW15" s="62">
        <f t="shared" si="20"/>
        <v>4302.0257785660215</v>
      </c>
      <c r="AX15" s="61">
        <f t="shared" si="43"/>
        <v>2706.2920843484435</v>
      </c>
      <c r="AY15" s="61"/>
      <c r="AZ15" s="33">
        <f>IF(B15="","",VLOOKUP($A$3,'Tab1-Plan'!$B$30:$F$33,IF(B15&lt;65,2,3),FALSE))</f>
        <v>0</v>
      </c>
      <c r="BA15" s="33">
        <f>IF(T15="","",VLOOKUP($A$3,'Tab1-Plan'!$B$30:$F$33,IF(T15&lt;65,4,5),FALSE))</f>
        <v>0</v>
      </c>
      <c r="BB15" s="115"/>
      <c r="BC15" s="126">
        <f t="shared" si="21"/>
        <v>0</v>
      </c>
      <c r="BD15" s="126">
        <f t="shared" si="22"/>
        <v>0</v>
      </c>
      <c r="BE15" s="125"/>
      <c r="BF15" s="62">
        <f t="shared" si="23"/>
        <v>0</v>
      </c>
      <c r="BG15" s="62">
        <f t="shared" si="24"/>
        <v>0</v>
      </c>
      <c r="BH15" s="62">
        <f t="shared" si="25"/>
        <v>0</v>
      </c>
      <c r="BI15" s="61">
        <f t="shared" si="26"/>
        <v>0</v>
      </c>
      <c r="BJ15" s="61"/>
      <c r="BK15" s="61">
        <f t="shared" si="27"/>
        <v>4302.0257785660215</v>
      </c>
      <c r="BL15" s="61">
        <f t="shared" si="28"/>
        <v>2706.2920843484435</v>
      </c>
      <c r="BM15" s="127"/>
      <c r="BR15" s="36"/>
      <c r="BS15" s="36"/>
      <c r="BT15" s="36"/>
      <c r="BU15" s="37"/>
      <c r="BV15" s="127"/>
      <c r="BW15" s="127"/>
      <c r="BZ15" s="36"/>
      <c r="CA15" s="36"/>
      <c r="CB15" s="36"/>
      <c r="CC15" s="36"/>
    </row>
    <row r="16" spans="1:81">
      <c r="A16" s="26">
        <f t="shared" si="29"/>
        <v>2034</v>
      </c>
      <c r="B16" s="26">
        <f t="shared" si="30"/>
        <v>59</v>
      </c>
      <c r="C16" s="26">
        <f t="shared" si="31"/>
        <v>26</v>
      </c>
      <c r="D16" s="103">
        <f t="shared" si="0"/>
        <v>0</v>
      </c>
      <c r="E16" s="118">
        <f t="shared" si="1"/>
        <v>0</v>
      </c>
      <c r="F16" s="103">
        <f t="shared" si="2"/>
        <v>3.8E-3</v>
      </c>
      <c r="G16" s="103"/>
      <c r="H16" s="60">
        <f>IF(B16="","",(IF(AND(B16&gt;='Tab1-Plan'!$C$9,C16&gt;='Tab1-Plan'!$D$9),1,0)))</f>
        <v>1</v>
      </c>
      <c r="I16" s="64">
        <f>IF(AND(B16="",T16=""),"",VLOOKUP($A$3,'Tab2-Assumptions'!$A$10:$C$13,2,FALSE))</f>
        <v>1</v>
      </c>
      <c r="J16" s="64">
        <f>IF(AND(B16="",T16=""),"",VLOOKUP($A$3,'Tab2-Assumptions'!$A$10:$C$13,3,FALSE))</f>
        <v>1</v>
      </c>
      <c r="K16" s="103">
        <f t="shared" si="32"/>
        <v>0.8682211974984485</v>
      </c>
      <c r="L16" s="103">
        <f t="shared" si="3"/>
        <v>0</v>
      </c>
      <c r="M16" s="103">
        <f t="shared" si="4"/>
        <v>0</v>
      </c>
      <c r="N16" s="103">
        <f t="shared" si="5"/>
        <v>3.2992405504941045E-3</v>
      </c>
      <c r="O16" s="103">
        <f t="shared" si="6"/>
        <v>0.86492195694795437</v>
      </c>
      <c r="P16" s="103">
        <f t="shared" si="33"/>
        <v>9.6495893538128416E-2</v>
      </c>
      <c r="Q16" s="103">
        <f t="shared" si="7"/>
        <v>9.6129209142683525E-2</v>
      </c>
      <c r="R16" s="103">
        <f t="shared" si="8"/>
        <v>9.6312551340405977E-2</v>
      </c>
      <c r="T16" s="26">
        <f t="shared" si="34"/>
        <v>62</v>
      </c>
      <c r="U16" s="119">
        <f t="shared" si="9"/>
        <v>1.11E-2</v>
      </c>
      <c r="V16" s="119"/>
      <c r="W16" s="120">
        <f t="shared" si="35"/>
        <v>9.4231913599358758E-2</v>
      </c>
      <c r="X16" s="120">
        <f t="shared" si="44"/>
        <v>9.318593935840587E-2</v>
      </c>
      <c r="Y16" s="120">
        <f t="shared" si="11"/>
        <v>9.3708926478882321E-2</v>
      </c>
      <c r="AA16" s="119">
        <f t="shared" si="36"/>
        <v>0.59911798891449819</v>
      </c>
      <c r="AC16" s="26">
        <f t="shared" si="12"/>
        <v>59</v>
      </c>
      <c r="AD16" s="25">
        <f t="shared" si="13"/>
        <v>0.83748425668365423</v>
      </c>
      <c r="AE16" s="105"/>
      <c r="AF16" s="26">
        <f t="shared" si="14"/>
        <v>62</v>
      </c>
      <c r="AG16" s="25">
        <f t="shared" si="15"/>
        <v>0.9151416593531595</v>
      </c>
      <c r="AH16" s="123"/>
      <c r="AI16" s="122">
        <f t="shared" si="16"/>
        <v>0.05</v>
      </c>
      <c r="AJ16" s="124">
        <f t="shared" si="17"/>
        <v>0</v>
      </c>
      <c r="AL16" s="25">
        <f t="shared" si="37"/>
        <v>1.8547986812404023</v>
      </c>
      <c r="AM16" s="25">
        <f t="shared" si="38"/>
        <v>1</v>
      </c>
      <c r="AO16" s="33">
        <f t="shared" si="39"/>
        <v>15000</v>
      </c>
      <c r="AP16" s="33">
        <f t="shared" si="40"/>
        <v>15000</v>
      </c>
      <c r="AQ16" s="125"/>
      <c r="AR16" s="126">
        <f t="shared" si="41"/>
        <v>23300.470422846607</v>
      </c>
      <c r="AS16" s="126">
        <f t="shared" si="42"/>
        <v>25461.053143745903</v>
      </c>
      <c r="AT16" s="126"/>
      <c r="AU16" s="62">
        <f t="shared" si="18"/>
        <v>2244.1277538560248</v>
      </c>
      <c r="AV16" s="62">
        <f t="shared" si="19"/>
        <v>2385.9279571222005</v>
      </c>
      <c r="AW16" s="62">
        <f t="shared" si="20"/>
        <v>4630.0557109782258</v>
      </c>
      <c r="AX16" s="61">
        <f t="shared" si="43"/>
        <v>2773.9496661233616</v>
      </c>
      <c r="AY16" s="61"/>
      <c r="AZ16" s="33">
        <f>IF(B16="","",VLOOKUP($A$3,'Tab1-Plan'!$B$30:$F$33,IF(B16&lt;65,2,3),FALSE))</f>
        <v>0</v>
      </c>
      <c r="BA16" s="33">
        <f>IF(T16="","",VLOOKUP($A$3,'Tab1-Plan'!$B$30:$F$33,IF(T16&lt;65,4,5),FALSE))</f>
        <v>0</v>
      </c>
      <c r="BB16" s="115"/>
      <c r="BC16" s="126">
        <f t="shared" si="21"/>
        <v>0</v>
      </c>
      <c r="BD16" s="126">
        <f t="shared" si="22"/>
        <v>0</v>
      </c>
      <c r="BE16" s="125"/>
      <c r="BF16" s="62">
        <f t="shared" si="23"/>
        <v>0</v>
      </c>
      <c r="BG16" s="62">
        <f t="shared" si="24"/>
        <v>0</v>
      </c>
      <c r="BH16" s="62">
        <f t="shared" si="25"/>
        <v>0</v>
      </c>
      <c r="BI16" s="61">
        <f t="shared" si="26"/>
        <v>0</v>
      </c>
      <c r="BJ16" s="61"/>
      <c r="BK16" s="61">
        <f t="shared" si="27"/>
        <v>4630.0557109782258</v>
      </c>
      <c r="BL16" s="61">
        <f t="shared" si="28"/>
        <v>2773.9496661233616</v>
      </c>
      <c r="BM16" s="127"/>
      <c r="BR16" s="36"/>
      <c r="BS16" s="36"/>
      <c r="BT16" s="36"/>
      <c r="BU16" s="37"/>
      <c r="BV16" s="127"/>
      <c r="BW16" s="127"/>
      <c r="BZ16" s="36"/>
      <c r="CA16" s="36"/>
      <c r="CB16" s="36"/>
      <c r="CC16" s="36"/>
    </row>
    <row r="17" spans="1:81">
      <c r="A17" s="26">
        <f t="shared" si="29"/>
        <v>2035</v>
      </c>
      <c r="B17" s="26">
        <f t="shared" si="30"/>
        <v>60</v>
      </c>
      <c r="C17" s="26">
        <f t="shared" si="31"/>
        <v>27</v>
      </c>
      <c r="D17" s="103">
        <f t="shared" si="0"/>
        <v>0</v>
      </c>
      <c r="E17" s="118">
        <f t="shared" si="1"/>
        <v>0</v>
      </c>
      <c r="F17" s="103">
        <f t="shared" si="2"/>
        <v>4.1999999999999997E-3</v>
      </c>
      <c r="G17" s="103"/>
      <c r="H17" s="60">
        <f>IF(B17="","",(IF(AND(B17&gt;='Tab1-Plan'!$C$9,C17&gt;='Tab1-Plan'!$D$9),1,0)))</f>
        <v>1</v>
      </c>
      <c r="I17" s="64">
        <f>IF(AND(B17="",T17=""),"",VLOOKUP($A$3,'Tab2-Assumptions'!$A$10:$C$13,2,FALSE))</f>
        <v>1</v>
      </c>
      <c r="J17" s="64">
        <f>IF(AND(B17="",T17=""),"",VLOOKUP($A$3,'Tab2-Assumptions'!$A$10:$C$13,3,FALSE))</f>
        <v>1</v>
      </c>
      <c r="K17" s="103">
        <f t="shared" si="32"/>
        <v>0.86492195694795437</v>
      </c>
      <c r="L17" s="103">
        <f t="shared" si="3"/>
        <v>0</v>
      </c>
      <c r="M17" s="103">
        <f t="shared" si="4"/>
        <v>0</v>
      </c>
      <c r="N17" s="103">
        <f t="shared" si="5"/>
        <v>3.6326722191814083E-3</v>
      </c>
      <c r="O17" s="103">
        <f t="shared" si="6"/>
        <v>0.86128928472877297</v>
      </c>
      <c r="P17" s="103">
        <f t="shared" si="33"/>
        <v>9.6129209142683525E-2</v>
      </c>
      <c r="Q17" s="103">
        <f t="shared" si="7"/>
        <v>9.5725466464284259E-2</v>
      </c>
      <c r="R17" s="103">
        <f t="shared" si="8"/>
        <v>9.5927337803483892E-2</v>
      </c>
      <c r="T17" s="26">
        <f t="shared" si="34"/>
        <v>63</v>
      </c>
      <c r="U17" s="119">
        <f t="shared" si="9"/>
        <v>1.24E-2</v>
      </c>
      <c r="V17" s="119"/>
      <c r="W17" s="120">
        <f t="shared" si="35"/>
        <v>9.318593935840587E-2</v>
      </c>
      <c r="X17" s="120">
        <f t="shared" si="44"/>
        <v>9.2030433710361639E-2</v>
      </c>
      <c r="Y17" s="120">
        <f t="shared" si="11"/>
        <v>9.2608186534383755E-2</v>
      </c>
      <c r="AA17" s="119">
        <f t="shared" si="36"/>
        <v>0.57058856087095067</v>
      </c>
      <c r="AC17" s="26">
        <f t="shared" si="12"/>
        <v>60</v>
      </c>
      <c r="AD17" s="25">
        <f t="shared" si="13"/>
        <v>0.86260878438416388</v>
      </c>
      <c r="AE17" s="105"/>
      <c r="AF17" s="26">
        <f t="shared" si="14"/>
        <v>63</v>
      </c>
      <c r="AG17" s="25">
        <f t="shared" si="15"/>
        <v>0.94259590913375435</v>
      </c>
      <c r="AH17" s="123"/>
      <c r="AI17" s="122">
        <f t="shared" si="16"/>
        <v>0.05</v>
      </c>
      <c r="AJ17" s="124">
        <f t="shared" si="17"/>
        <v>0</v>
      </c>
      <c r="AL17" s="25">
        <f t="shared" si="37"/>
        <v>1.9475386153024226</v>
      </c>
      <c r="AM17" s="25">
        <f t="shared" si="38"/>
        <v>1</v>
      </c>
      <c r="AO17" s="33">
        <f t="shared" si="39"/>
        <v>15000</v>
      </c>
      <c r="AP17" s="33">
        <f t="shared" si="40"/>
        <v>15000</v>
      </c>
      <c r="AQ17" s="125"/>
      <c r="AR17" s="126">
        <f t="shared" si="41"/>
        <v>25199.458762308608</v>
      </c>
      <c r="AS17" s="126">
        <f t="shared" si="42"/>
        <v>27536.128974961201</v>
      </c>
      <c r="AT17" s="126"/>
      <c r="AU17" s="62">
        <f t="shared" si="18"/>
        <v>2417.31699315694</v>
      </c>
      <c r="AV17" s="62">
        <f t="shared" si="19"/>
        <v>2550.070968548056</v>
      </c>
      <c r="AW17" s="62">
        <f t="shared" si="20"/>
        <v>4967.3879617049961</v>
      </c>
      <c r="AX17" s="61">
        <f t="shared" si="43"/>
        <v>2834.3347483569387</v>
      </c>
      <c r="AY17" s="61"/>
      <c r="AZ17" s="33">
        <f>IF(B17="","",VLOOKUP($A$3,'Tab1-Plan'!$B$30:$F$33,IF(B17&lt;65,2,3),FALSE))</f>
        <v>0</v>
      </c>
      <c r="BA17" s="33">
        <f>IF(T17="","",VLOOKUP($A$3,'Tab1-Plan'!$B$30:$F$33,IF(T17&lt;65,4,5),FALSE))</f>
        <v>0</v>
      </c>
      <c r="BB17" s="115"/>
      <c r="BC17" s="126">
        <f t="shared" si="21"/>
        <v>0</v>
      </c>
      <c r="BD17" s="126">
        <f t="shared" si="22"/>
        <v>0</v>
      </c>
      <c r="BE17" s="125"/>
      <c r="BF17" s="62">
        <f t="shared" si="23"/>
        <v>0</v>
      </c>
      <c r="BG17" s="62">
        <f t="shared" si="24"/>
        <v>0</v>
      </c>
      <c r="BH17" s="62">
        <f t="shared" si="25"/>
        <v>0</v>
      </c>
      <c r="BI17" s="61">
        <f t="shared" si="26"/>
        <v>0</v>
      </c>
      <c r="BJ17" s="61"/>
      <c r="BK17" s="61">
        <f t="shared" si="27"/>
        <v>4967.3879617049961</v>
      </c>
      <c r="BL17" s="61">
        <f t="shared" si="28"/>
        <v>2834.3347483569387</v>
      </c>
      <c r="BM17" s="127"/>
      <c r="BR17" s="36"/>
      <c r="BS17" s="36"/>
      <c r="BT17" s="36"/>
      <c r="BU17" s="37"/>
      <c r="BV17" s="127"/>
      <c r="BW17" s="127"/>
      <c r="BZ17" s="36"/>
      <c r="CA17" s="36"/>
      <c r="CB17" s="36"/>
      <c r="CC17" s="36"/>
    </row>
    <row r="18" spans="1:81">
      <c r="A18" s="26">
        <f t="shared" si="29"/>
        <v>2036</v>
      </c>
      <c r="B18" s="26">
        <f t="shared" si="30"/>
        <v>61</v>
      </c>
      <c r="C18" s="26">
        <f t="shared" si="31"/>
        <v>28</v>
      </c>
      <c r="D18" s="103">
        <f t="shared" si="0"/>
        <v>0</v>
      </c>
      <c r="E18" s="118">
        <f t="shared" si="1"/>
        <v>0</v>
      </c>
      <c r="F18" s="103">
        <f t="shared" si="2"/>
        <v>4.7000000000000002E-3</v>
      </c>
      <c r="G18" s="103"/>
      <c r="H18" s="60">
        <f>IF(B18="","",(IF(AND(B18&gt;='Tab1-Plan'!$C$9,C18&gt;='Tab1-Plan'!$D$9),1,0)))</f>
        <v>1</v>
      </c>
      <c r="I18" s="64">
        <f>IF(AND(B18="",T18=""),"",VLOOKUP($A$3,'Tab2-Assumptions'!$A$10:$C$13,2,FALSE))</f>
        <v>1</v>
      </c>
      <c r="J18" s="64">
        <f>IF(AND(B18="",T18=""),"",VLOOKUP($A$3,'Tab2-Assumptions'!$A$10:$C$13,3,FALSE))</f>
        <v>1</v>
      </c>
      <c r="K18" s="103">
        <f t="shared" si="32"/>
        <v>0.86128928472877297</v>
      </c>
      <c r="L18" s="103">
        <f t="shared" si="3"/>
        <v>0</v>
      </c>
      <c r="M18" s="103">
        <f t="shared" si="4"/>
        <v>0</v>
      </c>
      <c r="N18" s="103">
        <f t="shared" si="5"/>
        <v>4.0480596382252328E-3</v>
      </c>
      <c r="O18" s="103">
        <f t="shared" si="6"/>
        <v>0.85724122509054779</v>
      </c>
      <c r="P18" s="103">
        <f t="shared" si="33"/>
        <v>9.5725466464284259E-2</v>
      </c>
      <c r="Q18" s="103">
        <f t="shared" si="7"/>
        <v>9.5275556771902123E-2</v>
      </c>
      <c r="R18" s="103">
        <f t="shared" si="8"/>
        <v>9.5500511618093198E-2</v>
      </c>
      <c r="T18" s="26">
        <f t="shared" si="34"/>
        <v>64</v>
      </c>
      <c r="U18" s="119">
        <f t="shared" si="9"/>
        <v>1.3899999999999999E-2</v>
      </c>
      <c r="V18" s="119"/>
      <c r="W18" s="120">
        <f t="shared" si="35"/>
        <v>9.2030433710361639E-2</v>
      </c>
      <c r="X18" s="120">
        <f t="shared" si="44"/>
        <v>9.0751210681787597E-2</v>
      </c>
      <c r="Y18" s="120">
        <f t="shared" si="11"/>
        <v>9.1390822196074611E-2</v>
      </c>
      <c r="AA18" s="119">
        <f t="shared" si="36"/>
        <v>0.54341767701995303</v>
      </c>
      <c r="AC18" s="26">
        <f t="shared" si="12"/>
        <v>61</v>
      </c>
      <c r="AD18" s="25">
        <f t="shared" si="13"/>
        <v>0.88848704791568878</v>
      </c>
      <c r="AE18" s="105"/>
      <c r="AF18" s="26">
        <f t="shared" si="14"/>
        <v>64</v>
      </c>
      <c r="AG18" s="25">
        <f t="shared" si="15"/>
        <v>0.970873786407767</v>
      </c>
      <c r="AH18" s="123"/>
      <c r="AI18" s="122">
        <f t="shared" si="16"/>
        <v>0.05</v>
      </c>
      <c r="AJ18" s="124">
        <f t="shared" si="17"/>
        <v>0</v>
      </c>
      <c r="AL18" s="25">
        <f t="shared" si="37"/>
        <v>2.0449155460675437</v>
      </c>
      <c r="AM18" s="25">
        <f t="shared" si="38"/>
        <v>1</v>
      </c>
      <c r="AO18" s="33">
        <f t="shared" si="39"/>
        <v>15000</v>
      </c>
      <c r="AP18" s="33">
        <f t="shared" si="40"/>
        <v>15000</v>
      </c>
      <c r="AQ18" s="125"/>
      <c r="AR18" s="126">
        <f t="shared" si="41"/>
        <v>27253.214651436756</v>
      </c>
      <c r="AS18" s="126">
        <f t="shared" si="42"/>
        <v>29780.323486420537</v>
      </c>
      <c r="AT18" s="126"/>
      <c r="AU18" s="62">
        <f t="shared" si="18"/>
        <v>2602.6959424499237</v>
      </c>
      <c r="AV18" s="62">
        <f t="shared" si="19"/>
        <v>2721.6482486890441</v>
      </c>
      <c r="AW18" s="62">
        <f t="shared" si="20"/>
        <v>5324.3441911389673</v>
      </c>
      <c r="AX18" s="61">
        <f t="shared" si="43"/>
        <v>2893.3427520034184</v>
      </c>
      <c r="AY18" s="61"/>
      <c r="AZ18" s="33">
        <f>IF(B18="","",VLOOKUP($A$3,'Tab1-Plan'!$B$30:$F$33,IF(B18&lt;65,2,3),FALSE))</f>
        <v>0</v>
      </c>
      <c r="BA18" s="33">
        <f>IF(T18="","",VLOOKUP($A$3,'Tab1-Plan'!$B$30:$F$33,IF(T18&lt;65,4,5),FALSE))</f>
        <v>0</v>
      </c>
      <c r="BB18" s="115"/>
      <c r="BC18" s="126">
        <f t="shared" si="21"/>
        <v>0</v>
      </c>
      <c r="BD18" s="126">
        <f t="shared" si="22"/>
        <v>0</v>
      </c>
      <c r="BE18" s="125"/>
      <c r="BF18" s="62">
        <f t="shared" si="23"/>
        <v>0</v>
      </c>
      <c r="BG18" s="62">
        <f t="shared" si="24"/>
        <v>0</v>
      </c>
      <c r="BH18" s="62">
        <f t="shared" si="25"/>
        <v>0</v>
      </c>
      <c r="BI18" s="61">
        <f t="shared" si="26"/>
        <v>0</v>
      </c>
      <c r="BJ18" s="61"/>
      <c r="BK18" s="61">
        <f t="shared" si="27"/>
        <v>5324.3441911389673</v>
      </c>
      <c r="BL18" s="61">
        <f t="shared" si="28"/>
        <v>2893.3427520034184</v>
      </c>
      <c r="BM18" s="127"/>
      <c r="BR18" s="36"/>
      <c r="BS18" s="36"/>
      <c r="BT18" s="36"/>
      <c r="BU18" s="37"/>
      <c r="BV18" s="127"/>
      <c r="BW18" s="127"/>
      <c r="BZ18" s="36"/>
      <c r="CA18" s="36"/>
      <c r="CB18" s="36"/>
      <c r="CC18" s="36"/>
    </row>
    <row r="19" spans="1:81">
      <c r="A19" s="26">
        <f t="shared" si="29"/>
        <v>2037</v>
      </c>
      <c r="B19" s="26">
        <f t="shared" si="30"/>
        <v>62</v>
      </c>
      <c r="C19" s="26">
        <f t="shared" si="31"/>
        <v>29</v>
      </c>
      <c r="D19" s="103">
        <f t="shared" si="0"/>
        <v>0.3</v>
      </c>
      <c r="E19" s="118">
        <f t="shared" si="1"/>
        <v>0</v>
      </c>
      <c r="F19" s="103">
        <f t="shared" si="2"/>
        <v>5.1999999999999998E-3</v>
      </c>
      <c r="G19" s="103"/>
      <c r="H19" s="60">
        <f>IF(B19="","",(IF(AND(B19&gt;='Tab1-Plan'!$C$9,C19&gt;='Tab1-Plan'!$D$9),1,0)))</f>
        <v>1</v>
      </c>
      <c r="I19" s="64">
        <f>IF(AND(B19="",T19=""),"",VLOOKUP($A$3,'Tab2-Assumptions'!$A$10:$C$13,2,FALSE))</f>
        <v>1</v>
      </c>
      <c r="J19" s="64">
        <f>IF(AND(B19="",T19=""),"",VLOOKUP($A$3,'Tab2-Assumptions'!$A$10:$C$13,3,FALSE))</f>
        <v>1</v>
      </c>
      <c r="K19" s="103">
        <f t="shared" si="32"/>
        <v>0.85724122509054779</v>
      </c>
      <c r="L19" s="103">
        <f t="shared" si="3"/>
        <v>0.25717236752716433</v>
      </c>
      <c r="M19" s="103">
        <f t="shared" si="4"/>
        <v>0</v>
      </c>
      <c r="N19" s="103">
        <f t="shared" si="5"/>
        <v>4.4576543704708486E-3</v>
      </c>
      <c r="O19" s="103">
        <f t="shared" si="6"/>
        <v>0.59561120319291261</v>
      </c>
      <c r="P19" s="103">
        <f t="shared" si="33"/>
        <v>0.35244792429906646</v>
      </c>
      <c r="Q19" s="103">
        <f t="shared" si="7"/>
        <v>0.35061519509271133</v>
      </c>
      <c r="R19" s="103">
        <f t="shared" si="8"/>
        <v>0.3515315596958889</v>
      </c>
      <c r="T19" s="26">
        <f t="shared" si="34"/>
        <v>65</v>
      </c>
      <c r="U19" s="119">
        <f t="shared" si="9"/>
        <v>1.5599999999999999E-2</v>
      </c>
      <c r="V19" s="119"/>
      <c r="W19" s="120">
        <f t="shared" si="35"/>
        <v>0.34792357820895192</v>
      </c>
      <c r="X19" s="120">
        <f t="shared" si="44"/>
        <v>0.34249597038889235</v>
      </c>
      <c r="Y19" s="120">
        <f t="shared" si="11"/>
        <v>0.34520977429892213</v>
      </c>
      <c r="AA19" s="119">
        <f t="shared" si="36"/>
        <v>0.51754064478090767</v>
      </c>
      <c r="AC19" s="26">
        <f t="shared" si="12"/>
        <v>62</v>
      </c>
      <c r="AD19" s="25">
        <f t="shared" si="13"/>
        <v>0.9151416593531595</v>
      </c>
      <c r="AE19" s="105"/>
      <c r="AF19" s="26">
        <f t="shared" si="14"/>
        <v>65</v>
      </c>
      <c r="AG19" s="25">
        <f t="shared" si="15"/>
        <v>1</v>
      </c>
      <c r="AH19" s="123"/>
      <c r="AI19" s="122">
        <f t="shared" si="16"/>
        <v>0.05</v>
      </c>
      <c r="AJ19" s="124">
        <f t="shared" si="17"/>
        <v>0</v>
      </c>
      <c r="AL19" s="25">
        <f t="shared" si="37"/>
        <v>2.1471613233709208</v>
      </c>
      <c r="AM19" s="25">
        <f t="shared" si="38"/>
        <v>1</v>
      </c>
      <c r="AO19" s="33">
        <f t="shared" si="39"/>
        <v>15000</v>
      </c>
      <c r="AP19" s="33">
        <f t="shared" si="40"/>
        <v>2100</v>
      </c>
      <c r="AQ19" s="125"/>
      <c r="AR19" s="126">
        <f t="shared" si="41"/>
        <v>29474.351645528855</v>
      </c>
      <c r="AS19" s="126">
        <f t="shared" si="42"/>
        <v>4509.0387790789337</v>
      </c>
      <c r="AT19" s="126"/>
      <c r="AU19" s="62">
        <f t="shared" si="18"/>
        <v>10361.164804977849</v>
      </c>
      <c r="AV19" s="62">
        <f t="shared" si="19"/>
        <v>1556.5642592309262</v>
      </c>
      <c r="AW19" s="62">
        <f t="shared" si="20"/>
        <v>11917.729064208776</v>
      </c>
      <c r="AX19" s="61">
        <f t="shared" si="43"/>
        <v>6167.9091842147727</v>
      </c>
      <c r="AY19" s="61"/>
      <c r="AZ19" s="33">
        <f>IF(B19="","",VLOOKUP($A$3,'Tab1-Plan'!$B$30:$F$33,IF(B19&lt;65,2,3),FALSE))</f>
        <v>0</v>
      </c>
      <c r="BA19" s="33">
        <f>IF(T19="","",VLOOKUP($A$3,'Tab1-Plan'!$B$30:$F$33,IF(T19&lt;65,4,5),FALSE))</f>
        <v>0</v>
      </c>
      <c r="BB19" s="115"/>
      <c r="BC19" s="126">
        <f t="shared" si="21"/>
        <v>0</v>
      </c>
      <c r="BD19" s="126">
        <f t="shared" si="22"/>
        <v>0</v>
      </c>
      <c r="BE19" s="125"/>
      <c r="BF19" s="62">
        <f t="shared" si="23"/>
        <v>0</v>
      </c>
      <c r="BG19" s="62">
        <f t="shared" si="24"/>
        <v>0</v>
      </c>
      <c r="BH19" s="62">
        <f t="shared" si="25"/>
        <v>0</v>
      </c>
      <c r="BI19" s="61">
        <f t="shared" si="26"/>
        <v>0</v>
      </c>
      <c r="BJ19" s="61"/>
      <c r="BK19" s="61">
        <f t="shared" si="27"/>
        <v>11917.729064208776</v>
      </c>
      <c r="BL19" s="61">
        <f t="shared" si="28"/>
        <v>6167.9091842147727</v>
      </c>
      <c r="BM19" s="127"/>
      <c r="BR19" s="36"/>
      <c r="BS19" s="36"/>
      <c r="BT19" s="36"/>
      <c r="BU19" s="37"/>
      <c r="BV19" s="127"/>
      <c r="BW19" s="127"/>
      <c r="BZ19" s="36"/>
      <c r="CA19" s="36"/>
      <c r="CB19" s="36"/>
      <c r="CC19" s="36"/>
    </row>
    <row r="20" spans="1:81">
      <c r="A20" s="26">
        <f t="shared" si="29"/>
        <v>2038</v>
      </c>
      <c r="B20" s="26">
        <f t="shared" si="30"/>
        <v>63</v>
      </c>
      <c r="C20" s="26">
        <f t="shared" si="31"/>
        <v>30</v>
      </c>
      <c r="D20" s="103">
        <f t="shared" si="0"/>
        <v>0.3</v>
      </c>
      <c r="E20" s="118">
        <f t="shared" si="1"/>
        <v>0</v>
      </c>
      <c r="F20" s="103">
        <f t="shared" si="2"/>
        <v>5.7999999999999996E-3</v>
      </c>
      <c r="G20" s="103"/>
      <c r="H20" s="60">
        <f>IF(B20="","",(IF(AND(B20&gt;='Tab1-Plan'!$C$9,C20&gt;='Tab1-Plan'!$D$9),1,0)))</f>
        <v>1</v>
      </c>
      <c r="I20" s="64">
        <f>IF(AND(B20="",T20=""),"",VLOOKUP($A$3,'Tab2-Assumptions'!$A$10:$C$13,2,FALSE))</f>
        <v>1</v>
      </c>
      <c r="J20" s="64">
        <f>IF(AND(B20="",T20=""),"",VLOOKUP($A$3,'Tab2-Assumptions'!$A$10:$C$13,3,FALSE))</f>
        <v>1</v>
      </c>
      <c r="K20" s="103">
        <f t="shared" si="32"/>
        <v>0.59561120319291261</v>
      </c>
      <c r="L20" s="103">
        <f t="shared" si="3"/>
        <v>0.17868336095787377</v>
      </c>
      <c r="M20" s="103">
        <f t="shared" si="4"/>
        <v>0</v>
      </c>
      <c r="N20" s="103">
        <f t="shared" si="5"/>
        <v>3.454544978518893E-3</v>
      </c>
      <c r="O20" s="103">
        <f t="shared" si="6"/>
        <v>0.41347329725651993</v>
      </c>
      <c r="P20" s="103">
        <f t="shared" si="33"/>
        <v>0.52929855605058507</v>
      </c>
      <c r="Q20" s="103">
        <f t="shared" si="7"/>
        <v>0.52622862442549168</v>
      </c>
      <c r="R20" s="103">
        <f t="shared" si="8"/>
        <v>0.52776359023803843</v>
      </c>
      <c r="T20" s="26">
        <f t="shared" si="34"/>
        <v>66</v>
      </c>
      <c r="U20" s="119">
        <f t="shared" si="9"/>
        <v>1.7600000000000001E-2</v>
      </c>
      <c r="V20" s="119"/>
      <c r="W20" s="120">
        <f t="shared" si="35"/>
        <v>0.52117933134676608</v>
      </c>
      <c r="X20" s="120">
        <f t="shared" si="44"/>
        <v>0.51200657511506298</v>
      </c>
      <c r="Y20" s="120">
        <f t="shared" si="11"/>
        <v>0.51659295323091459</v>
      </c>
      <c r="AA20" s="119">
        <f t="shared" si="36"/>
        <v>0.49289585217229298</v>
      </c>
      <c r="AC20" s="26">
        <f t="shared" si="12"/>
        <v>63</v>
      </c>
      <c r="AD20" s="25">
        <f t="shared" si="13"/>
        <v>0.94259590913375435</v>
      </c>
      <c r="AE20" s="105"/>
      <c r="AF20" s="26">
        <f t="shared" si="14"/>
        <v>66</v>
      </c>
      <c r="AG20" s="25">
        <f t="shared" si="15"/>
        <v>1.0249999999999999</v>
      </c>
      <c r="AH20" s="123"/>
      <c r="AI20" s="122">
        <f t="shared" si="16"/>
        <v>0.05</v>
      </c>
      <c r="AJ20" s="124">
        <f t="shared" si="17"/>
        <v>0</v>
      </c>
      <c r="AL20" s="25">
        <f t="shared" si="37"/>
        <v>2.2545193895394671</v>
      </c>
      <c r="AM20" s="25">
        <f t="shared" si="38"/>
        <v>1</v>
      </c>
      <c r="AO20" s="33">
        <f t="shared" si="39"/>
        <v>15000</v>
      </c>
      <c r="AP20" s="33">
        <f t="shared" si="40"/>
        <v>2100</v>
      </c>
      <c r="AQ20" s="125"/>
      <c r="AR20" s="126">
        <f t="shared" si="41"/>
        <v>31876.511304639462</v>
      </c>
      <c r="AS20" s="126">
        <f t="shared" si="42"/>
        <v>4852.8529859837026</v>
      </c>
      <c r="AT20" s="126"/>
      <c r="AU20" s="62">
        <f t="shared" si="18"/>
        <v>16823.262050399942</v>
      </c>
      <c r="AV20" s="62">
        <f t="shared" si="19"/>
        <v>2506.9496556247832</v>
      </c>
      <c r="AW20" s="62">
        <f t="shared" si="20"/>
        <v>19330.211706024726</v>
      </c>
      <c r="AX20" s="61">
        <f t="shared" si="43"/>
        <v>9527.7811715118896</v>
      </c>
      <c r="AY20" s="61"/>
      <c r="AZ20" s="33">
        <f>IF(B20="","",VLOOKUP($A$3,'Tab1-Plan'!$B$30:$F$33,IF(B20&lt;65,2,3),FALSE))</f>
        <v>0</v>
      </c>
      <c r="BA20" s="33">
        <f>IF(T20="","",VLOOKUP($A$3,'Tab1-Plan'!$B$30:$F$33,IF(T20&lt;65,4,5),FALSE))</f>
        <v>0</v>
      </c>
      <c r="BB20" s="115"/>
      <c r="BC20" s="126">
        <f t="shared" si="21"/>
        <v>0</v>
      </c>
      <c r="BD20" s="126">
        <f t="shared" si="22"/>
        <v>0</v>
      </c>
      <c r="BE20" s="125"/>
      <c r="BF20" s="62">
        <f t="shared" si="23"/>
        <v>0</v>
      </c>
      <c r="BG20" s="62">
        <f t="shared" si="24"/>
        <v>0</v>
      </c>
      <c r="BH20" s="62">
        <f t="shared" si="25"/>
        <v>0</v>
      </c>
      <c r="BI20" s="61">
        <f t="shared" si="26"/>
        <v>0</v>
      </c>
      <c r="BJ20" s="61"/>
      <c r="BK20" s="61">
        <f t="shared" si="27"/>
        <v>19330.211706024726</v>
      </c>
      <c r="BL20" s="61">
        <f t="shared" si="28"/>
        <v>9527.7811715118896</v>
      </c>
      <c r="BM20" s="127"/>
      <c r="BR20" s="36"/>
      <c r="BS20" s="36"/>
      <c r="BT20" s="36"/>
      <c r="BU20" s="37"/>
      <c r="BV20" s="127"/>
      <c r="BW20" s="127"/>
      <c r="BZ20" s="36"/>
      <c r="CA20" s="36"/>
      <c r="CB20" s="36"/>
      <c r="CC20" s="36"/>
    </row>
    <row r="21" spans="1:81">
      <c r="A21" s="26">
        <f t="shared" si="29"/>
        <v>2039</v>
      </c>
      <c r="B21" s="26">
        <f t="shared" si="30"/>
        <v>64</v>
      </c>
      <c r="C21" s="26">
        <f t="shared" si="31"/>
        <v>31</v>
      </c>
      <c r="D21" s="103">
        <f t="shared" si="0"/>
        <v>0.2</v>
      </c>
      <c r="E21" s="118">
        <f t="shared" si="1"/>
        <v>0</v>
      </c>
      <c r="F21" s="103">
        <f t="shared" si="2"/>
        <v>6.4000000000000003E-3</v>
      </c>
      <c r="G21" s="103"/>
      <c r="H21" s="60">
        <f>IF(B21="","",(IF(AND(B21&gt;='Tab1-Plan'!$C$9,C21&gt;='Tab1-Plan'!$D$9),1,0)))</f>
        <v>1</v>
      </c>
      <c r="I21" s="64">
        <f>IF(AND(B21="",T21=""),"",VLOOKUP($A$3,'Tab2-Assumptions'!$A$10:$C$13,2,FALSE))</f>
        <v>1</v>
      </c>
      <c r="J21" s="64">
        <f>IF(AND(B21="",T21=""),"",VLOOKUP($A$3,'Tab2-Assumptions'!$A$10:$C$13,3,FALSE))</f>
        <v>1</v>
      </c>
      <c r="K21" s="103">
        <f t="shared" si="32"/>
        <v>0.41347329725651993</v>
      </c>
      <c r="L21" s="103">
        <f t="shared" si="3"/>
        <v>8.2694659451303998E-2</v>
      </c>
      <c r="M21" s="103">
        <f t="shared" si="4"/>
        <v>0</v>
      </c>
      <c r="N21" s="103">
        <f t="shared" si="5"/>
        <v>2.6462291024417278E-3</v>
      </c>
      <c r="O21" s="103">
        <f t="shared" si="6"/>
        <v>0.32813240870277421</v>
      </c>
      <c r="P21" s="103">
        <f t="shared" si="33"/>
        <v>0.60892328387679573</v>
      </c>
      <c r="Q21" s="103">
        <f t="shared" si="7"/>
        <v>0.60502617485998422</v>
      </c>
      <c r="R21" s="103">
        <f t="shared" si="8"/>
        <v>0.60697472936839003</v>
      </c>
      <c r="T21" s="26">
        <f t="shared" si="34"/>
        <v>67</v>
      </c>
      <c r="U21" s="119">
        <f t="shared" si="9"/>
        <v>1.9800000000000002E-2</v>
      </c>
      <c r="V21" s="119"/>
      <c r="W21" s="120">
        <f t="shared" si="35"/>
        <v>0.59470123456636692</v>
      </c>
      <c r="X21" s="120">
        <f t="shared" si="44"/>
        <v>0.58292615012195292</v>
      </c>
      <c r="Y21" s="120">
        <f t="shared" si="11"/>
        <v>0.58881369234415992</v>
      </c>
      <c r="AA21" s="119">
        <f t="shared" si="36"/>
        <v>0.46942462111646949</v>
      </c>
      <c r="AC21" s="26">
        <f t="shared" si="12"/>
        <v>64</v>
      </c>
      <c r="AD21" s="25">
        <f t="shared" si="13"/>
        <v>0.970873786407767</v>
      </c>
      <c r="AE21" s="105"/>
      <c r="AF21" s="26">
        <f t="shared" si="14"/>
        <v>67</v>
      </c>
      <c r="AG21" s="25">
        <f t="shared" si="15"/>
        <v>1.0506249999999999</v>
      </c>
      <c r="AH21" s="123"/>
      <c r="AI21" s="122">
        <f t="shared" si="16"/>
        <v>0.05</v>
      </c>
      <c r="AJ21" s="124">
        <f t="shared" si="17"/>
        <v>0</v>
      </c>
      <c r="AL21" s="25">
        <f t="shared" si="37"/>
        <v>2.3672453590164406</v>
      </c>
      <c r="AM21" s="25">
        <f t="shared" si="38"/>
        <v>1</v>
      </c>
      <c r="AO21" s="33">
        <f t="shared" si="39"/>
        <v>15000</v>
      </c>
      <c r="AP21" s="33">
        <f t="shared" si="40"/>
        <v>2100</v>
      </c>
      <c r="AQ21" s="125"/>
      <c r="AR21" s="126">
        <f t="shared" si="41"/>
        <v>34474.446975967585</v>
      </c>
      <c r="AS21" s="126">
        <f t="shared" si="42"/>
        <v>5222.88302616496</v>
      </c>
      <c r="AT21" s="126"/>
      <c r="AU21" s="62">
        <f t="shared" si="18"/>
        <v>20925.118123362838</v>
      </c>
      <c r="AV21" s="62">
        <f t="shared" si="19"/>
        <v>3075.3050393178296</v>
      </c>
      <c r="AW21" s="62">
        <f t="shared" si="20"/>
        <v>24000.423162680669</v>
      </c>
      <c r="AX21" s="61">
        <f t="shared" si="43"/>
        <v>11266.389549776311</v>
      </c>
      <c r="AY21" s="61"/>
      <c r="AZ21" s="33">
        <f>IF(B21="","",VLOOKUP($A$3,'Tab1-Plan'!$B$30:$F$33,IF(B21&lt;65,2,3),FALSE))</f>
        <v>0</v>
      </c>
      <c r="BA21" s="33">
        <f>IF(T21="","",VLOOKUP($A$3,'Tab1-Plan'!$B$30:$F$33,IF(T21&lt;65,4,5),FALSE))</f>
        <v>0</v>
      </c>
      <c r="BB21" s="115"/>
      <c r="BC21" s="126">
        <f t="shared" si="21"/>
        <v>0</v>
      </c>
      <c r="BD21" s="126">
        <f t="shared" si="22"/>
        <v>0</v>
      </c>
      <c r="BE21" s="125"/>
      <c r="BF21" s="62">
        <f t="shared" si="23"/>
        <v>0</v>
      </c>
      <c r="BG21" s="62">
        <f t="shared" si="24"/>
        <v>0</v>
      </c>
      <c r="BH21" s="62">
        <f t="shared" si="25"/>
        <v>0</v>
      </c>
      <c r="BI21" s="61">
        <f t="shared" si="26"/>
        <v>0</v>
      </c>
      <c r="BJ21" s="61"/>
      <c r="BK21" s="61">
        <f t="shared" si="27"/>
        <v>24000.423162680669</v>
      </c>
      <c r="BL21" s="61">
        <f t="shared" si="28"/>
        <v>11266.389549776311</v>
      </c>
      <c r="BM21" s="127"/>
      <c r="BR21" s="36"/>
      <c r="BS21" s="36"/>
      <c r="BT21" s="36"/>
      <c r="BU21" s="37"/>
      <c r="BV21" s="127"/>
      <c r="BW21" s="127"/>
      <c r="BZ21" s="36"/>
      <c r="CA21" s="36"/>
      <c r="CB21" s="36"/>
      <c r="CC21" s="36"/>
    </row>
    <row r="22" spans="1:81">
      <c r="A22" s="26">
        <f t="shared" si="29"/>
        <v>2040</v>
      </c>
      <c r="B22" s="26">
        <f t="shared" si="30"/>
        <v>65</v>
      </c>
      <c r="C22" s="26">
        <f t="shared" si="31"/>
        <v>32</v>
      </c>
      <c r="D22" s="103">
        <f t="shared" si="0"/>
        <v>1</v>
      </c>
      <c r="E22" s="118">
        <f t="shared" si="1"/>
        <v>0</v>
      </c>
      <c r="F22" s="103">
        <f t="shared" si="2"/>
        <v>7.1000000000000004E-3</v>
      </c>
      <c r="G22" s="103"/>
      <c r="H22" s="60">
        <f>IF(B22="","",(IF(AND(B22&gt;='Tab1-Plan'!$C$9,C22&gt;='Tab1-Plan'!$D$9),1,0)))</f>
        <v>1</v>
      </c>
      <c r="I22" s="64">
        <f>IF(AND(B22="",T22=""),"",VLOOKUP($A$3,'Tab2-Assumptions'!$A$10:$C$13,2,FALSE))</f>
        <v>1</v>
      </c>
      <c r="J22" s="64">
        <f>IF(AND(B22="",T22=""),"",VLOOKUP($A$3,'Tab2-Assumptions'!$A$10:$C$13,3,FALSE))</f>
        <v>1</v>
      </c>
      <c r="K22" s="103">
        <f t="shared" si="32"/>
        <v>0.32813240870277421</v>
      </c>
      <c r="L22" s="103">
        <f t="shared" si="3"/>
        <v>0.32813240870277421</v>
      </c>
      <c r="M22" s="103">
        <f t="shared" si="4"/>
        <v>0</v>
      </c>
      <c r="N22" s="103">
        <f t="shared" si="5"/>
        <v>2.3297401017896972E-3</v>
      </c>
      <c r="O22" s="103">
        <f t="shared" si="6"/>
        <v>0</v>
      </c>
      <c r="P22" s="103">
        <f t="shared" si="33"/>
        <v>0.93315858356275849</v>
      </c>
      <c r="Q22" s="103">
        <f t="shared" si="7"/>
        <v>0.92653315761946287</v>
      </c>
      <c r="R22" s="103">
        <f t="shared" si="8"/>
        <v>0.92984587059111068</v>
      </c>
      <c r="T22" s="26">
        <f t="shared" si="34"/>
        <v>68</v>
      </c>
      <c r="U22" s="119">
        <f t="shared" si="9"/>
        <v>2.2200000000000001E-2</v>
      </c>
      <c r="V22" s="119"/>
      <c r="W22" s="120">
        <f t="shared" si="35"/>
        <v>0.91105855882472708</v>
      </c>
      <c r="X22" s="120">
        <f t="shared" si="44"/>
        <v>0.89083305881881814</v>
      </c>
      <c r="Y22" s="120">
        <f t="shared" si="11"/>
        <v>0.90094580882177255</v>
      </c>
      <c r="AA22" s="119">
        <f t="shared" si="36"/>
        <v>0.44707106772997091</v>
      </c>
      <c r="AC22" s="26">
        <f t="shared" si="12"/>
        <v>65</v>
      </c>
      <c r="AD22" s="25">
        <f t="shared" si="13"/>
        <v>1</v>
      </c>
      <c r="AE22" s="105"/>
      <c r="AF22" s="26">
        <f t="shared" si="14"/>
        <v>68</v>
      </c>
      <c r="AG22" s="25">
        <f t="shared" si="15"/>
        <v>1.0768906249999999</v>
      </c>
      <c r="AH22" s="123"/>
      <c r="AI22" s="122">
        <f t="shared" si="16"/>
        <v>0.05</v>
      </c>
      <c r="AJ22" s="124">
        <f t="shared" si="17"/>
        <v>0</v>
      </c>
      <c r="AL22" s="25">
        <f t="shared" si="37"/>
        <v>2.4856076269672629</v>
      </c>
      <c r="AM22" s="25">
        <f t="shared" si="38"/>
        <v>1</v>
      </c>
      <c r="AO22" s="33">
        <f t="shared" si="39"/>
        <v>2100</v>
      </c>
      <c r="AP22" s="33">
        <f t="shared" si="40"/>
        <v>2100</v>
      </c>
      <c r="AQ22" s="125"/>
      <c r="AR22" s="126">
        <f t="shared" si="41"/>
        <v>5219.7760166312519</v>
      </c>
      <c r="AS22" s="126">
        <f t="shared" si="42"/>
        <v>5621.1278569100386</v>
      </c>
      <c r="AT22" s="126"/>
      <c r="AU22" s="62">
        <f t="shared" si="18"/>
        <v>4853.5871744750866</v>
      </c>
      <c r="AV22" s="62">
        <f t="shared" si="19"/>
        <v>5064.3315835344119</v>
      </c>
      <c r="AW22" s="62">
        <f t="shared" si="20"/>
        <v>9917.9187580094986</v>
      </c>
      <c r="AX22" s="61">
        <f t="shared" si="43"/>
        <v>4434.0145288024132</v>
      </c>
      <c r="AY22" s="61"/>
      <c r="AZ22" s="33">
        <f>IF(B22="","",VLOOKUP($A$3,'Tab1-Plan'!$B$30:$F$33,IF(B22&lt;65,2,3),FALSE))</f>
        <v>0</v>
      </c>
      <c r="BA22" s="33">
        <f>IF(T22="","",VLOOKUP($A$3,'Tab1-Plan'!$B$30:$F$33,IF(T22&lt;65,4,5),FALSE))</f>
        <v>0</v>
      </c>
      <c r="BB22" s="115"/>
      <c r="BC22" s="126">
        <f t="shared" si="21"/>
        <v>0</v>
      </c>
      <c r="BD22" s="126">
        <f t="shared" si="22"/>
        <v>0</v>
      </c>
      <c r="BE22" s="125"/>
      <c r="BF22" s="62">
        <f t="shared" si="23"/>
        <v>0</v>
      </c>
      <c r="BG22" s="62">
        <f t="shared" si="24"/>
        <v>0</v>
      </c>
      <c r="BH22" s="62">
        <f t="shared" si="25"/>
        <v>0</v>
      </c>
      <c r="BI22" s="61">
        <f t="shared" si="26"/>
        <v>0</v>
      </c>
      <c r="BJ22" s="61"/>
      <c r="BK22" s="61">
        <f t="shared" si="27"/>
        <v>9917.9187580094986</v>
      </c>
      <c r="BL22" s="61">
        <f t="shared" si="28"/>
        <v>4434.0145288024132</v>
      </c>
      <c r="BM22" s="127"/>
      <c r="BR22" s="36"/>
      <c r="BS22" s="36"/>
      <c r="BT22" s="36"/>
      <c r="BU22" s="37"/>
      <c r="BV22" s="127"/>
      <c r="BW22" s="127"/>
      <c r="BZ22" s="36"/>
      <c r="CA22" s="36"/>
      <c r="CB22" s="36"/>
      <c r="CC22" s="36"/>
    </row>
    <row r="23" spans="1:81">
      <c r="A23" s="26">
        <f t="shared" si="29"/>
        <v>2041</v>
      </c>
      <c r="B23" s="26">
        <f t="shared" si="30"/>
        <v>66</v>
      </c>
      <c r="C23" s="26">
        <f t="shared" si="31"/>
        <v>33</v>
      </c>
      <c r="D23" s="103">
        <f t="shared" si="0"/>
        <v>1</v>
      </c>
      <c r="E23" s="118">
        <f t="shared" si="1"/>
        <v>0</v>
      </c>
      <c r="F23" s="103">
        <f t="shared" si="2"/>
        <v>7.7999999999999996E-3</v>
      </c>
      <c r="G23" s="103"/>
      <c r="H23" s="60">
        <f>IF(B23="","",(IF(AND(B23&gt;='Tab1-Plan'!$C$9,C23&gt;='Tab1-Plan'!$D$9),1,0)))</f>
        <v>1</v>
      </c>
      <c r="I23" s="64">
        <f>IF(AND(B23="",T23=""),"",VLOOKUP($A$3,'Tab2-Assumptions'!$A$10:$C$13,2,FALSE))</f>
        <v>1</v>
      </c>
      <c r="J23" s="64">
        <f>IF(AND(B23="",T23=""),"",VLOOKUP($A$3,'Tab2-Assumptions'!$A$10:$C$13,3,FALSE))</f>
        <v>1</v>
      </c>
      <c r="K23" s="103">
        <f t="shared" si="32"/>
        <v>0</v>
      </c>
      <c r="L23" s="103">
        <f t="shared" si="3"/>
        <v>0</v>
      </c>
      <c r="M23" s="103">
        <f t="shared" si="4"/>
        <v>0</v>
      </c>
      <c r="N23" s="103">
        <f t="shared" si="5"/>
        <v>0</v>
      </c>
      <c r="O23" s="103">
        <f t="shared" si="6"/>
        <v>0</v>
      </c>
      <c r="P23" s="103">
        <f t="shared" si="33"/>
        <v>0.92653315761946287</v>
      </c>
      <c r="Q23" s="103">
        <f t="shared" si="7"/>
        <v>0.91930619899003108</v>
      </c>
      <c r="R23" s="103">
        <f t="shared" si="8"/>
        <v>0.92291967830474697</v>
      </c>
      <c r="T23" s="26">
        <f t="shared" si="34"/>
        <v>69</v>
      </c>
      <c r="U23" s="119">
        <f t="shared" si="9"/>
        <v>2.4799999999999999E-2</v>
      </c>
      <c r="V23" s="119"/>
      <c r="W23" s="120">
        <f t="shared" si="35"/>
        <v>0.89083305881881814</v>
      </c>
      <c r="X23" s="120">
        <f t="shared" si="44"/>
        <v>0.86874039896011146</v>
      </c>
      <c r="Y23" s="120">
        <f t="shared" si="11"/>
        <v>0.87978672888946474</v>
      </c>
      <c r="AA23" s="119">
        <f t="shared" si="36"/>
        <v>0.42578196926663892</v>
      </c>
      <c r="AC23" s="26">
        <f t="shared" si="12"/>
        <v>66</v>
      </c>
      <c r="AD23" s="25">
        <f t="shared" si="13"/>
        <v>1.0249999999999999</v>
      </c>
      <c r="AE23" s="105"/>
      <c r="AF23" s="26">
        <f t="shared" si="14"/>
        <v>69</v>
      </c>
      <c r="AG23" s="25">
        <f t="shared" si="15"/>
        <v>1.1038128906249998</v>
      </c>
      <c r="AH23" s="123"/>
      <c r="AI23" s="122">
        <f t="shared" si="16"/>
        <v>0.05</v>
      </c>
      <c r="AJ23" s="124">
        <f t="shared" si="17"/>
        <v>0</v>
      </c>
      <c r="AL23" s="25">
        <f t="shared" si="37"/>
        <v>2.6098880083156262</v>
      </c>
      <c r="AM23" s="25">
        <f t="shared" si="38"/>
        <v>1</v>
      </c>
      <c r="AO23" s="33">
        <f t="shared" si="39"/>
        <v>2100</v>
      </c>
      <c r="AP23" s="33">
        <f t="shared" si="40"/>
        <v>2100</v>
      </c>
      <c r="AQ23" s="125"/>
      <c r="AR23" s="126">
        <f t="shared" si="41"/>
        <v>5617.7839378993849</v>
      </c>
      <c r="AS23" s="126">
        <f t="shared" si="42"/>
        <v>6049.7388559994288</v>
      </c>
      <c r="AT23" s="126"/>
      <c r="AU23" s="62">
        <f t="shared" si="18"/>
        <v>5184.7633447516746</v>
      </c>
      <c r="AV23" s="62">
        <f t="shared" si="19"/>
        <v>5322.4799587552297</v>
      </c>
      <c r="AW23" s="62">
        <f t="shared" si="20"/>
        <v>10507.243303506904</v>
      </c>
      <c r="AX23" s="61">
        <f t="shared" si="43"/>
        <v>4473.7947453308743</v>
      </c>
      <c r="AY23" s="61"/>
      <c r="AZ23" s="33">
        <f>IF(B23="","",VLOOKUP($A$3,'Tab1-Plan'!$B$30:$F$33,IF(B23&lt;65,2,3),FALSE))</f>
        <v>0</v>
      </c>
      <c r="BA23" s="33">
        <f>IF(T23="","",VLOOKUP($A$3,'Tab1-Plan'!$B$30:$F$33,IF(T23&lt;65,4,5),FALSE))</f>
        <v>0</v>
      </c>
      <c r="BB23" s="115"/>
      <c r="BC23" s="126">
        <f t="shared" si="21"/>
        <v>0</v>
      </c>
      <c r="BD23" s="126">
        <f t="shared" si="22"/>
        <v>0</v>
      </c>
      <c r="BE23" s="125"/>
      <c r="BF23" s="62">
        <f t="shared" si="23"/>
        <v>0</v>
      </c>
      <c r="BG23" s="62">
        <f t="shared" si="24"/>
        <v>0</v>
      </c>
      <c r="BH23" s="62">
        <f t="shared" si="25"/>
        <v>0</v>
      </c>
      <c r="BI23" s="61">
        <f t="shared" si="26"/>
        <v>0</v>
      </c>
      <c r="BJ23" s="61"/>
      <c r="BK23" s="61">
        <f t="shared" si="27"/>
        <v>10507.243303506904</v>
      </c>
      <c r="BL23" s="61">
        <f t="shared" si="28"/>
        <v>4473.7947453308743</v>
      </c>
      <c r="BM23" s="127"/>
      <c r="BR23" s="36"/>
      <c r="BS23" s="36"/>
      <c r="BT23" s="36"/>
      <c r="BU23" s="37"/>
      <c r="BV23" s="127"/>
      <c r="BW23" s="127"/>
      <c r="BZ23" s="36"/>
      <c r="CA23" s="36"/>
      <c r="CB23" s="36"/>
      <c r="CC23" s="36"/>
    </row>
    <row r="24" spans="1:81">
      <c r="A24" s="26">
        <f t="shared" si="29"/>
        <v>2042</v>
      </c>
      <c r="B24" s="26">
        <f t="shared" si="30"/>
        <v>67</v>
      </c>
      <c r="C24" s="26">
        <f t="shared" si="31"/>
        <v>34</v>
      </c>
      <c r="D24" s="103">
        <f t="shared" si="0"/>
        <v>1</v>
      </c>
      <c r="E24" s="118">
        <f t="shared" si="1"/>
        <v>0</v>
      </c>
      <c r="F24" s="103">
        <f t="shared" si="2"/>
        <v>8.6999999999999994E-3</v>
      </c>
      <c r="G24" s="103"/>
      <c r="H24" s="60">
        <f>IF(B24="","",(IF(AND(B24&gt;='Tab1-Plan'!$C$9,C24&gt;='Tab1-Plan'!$D$9),1,0)))</f>
        <v>1</v>
      </c>
      <c r="I24" s="64">
        <f>IF(AND(B24="",T24=""),"",VLOOKUP($A$3,'Tab2-Assumptions'!$A$10:$C$13,2,FALSE))</f>
        <v>1</v>
      </c>
      <c r="J24" s="64">
        <f>IF(AND(B24="",T24=""),"",VLOOKUP($A$3,'Tab2-Assumptions'!$A$10:$C$13,3,FALSE))</f>
        <v>1</v>
      </c>
      <c r="K24" s="103">
        <f t="shared" si="32"/>
        <v>0</v>
      </c>
      <c r="L24" s="103">
        <f t="shared" si="3"/>
        <v>0</v>
      </c>
      <c r="M24" s="103">
        <f t="shared" si="4"/>
        <v>0</v>
      </c>
      <c r="N24" s="103">
        <f t="shared" si="5"/>
        <v>0</v>
      </c>
      <c r="O24" s="103">
        <f t="shared" si="6"/>
        <v>0</v>
      </c>
      <c r="P24" s="103">
        <f t="shared" si="33"/>
        <v>0.91930619899003108</v>
      </c>
      <c r="Q24" s="103">
        <f t="shared" si="7"/>
        <v>0.91130823505881775</v>
      </c>
      <c r="R24" s="103">
        <f t="shared" si="8"/>
        <v>0.91530721702442441</v>
      </c>
      <c r="T24" s="26">
        <f t="shared" si="34"/>
        <v>70</v>
      </c>
      <c r="U24" s="119">
        <f t="shared" si="9"/>
        <v>2.75E-2</v>
      </c>
      <c r="V24" s="119"/>
      <c r="W24" s="120">
        <f t="shared" si="35"/>
        <v>0.86874039896011146</v>
      </c>
      <c r="X24" s="120">
        <f t="shared" si="44"/>
        <v>0.84485003798870839</v>
      </c>
      <c r="Y24" s="120">
        <f t="shared" si="11"/>
        <v>0.85679521847440987</v>
      </c>
      <c r="AA24" s="119">
        <f t="shared" si="36"/>
        <v>0.40550663739679893</v>
      </c>
      <c r="AC24" s="26">
        <f t="shared" si="12"/>
        <v>67</v>
      </c>
      <c r="AD24" s="25">
        <f t="shared" si="13"/>
        <v>1.0506249999999999</v>
      </c>
      <c r="AE24" s="105"/>
      <c r="AF24" s="26">
        <f t="shared" si="14"/>
        <v>70</v>
      </c>
      <c r="AG24" s="25">
        <f t="shared" si="15"/>
        <v>1.1314082128906247</v>
      </c>
      <c r="AH24" s="123"/>
      <c r="AI24" s="122">
        <f t="shared" si="16"/>
        <v>0.05</v>
      </c>
      <c r="AJ24" s="124">
        <f t="shared" si="17"/>
        <v>0</v>
      </c>
      <c r="AL24" s="25">
        <f t="shared" si="37"/>
        <v>2.7403824087314077</v>
      </c>
      <c r="AM24" s="25">
        <f t="shared" si="38"/>
        <v>1</v>
      </c>
      <c r="AO24" s="33">
        <f t="shared" si="39"/>
        <v>2100</v>
      </c>
      <c r="AP24" s="33">
        <f t="shared" si="40"/>
        <v>2100</v>
      </c>
      <c r="AQ24" s="125"/>
      <c r="AR24" s="126">
        <f t="shared" si="41"/>
        <v>6046.1399631642134</v>
      </c>
      <c r="AS24" s="126">
        <f t="shared" si="42"/>
        <v>6511.0314437693851</v>
      </c>
      <c r="AT24" s="126"/>
      <c r="AU24" s="62">
        <f t="shared" si="18"/>
        <v>5534.0755434239918</v>
      </c>
      <c r="AV24" s="62">
        <f t="shared" si="19"/>
        <v>5578.6206083581428</v>
      </c>
      <c r="AW24" s="62">
        <f t="shared" si="20"/>
        <v>11112.696151782135</v>
      </c>
      <c r="AX24" s="61">
        <f t="shared" si="43"/>
        <v>4506.2720489215208</v>
      </c>
      <c r="AY24" s="61"/>
      <c r="AZ24" s="33">
        <f>IF(B24="","",VLOOKUP($A$3,'Tab1-Plan'!$B$30:$F$33,IF(B24&lt;65,2,3),FALSE))</f>
        <v>0</v>
      </c>
      <c r="BA24" s="33">
        <f>IF(T24="","",VLOOKUP($A$3,'Tab1-Plan'!$B$30:$F$33,IF(T24&lt;65,4,5),FALSE))</f>
        <v>0</v>
      </c>
      <c r="BB24" s="115"/>
      <c r="BC24" s="126">
        <f t="shared" si="21"/>
        <v>0</v>
      </c>
      <c r="BD24" s="126">
        <f t="shared" si="22"/>
        <v>0</v>
      </c>
      <c r="BE24" s="125"/>
      <c r="BF24" s="62">
        <f t="shared" si="23"/>
        <v>0</v>
      </c>
      <c r="BG24" s="62">
        <f t="shared" si="24"/>
        <v>0</v>
      </c>
      <c r="BH24" s="62">
        <f t="shared" si="25"/>
        <v>0</v>
      </c>
      <c r="BI24" s="61">
        <f t="shared" si="26"/>
        <v>0</v>
      </c>
      <c r="BJ24" s="61"/>
      <c r="BK24" s="61">
        <f t="shared" si="27"/>
        <v>11112.696151782135</v>
      </c>
      <c r="BL24" s="61">
        <f t="shared" si="28"/>
        <v>4506.2720489215208</v>
      </c>
      <c r="BM24" s="127"/>
      <c r="BR24" s="36"/>
      <c r="BS24" s="36"/>
      <c r="BT24" s="36"/>
      <c r="BU24" s="37"/>
      <c r="BV24" s="127"/>
      <c r="BW24" s="127"/>
      <c r="BZ24" s="36"/>
      <c r="CA24" s="36"/>
      <c r="CB24" s="36"/>
      <c r="CC24" s="36"/>
    </row>
    <row r="25" spans="1:81">
      <c r="A25" s="26">
        <f t="shared" si="29"/>
        <v>2043</v>
      </c>
      <c r="B25" s="26">
        <f t="shared" si="30"/>
        <v>68</v>
      </c>
      <c r="C25" s="26">
        <f t="shared" si="31"/>
        <v>35</v>
      </c>
      <c r="D25" s="103">
        <f t="shared" si="0"/>
        <v>1</v>
      </c>
      <c r="E25" s="118">
        <f t="shared" si="1"/>
        <v>0</v>
      </c>
      <c r="F25" s="103">
        <f t="shared" si="2"/>
        <v>9.7000000000000003E-3</v>
      </c>
      <c r="G25" s="103"/>
      <c r="H25" s="60">
        <f>IF(B25="","",(IF(AND(B25&gt;='Tab1-Plan'!$C$9,C25&gt;='Tab1-Plan'!$D$9),1,0)))</f>
        <v>1</v>
      </c>
      <c r="I25" s="64">
        <f>IF(AND(B25="",T25=""),"",VLOOKUP($A$3,'Tab2-Assumptions'!$A$10:$C$13,2,FALSE))</f>
        <v>1</v>
      </c>
      <c r="J25" s="64">
        <f>IF(AND(B25="",T25=""),"",VLOOKUP($A$3,'Tab2-Assumptions'!$A$10:$C$13,3,FALSE))</f>
        <v>1</v>
      </c>
      <c r="K25" s="103">
        <f t="shared" si="32"/>
        <v>0</v>
      </c>
      <c r="L25" s="103">
        <f t="shared" si="3"/>
        <v>0</v>
      </c>
      <c r="M25" s="103">
        <f t="shared" si="4"/>
        <v>0</v>
      </c>
      <c r="N25" s="103">
        <f t="shared" si="5"/>
        <v>0</v>
      </c>
      <c r="O25" s="103">
        <f t="shared" si="6"/>
        <v>0</v>
      </c>
      <c r="P25" s="103">
        <f t="shared" si="33"/>
        <v>0.91130823505881775</v>
      </c>
      <c r="Q25" s="103">
        <f t="shared" si="7"/>
        <v>0.90246854517874719</v>
      </c>
      <c r="R25" s="103">
        <f t="shared" si="8"/>
        <v>0.90688839011878253</v>
      </c>
      <c r="T25" s="26">
        <f t="shared" si="34"/>
        <v>71</v>
      </c>
      <c r="U25" s="119">
        <f t="shared" si="9"/>
        <v>3.04E-2</v>
      </c>
      <c r="V25" s="119"/>
      <c r="W25" s="120">
        <f t="shared" si="35"/>
        <v>0.84485003798870839</v>
      </c>
      <c r="X25" s="120">
        <f t="shared" si="44"/>
        <v>0.81916659683385162</v>
      </c>
      <c r="Y25" s="120">
        <f t="shared" si="11"/>
        <v>0.83200831741128001</v>
      </c>
      <c r="AA25" s="119">
        <f t="shared" si="36"/>
        <v>0.38619679752076086</v>
      </c>
      <c r="AC25" s="26">
        <f t="shared" si="12"/>
        <v>68</v>
      </c>
      <c r="AD25" s="25">
        <f t="shared" si="13"/>
        <v>1.0768906249999999</v>
      </c>
      <c r="AE25" s="105"/>
      <c r="AF25" s="26">
        <f t="shared" si="14"/>
        <v>71</v>
      </c>
      <c r="AG25" s="25">
        <f t="shared" si="15"/>
        <v>1.1540363771484372</v>
      </c>
      <c r="AH25" s="123"/>
      <c r="AI25" s="122">
        <f t="shared" si="16"/>
        <v>0.05</v>
      </c>
      <c r="AJ25" s="124">
        <f t="shared" si="17"/>
        <v>0</v>
      </c>
      <c r="AL25" s="25">
        <f t="shared" si="37"/>
        <v>2.8774015291679782</v>
      </c>
      <c r="AM25" s="25">
        <f t="shared" si="38"/>
        <v>1</v>
      </c>
      <c r="AO25" s="33">
        <f t="shared" si="39"/>
        <v>2100</v>
      </c>
      <c r="AP25" s="33">
        <f t="shared" si="40"/>
        <v>2100</v>
      </c>
      <c r="AQ25" s="125"/>
      <c r="AR25" s="126">
        <f t="shared" si="41"/>
        <v>6507.1581353554848</v>
      </c>
      <c r="AS25" s="126">
        <f t="shared" si="42"/>
        <v>6973.314676277012</v>
      </c>
      <c r="AT25" s="126"/>
      <c r="AU25" s="62">
        <f t="shared" si="18"/>
        <v>5901.2661656208747</v>
      </c>
      <c r="AV25" s="62">
        <f t="shared" si="19"/>
        <v>5801.8558105886214</v>
      </c>
      <c r="AW25" s="62">
        <f t="shared" si="20"/>
        <v>11703.121976209495</v>
      </c>
      <c r="AX25" s="61">
        <f t="shared" si="43"/>
        <v>4519.708228206945</v>
      </c>
      <c r="AY25" s="61"/>
      <c r="AZ25" s="33">
        <f>IF(B25="","",VLOOKUP($A$3,'Tab1-Plan'!$B$30:$F$33,IF(B25&lt;65,2,3),FALSE))</f>
        <v>0</v>
      </c>
      <c r="BA25" s="33">
        <f>IF(T25="","",VLOOKUP($A$3,'Tab1-Plan'!$B$30:$F$33,IF(T25&lt;65,4,5),FALSE))</f>
        <v>0</v>
      </c>
      <c r="BB25" s="115"/>
      <c r="BC25" s="126">
        <f t="shared" si="21"/>
        <v>0</v>
      </c>
      <c r="BD25" s="126">
        <f t="shared" si="22"/>
        <v>0</v>
      </c>
      <c r="BE25" s="125"/>
      <c r="BF25" s="62">
        <f t="shared" si="23"/>
        <v>0</v>
      </c>
      <c r="BG25" s="62">
        <f t="shared" si="24"/>
        <v>0</v>
      </c>
      <c r="BH25" s="62">
        <f t="shared" si="25"/>
        <v>0</v>
      </c>
      <c r="BI25" s="61">
        <f t="shared" si="26"/>
        <v>0</v>
      </c>
      <c r="BJ25" s="61"/>
      <c r="BK25" s="61">
        <f t="shared" si="27"/>
        <v>11703.121976209495</v>
      </c>
      <c r="BL25" s="61">
        <f t="shared" si="28"/>
        <v>4519.708228206945</v>
      </c>
      <c r="BM25" s="127"/>
      <c r="BR25" s="36"/>
      <c r="BS25" s="36"/>
      <c r="BT25" s="36"/>
      <c r="BU25" s="37"/>
      <c r="BV25" s="127"/>
      <c r="BW25" s="127"/>
      <c r="BZ25" s="36"/>
      <c r="CA25" s="36"/>
      <c r="CB25" s="36"/>
      <c r="CC25" s="36"/>
    </row>
    <row r="26" spans="1:81">
      <c r="A26" s="26">
        <f t="shared" si="29"/>
        <v>2044</v>
      </c>
      <c r="B26" s="26">
        <f t="shared" si="30"/>
        <v>69</v>
      </c>
      <c r="C26" s="26">
        <f t="shared" si="31"/>
        <v>36</v>
      </c>
      <c r="D26" s="103">
        <f t="shared" si="0"/>
        <v>1</v>
      </c>
      <c r="E26" s="118">
        <f t="shared" si="1"/>
        <v>0</v>
      </c>
      <c r="F26" s="103">
        <f t="shared" si="2"/>
        <v>1.09E-2</v>
      </c>
      <c r="G26" s="103"/>
      <c r="H26" s="60">
        <f>IF(B26="","",(IF(AND(B26&gt;='Tab1-Plan'!$C$9,C26&gt;='Tab1-Plan'!$D$9),1,0)))</f>
        <v>1</v>
      </c>
      <c r="I26" s="64">
        <f>IF(AND(B26="",T26=""),"",VLOOKUP($A$3,'Tab2-Assumptions'!$A$10:$C$13,2,FALSE))</f>
        <v>1</v>
      </c>
      <c r="J26" s="64">
        <f>IF(AND(B26="",T26=""),"",VLOOKUP($A$3,'Tab2-Assumptions'!$A$10:$C$13,3,FALSE))</f>
        <v>1</v>
      </c>
      <c r="K26" s="103">
        <f t="shared" si="32"/>
        <v>0</v>
      </c>
      <c r="L26" s="103">
        <f t="shared" si="3"/>
        <v>0</v>
      </c>
      <c r="M26" s="103">
        <f t="shared" si="4"/>
        <v>0</v>
      </c>
      <c r="N26" s="103">
        <f t="shared" si="5"/>
        <v>0</v>
      </c>
      <c r="O26" s="103">
        <f t="shared" si="6"/>
        <v>0</v>
      </c>
      <c r="P26" s="103">
        <f t="shared" si="33"/>
        <v>0.90246854517874719</v>
      </c>
      <c r="Q26" s="103">
        <f t="shared" si="7"/>
        <v>0.89263163803629886</v>
      </c>
      <c r="R26" s="103">
        <f t="shared" si="8"/>
        <v>0.89755009160752297</v>
      </c>
      <c r="T26" s="26">
        <f t="shared" si="34"/>
        <v>72</v>
      </c>
      <c r="U26" s="119">
        <f t="shared" si="9"/>
        <v>3.3399999999999999E-2</v>
      </c>
      <c r="V26" s="119"/>
      <c r="W26" s="120">
        <f t="shared" si="35"/>
        <v>0.81916659683385162</v>
      </c>
      <c r="X26" s="120">
        <f t="shared" si="44"/>
        <v>0.79180643249960103</v>
      </c>
      <c r="Y26" s="120">
        <f t="shared" si="11"/>
        <v>0.80548651466672627</v>
      </c>
      <c r="AA26" s="119">
        <f t="shared" si="36"/>
        <v>0.36780647382929604</v>
      </c>
      <c r="AC26" s="26">
        <f t="shared" si="12"/>
        <v>69</v>
      </c>
      <c r="AD26" s="25">
        <f t="shared" si="13"/>
        <v>1.1038128906249998</v>
      </c>
      <c r="AE26" s="105"/>
      <c r="AF26" s="26">
        <f t="shared" si="14"/>
        <v>72</v>
      </c>
      <c r="AG26" s="25">
        <f t="shared" si="15"/>
        <v>1.177117104691406</v>
      </c>
      <c r="AH26" s="123"/>
      <c r="AI26" s="122">
        <f t="shared" si="16"/>
        <v>0.05</v>
      </c>
      <c r="AJ26" s="124">
        <f t="shared" si="17"/>
        <v>0</v>
      </c>
      <c r="AL26" s="25">
        <f t="shared" si="37"/>
        <v>3.0212716056263771</v>
      </c>
      <c r="AM26" s="25">
        <f t="shared" si="38"/>
        <v>1</v>
      </c>
      <c r="AO26" s="33">
        <f t="shared" si="39"/>
        <v>2100</v>
      </c>
      <c r="AP26" s="33">
        <f t="shared" si="40"/>
        <v>2100</v>
      </c>
      <c r="AQ26" s="125"/>
      <c r="AR26" s="126">
        <f t="shared" si="41"/>
        <v>7003.3289431763396</v>
      </c>
      <c r="AS26" s="126">
        <f t="shared" si="42"/>
        <v>7468.4200182926807</v>
      </c>
      <c r="AT26" s="126"/>
      <c r="AU26" s="62">
        <f t="shared" si="18"/>
        <v>6285.8385345055403</v>
      </c>
      <c r="AV26" s="62">
        <f t="shared" si="19"/>
        <v>6015.7116106017793</v>
      </c>
      <c r="AW26" s="62">
        <f t="shared" si="20"/>
        <v>12301.55014510732</v>
      </c>
      <c r="AX26" s="61">
        <f t="shared" si="43"/>
        <v>4524.589781506188</v>
      </c>
      <c r="AY26" s="61"/>
      <c r="AZ26" s="33">
        <f>IF(B26="","",VLOOKUP($A$3,'Tab1-Plan'!$B$30:$F$33,IF(B26&lt;65,2,3),FALSE))</f>
        <v>0</v>
      </c>
      <c r="BA26" s="33">
        <f>IF(T26="","",VLOOKUP($A$3,'Tab1-Plan'!$B$30:$F$33,IF(T26&lt;65,4,5),FALSE))</f>
        <v>0</v>
      </c>
      <c r="BB26" s="115"/>
      <c r="BC26" s="126">
        <f t="shared" si="21"/>
        <v>0</v>
      </c>
      <c r="BD26" s="126">
        <f t="shared" si="22"/>
        <v>0</v>
      </c>
      <c r="BE26" s="125"/>
      <c r="BF26" s="62">
        <f t="shared" si="23"/>
        <v>0</v>
      </c>
      <c r="BG26" s="62">
        <f t="shared" si="24"/>
        <v>0</v>
      </c>
      <c r="BH26" s="62">
        <f t="shared" si="25"/>
        <v>0</v>
      </c>
      <c r="BI26" s="61">
        <f t="shared" si="26"/>
        <v>0</v>
      </c>
      <c r="BJ26" s="61"/>
      <c r="BK26" s="61">
        <f t="shared" si="27"/>
        <v>12301.55014510732</v>
      </c>
      <c r="BL26" s="61">
        <f t="shared" si="28"/>
        <v>4524.589781506188</v>
      </c>
      <c r="BM26" s="127"/>
      <c r="BU26" s="37"/>
      <c r="BV26" s="127"/>
      <c r="BW26" s="127"/>
    </row>
    <row r="27" spans="1:81">
      <c r="A27" s="26">
        <f t="shared" si="29"/>
        <v>2045</v>
      </c>
      <c r="B27" s="26">
        <f t="shared" si="30"/>
        <v>70</v>
      </c>
      <c r="C27" s="26">
        <f t="shared" si="31"/>
        <v>37</v>
      </c>
      <c r="D27" s="103">
        <f t="shared" si="0"/>
        <v>1</v>
      </c>
      <c r="E27" s="118">
        <f t="shared" si="1"/>
        <v>0</v>
      </c>
      <c r="F27" s="103">
        <f t="shared" si="2"/>
        <v>1.24E-2</v>
      </c>
      <c r="G27" s="103"/>
      <c r="H27" s="60">
        <f>IF(B27="","",(IF(AND(B27&gt;='Tab1-Plan'!$C$9,C27&gt;='Tab1-Plan'!$D$9),1,0)))</f>
        <v>1</v>
      </c>
      <c r="I27" s="64">
        <f>IF(AND(B27="",T27=""),"",VLOOKUP($A$3,'Tab2-Assumptions'!$A$10:$C$13,2,FALSE))</f>
        <v>1</v>
      </c>
      <c r="J27" s="64">
        <f>IF(AND(B27="",T27=""),"",VLOOKUP($A$3,'Tab2-Assumptions'!$A$10:$C$13,3,FALSE))</f>
        <v>1</v>
      </c>
      <c r="K27" s="103">
        <f t="shared" si="32"/>
        <v>0</v>
      </c>
      <c r="L27" s="103">
        <f t="shared" si="3"/>
        <v>0</v>
      </c>
      <c r="M27" s="103">
        <f t="shared" si="4"/>
        <v>0</v>
      </c>
      <c r="N27" s="103">
        <f t="shared" si="5"/>
        <v>0</v>
      </c>
      <c r="O27" s="103">
        <f t="shared" si="6"/>
        <v>0</v>
      </c>
      <c r="P27" s="103">
        <f t="shared" si="33"/>
        <v>0.89263163803629886</v>
      </c>
      <c r="Q27" s="103">
        <f t="shared" si="7"/>
        <v>0.88156300572464874</v>
      </c>
      <c r="R27" s="103">
        <f t="shared" si="8"/>
        <v>0.88709732188047385</v>
      </c>
      <c r="T27" s="26">
        <f t="shared" si="34"/>
        <v>73</v>
      </c>
      <c r="U27" s="119">
        <f t="shared" si="9"/>
        <v>3.6700000000000003E-2</v>
      </c>
      <c r="V27" s="119"/>
      <c r="W27" s="120">
        <f t="shared" si="35"/>
        <v>0.79180643249960103</v>
      </c>
      <c r="X27" s="120">
        <f t="shared" si="44"/>
        <v>0.76274713642686576</v>
      </c>
      <c r="Y27" s="120">
        <f t="shared" si="11"/>
        <v>0.77727678446323334</v>
      </c>
      <c r="AA27" s="119">
        <f t="shared" si="36"/>
        <v>0.35029187983742477</v>
      </c>
      <c r="AC27" s="26">
        <f t="shared" si="12"/>
        <v>70</v>
      </c>
      <c r="AD27" s="25">
        <f t="shared" si="13"/>
        <v>1.1314082128906247</v>
      </c>
      <c r="AE27" s="105"/>
      <c r="AF27" s="26">
        <f t="shared" si="14"/>
        <v>73</v>
      </c>
      <c r="AG27" s="25">
        <f t="shared" si="15"/>
        <v>1.2006594467852341</v>
      </c>
      <c r="AH27" s="123"/>
      <c r="AI27" s="122">
        <f t="shared" si="16"/>
        <v>0.05</v>
      </c>
      <c r="AJ27" s="124">
        <f t="shared" si="17"/>
        <v>0</v>
      </c>
      <c r="AL27" s="25">
        <f t="shared" si="37"/>
        <v>3.1723351859076963</v>
      </c>
      <c r="AM27" s="25">
        <f t="shared" si="38"/>
        <v>1</v>
      </c>
      <c r="AO27" s="33">
        <f t="shared" si="39"/>
        <v>2100</v>
      </c>
      <c r="AP27" s="33">
        <f t="shared" si="40"/>
        <v>2100</v>
      </c>
      <c r="AQ27" s="125"/>
      <c r="AR27" s="126">
        <f t="shared" si="41"/>
        <v>7537.332775093535</v>
      </c>
      <c r="AS27" s="126">
        <f t="shared" si="42"/>
        <v>7998.6778395914607</v>
      </c>
      <c r="AT27" s="126"/>
      <c r="AU27" s="62">
        <f t="shared" si="18"/>
        <v>6686.3477189073947</v>
      </c>
      <c r="AV27" s="62">
        <f t="shared" si="19"/>
        <v>6217.1865911149725</v>
      </c>
      <c r="AW27" s="62">
        <f t="shared" si="20"/>
        <v>12903.534310022367</v>
      </c>
      <c r="AX27" s="61">
        <f t="shared" si="43"/>
        <v>4520.0032900044425</v>
      </c>
      <c r="AY27" s="61"/>
      <c r="AZ27" s="33">
        <f>IF(B27="","",VLOOKUP($A$3,'Tab1-Plan'!$B$30:$F$33,IF(B27&lt;65,2,3),FALSE))</f>
        <v>0</v>
      </c>
      <c r="BA27" s="33">
        <f>IF(T27="","",VLOOKUP($A$3,'Tab1-Plan'!$B$30:$F$33,IF(T27&lt;65,4,5),FALSE))</f>
        <v>0</v>
      </c>
      <c r="BB27" s="115"/>
      <c r="BC27" s="126">
        <f t="shared" si="21"/>
        <v>0</v>
      </c>
      <c r="BD27" s="126">
        <f t="shared" si="22"/>
        <v>0</v>
      </c>
      <c r="BE27" s="125"/>
      <c r="BF27" s="62">
        <f t="shared" si="23"/>
        <v>0</v>
      </c>
      <c r="BG27" s="62">
        <f t="shared" si="24"/>
        <v>0</v>
      </c>
      <c r="BH27" s="62">
        <f t="shared" si="25"/>
        <v>0</v>
      </c>
      <c r="BI27" s="61">
        <f t="shared" si="26"/>
        <v>0</v>
      </c>
      <c r="BJ27" s="61"/>
      <c r="BK27" s="61">
        <f t="shared" si="27"/>
        <v>12903.534310022367</v>
      </c>
      <c r="BL27" s="61">
        <f t="shared" si="28"/>
        <v>4520.0032900044425</v>
      </c>
      <c r="BM27" s="127"/>
      <c r="BU27" s="37"/>
      <c r="BV27" s="127"/>
      <c r="BW27" s="127"/>
    </row>
    <row r="28" spans="1:81">
      <c r="A28" s="26">
        <f t="shared" si="29"/>
        <v>2046</v>
      </c>
      <c r="B28" s="26">
        <f t="shared" si="30"/>
        <v>71</v>
      </c>
      <c r="C28" s="26">
        <f t="shared" si="31"/>
        <v>38</v>
      </c>
      <c r="D28" s="103">
        <f t="shared" si="0"/>
        <v>1</v>
      </c>
      <c r="E28" s="118">
        <f t="shared" si="1"/>
        <v>0</v>
      </c>
      <c r="F28" s="103">
        <f t="shared" si="2"/>
        <v>1.41E-2</v>
      </c>
      <c r="G28" s="103"/>
      <c r="H28" s="60">
        <f>IF(B28="","",(IF(AND(B28&gt;='Tab1-Plan'!$C$9,C28&gt;='Tab1-Plan'!$D$9),1,0)))</f>
        <v>1</v>
      </c>
      <c r="I28" s="64">
        <f>IF(AND(B28="",T28=""),"",VLOOKUP($A$3,'Tab2-Assumptions'!$A$10:$C$13,2,FALSE))</f>
        <v>1</v>
      </c>
      <c r="J28" s="64">
        <f>IF(AND(B28="",T28=""),"",VLOOKUP($A$3,'Tab2-Assumptions'!$A$10:$C$13,3,FALSE))</f>
        <v>1</v>
      </c>
      <c r="K28" s="103">
        <f t="shared" si="32"/>
        <v>0</v>
      </c>
      <c r="L28" s="103">
        <f t="shared" si="3"/>
        <v>0</v>
      </c>
      <c r="M28" s="103">
        <f t="shared" si="4"/>
        <v>0</v>
      </c>
      <c r="N28" s="103">
        <f t="shared" si="5"/>
        <v>0</v>
      </c>
      <c r="O28" s="103">
        <f t="shared" si="6"/>
        <v>0</v>
      </c>
      <c r="P28" s="103">
        <f t="shared" si="33"/>
        <v>0.88156300572464874</v>
      </c>
      <c r="Q28" s="103">
        <f t="shared" si="7"/>
        <v>0.8691329673439312</v>
      </c>
      <c r="R28" s="103">
        <f t="shared" si="8"/>
        <v>0.87534798653428991</v>
      </c>
      <c r="T28" s="26">
        <f t="shared" si="34"/>
        <v>74</v>
      </c>
      <c r="U28" s="119">
        <f t="shared" si="9"/>
        <v>4.0399999999999998E-2</v>
      </c>
      <c r="V28" s="119"/>
      <c r="W28" s="120">
        <f t="shared" si="35"/>
        <v>0.76274713642686576</v>
      </c>
      <c r="X28" s="120">
        <f t="shared" si="44"/>
        <v>0.73193215211522034</v>
      </c>
      <c r="Y28" s="120">
        <f t="shared" si="11"/>
        <v>0.74733964427104305</v>
      </c>
      <c r="AA28" s="119">
        <f t="shared" si="36"/>
        <v>0.33361131413088074</v>
      </c>
      <c r="AC28" s="26">
        <f t="shared" si="12"/>
        <v>71</v>
      </c>
      <c r="AD28" s="25">
        <f t="shared" si="13"/>
        <v>1.1540363771484372</v>
      </c>
      <c r="AE28" s="105"/>
      <c r="AF28" s="26">
        <f t="shared" si="14"/>
        <v>74</v>
      </c>
      <c r="AG28" s="25">
        <f t="shared" si="15"/>
        <v>1.2246726357209388</v>
      </c>
      <c r="AH28" s="123"/>
      <c r="AI28" s="122">
        <f t="shared" si="16"/>
        <v>0.05</v>
      </c>
      <c r="AJ28" s="124">
        <f t="shared" si="17"/>
        <v>0</v>
      </c>
      <c r="AL28" s="25">
        <f t="shared" si="37"/>
        <v>3.3309519452030814</v>
      </c>
      <c r="AM28" s="25">
        <f t="shared" si="38"/>
        <v>1</v>
      </c>
      <c r="AO28" s="33">
        <f t="shared" si="39"/>
        <v>2100</v>
      </c>
      <c r="AP28" s="33">
        <f t="shared" si="40"/>
        <v>2100</v>
      </c>
      <c r="AQ28" s="125"/>
      <c r="AR28" s="126">
        <f t="shared" si="41"/>
        <v>8072.4834021251772</v>
      </c>
      <c r="AS28" s="126">
        <f t="shared" si="42"/>
        <v>8566.5839662024555</v>
      </c>
      <c r="AT28" s="126"/>
      <c r="AU28" s="62">
        <f t="shared" si="18"/>
        <v>7066.2320923817488</v>
      </c>
      <c r="AV28" s="62">
        <f t="shared" si="19"/>
        <v>6402.1478139197643</v>
      </c>
      <c r="AW28" s="62">
        <f t="shared" si="20"/>
        <v>13468.379906301514</v>
      </c>
      <c r="AX28" s="61">
        <f t="shared" si="43"/>
        <v>4493.2039197551967</v>
      </c>
      <c r="AY28" s="61"/>
      <c r="AZ28" s="33">
        <f>IF(B28="","",VLOOKUP($A$3,'Tab1-Plan'!$B$30:$F$33,IF(B28&lt;65,2,3),FALSE))</f>
        <v>0</v>
      </c>
      <c r="BA28" s="33">
        <f>IF(T28="","",VLOOKUP($A$3,'Tab1-Plan'!$B$30:$F$33,IF(T28&lt;65,4,5),FALSE))</f>
        <v>0</v>
      </c>
      <c r="BB28" s="115"/>
      <c r="BC28" s="126">
        <f t="shared" si="21"/>
        <v>0</v>
      </c>
      <c r="BD28" s="126">
        <f t="shared" si="22"/>
        <v>0</v>
      </c>
      <c r="BE28" s="125"/>
      <c r="BF28" s="62">
        <f t="shared" si="23"/>
        <v>0</v>
      </c>
      <c r="BG28" s="62">
        <f t="shared" si="24"/>
        <v>0</v>
      </c>
      <c r="BH28" s="62">
        <f t="shared" si="25"/>
        <v>0</v>
      </c>
      <c r="BI28" s="61">
        <f t="shared" si="26"/>
        <v>0</v>
      </c>
      <c r="BJ28" s="61"/>
      <c r="BK28" s="61">
        <f t="shared" si="27"/>
        <v>13468.379906301514</v>
      </c>
      <c r="BL28" s="61">
        <f t="shared" si="28"/>
        <v>4493.2039197551967</v>
      </c>
      <c r="BM28" s="127"/>
      <c r="BU28" s="37"/>
      <c r="BV28" s="127"/>
      <c r="BW28" s="127"/>
    </row>
    <row r="29" spans="1:81">
      <c r="A29" s="26">
        <f t="shared" si="29"/>
        <v>2047</v>
      </c>
      <c r="B29" s="26">
        <f t="shared" si="30"/>
        <v>72</v>
      </c>
      <c r="C29" s="26">
        <f t="shared" si="31"/>
        <v>39</v>
      </c>
      <c r="D29" s="103">
        <f t="shared" si="0"/>
        <v>1</v>
      </c>
      <c r="E29" s="118">
        <f t="shared" si="1"/>
        <v>0</v>
      </c>
      <c r="F29" s="103">
        <f t="shared" si="2"/>
        <v>1.6199999999999999E-2</v>
      </c>
      <c r="G29" s="103"/>
      <c r="H29" s="60">
        <f>IF(B29="","",(IF(AND(B29&gt;='Tab1-Plan'!$C$9,C29&gt;='Tab1-Plan'!$D$9),1,0)))</f>
        <v>1</v>
      </c>
      <c r="I29" s="64">
        <f>IF(AND(B29="",T29=""),"",VLOOKUP($A$3,'Tab2-Assumptions'!$A$10:$C$13,2,FALSE))</f>
        <v>1</v>
      </c>
      <c r="J29" s="64">
        <f>IF(AND(B29="",T29=""),"",VLOOKUP($A$3,'Tab2-Assumptions'!$A$10:$C$13,3,FALSE))</f>
        <v>1</v>
      </c>
      <c r="K29" s="103">
        <f t="shared" si="32"/>
        <v>0</v>
      </c>
      <c r="L29" s="103">
        <f t="shared" si="3"/>
        <v>0</v>
      </c>
      <c r="M29" s="103">
        <f t="shared" si="4"/>
        <v>0</v>
      </c>
      <c r="N29" s="103">
        <f t="shared" si="5"/>
        <v>0</v>
      </c>
      <c r="O29" s="103">
        <f t="shared" si="6"/>
        <v>0</v>
      </c>
      <c r="P29" s="103">
        <f t="shared" si="33"/>
        <v>0.8691329673439312</v>
      </c>
      <c r="Q29" s="103">
        <f t="shared" si="7"/>
        <v>0.85505301327295957</v>
      </c>
      <c r="R29" s="103">
        <f t="shared" si="8"/>
        <v>0.86209299030844533</v>
      </c>
      <c r="T29" s="26">
        <f t="shared" si="34"/>
        <v>75</v>
      </c>
      <c r="U29" s="119">
        <f t="shared" si="9"/>
        <v>4.4600000000000001E-2</v>
      </c>
      <c r="V29" s="119"/>
      <c r="W29" s="120">
        <f t="shared" si="35"/>
        <v>0.73193215211522034</v>
      </c>
      <c r="X29" s="120">
        <f t="shared" si="44"/>
        <v>0.6992879781308815</v>
      </c>
      <c r="Y29" s="120">
        <f t="shared" si="11"/>
        <v>0.71561006512305092</v>
      </c>
      <c r="AA29" s="119">
        <f t="shared" si="36"/>
        <v>0.31772506107702925</v>
      </c>
      <c r="AC29" s="26">
        <f t="shared" si="12"/>
        <v>72</v>
      </c>
      <c r="AD29" s="25">
        <f t="shared" si="13"/>
        <v>1.177117104691406</v>
      </c>
      <c r="AE29" s="105"/>
      <c r="AF29" s="26">
        <f t="shared" si="14"/>
        <v>75</v>
      </c>
      <c r="AG29" s="25">
        <f t="shared" si="15"/>
        <v>1.2491660884353575</v>
      </c>
      <c r="AH29" s="123"/>
      <c r="AI29" s="122">
        <f t="shared" si="16"/>
        <v>0.05</v>
      </c>
      <c r="AJ29" s="124">
        <f t="shared" si="17"/>
        <v>0</v>
      </c>
      <c r="AL29" s="25">
        <f t="shared" si="37"/>
        <v>3.4974995424632356</v>
      </c>
      <c r="AM29" s="25">
        <f t="shared" si="38"/>
        <v>1</v>
      </c>
      <c r="AO29" s="33">
        <f t="shared" si="39"/>
        <v>2100</v>
      </c>
      <c r="AP29" s="33">
        <f t="shared" si="40"/>
        <v>2100</v>
      </c>
      <c r="AQ29" s="125"/>
      <c r="AR29" s="126">
        <f t="shared" si="41"/>
        <v>8645.6297236760656</v>
      </c>
      <c r="AS29" s="126">
        <f t="shared" si="42"/>
        <v>9174.8114278028315</v>
      </c>
      <c r="AT29" s="126"/>
      <c r="AU29" s="62">
        <f t="shared" si="18"/>
        <v>7453.3367815834772</v>
      </c>
      <c r="AV29" s="62">
        <f t="shared" si="19"/>
        <v>6565.5874033416958</v>
      </c>
      <c r="AW29" s="62">
        <f t="shared" si="20"/>
        <v>14018.924184925174</v>
      </c>
      <c r="AX29" s="61">
        <f t="shared" si="43"/>
        <v>4454.1635428895934</v>
      </c>
      <c r="AY29" s="61"/>
      <c r="AZ29" s="33">
        <f>IF(B29="","",VLOOKUP($A$3,'Tab1-Plan'!$B$30:$F$33,IF(B29&lt;65,2,3),FALSE))</f>
        <v>0</v>
      </c>
      <c r="BA29" s="33">
        <f>IF(T29="","",VLOOKUP($A$3,'Tab1-Plan'!$B$30:$F$33,IF(T29&lt;65,4,5),FALSE))</f>
        <v>0</v>
      </c>
      <c r="BB29" s="115"/>
      <c r="BC29" s="126">
        <f t="shared" si="21"/>
        <v>0</v>
      </c>
      <c r="BD29" s="126">
        <f t="shared" si="22"/>
        <v>0</v>
      </c>
      <c r="BE29" s="125"/>
      <c r="BF29" s="62">
        <f t="shared" si="23"/>
        <v>0</v>
      </c>
      <c r="BG29" s="62">
        <f t="shared" si="24"/>
        <v>0</v>
      </c>
      <c r="BH29" s="62">
        <f t="shared" si="25"/>
        <v>0</v>
      </c>
      <c r="BI29" s="61">
        <f t="shared" si="26"/>
        <v>0</v>
      </c>
      <c r="BJ29" s="61"/>
      <c r="BK29" s="61">
        <f t="shared" si="27"/>
        <v>14018.924184925174</v>
      </c>
      <c r="BL29" s="61">
        <f t="shared" si="28"/>
        <v>4454.1635428895934</v>
      </c>
      <c r="BM29" s="127"/>
      <c r="BU29" s="37"/>
      <c r="BV29" s="127"/>
      <c r="BW29" s="127"/>
    </row>
    <row r="30" spans="1:81">
      <c r="A30" s="26">
        <f t="shared" si="29"/>
        <v>2048</v>
      </c>
      <c r="B30" s="26">
        <f t="shared" si="30"/>
        <v>73</v>
      </c>
      <c r="C30" s="26">
        <f t="shared" si="31"/>
        <v>40</v>
      </c>
      <c r="D30" s="103">
        <f t="shared" si="0"/>
        <v>1</v>
      </c>
      <c r="E30" s="118">
        <f t="shared" si="1"/>
        <v>0</v>
      </c>
      <c r="F30" s="103">
        <f t="shared" si="2"/>
        <v>1.8499999999999999E-2</v>
      </c>
      <c r="G30" s="103"/>
      <c r="H30" s="60">
        <f>IF(B30="","",(IF(AND(B30&gt;='Tab1-Plan'!$C$9,C30&gt;='Tab1-Plan'!$D$9),1,0)))</f>
        <v>1</v>
      </c>
      <c r="I30" s="64">
        <f>IF(AND(B30="",T30=""),"",VLOOKUP($A$3,'Tab2-Assumptions'!$A$10:$C$13,2,FALSE))</f>
        <v>1</v>
      </c>
      <c r="J30" s="64">
        <f>IF(AND(B30="",T30=""),"",VLOOKUP($A$3,'Tab2-Assumptions'!$A$10:$C$13,3,FALSE))</f>
        <v>1</v>
      </c>
      <c r="K30" s="103">
        <f t="shared" si="32"/>
        <v>0</v>
      </c>
      <c r="L30" s="103">
        <f t="shared" si="3"/>
        <v>0</v>
      </c>
      <c r="M30" s="103">
        <f t="shared" si="4"/>
        <v>0</v>
      </c>
      <c r="N30" s="103">
        <f t="shared" si="5"/>
        <v>0</v>
      </c>
      <c r="O30" s="103">
        <f t="shared" si="6"/>
        <v>0</v>
      </c>
      <c r="P30" s="103">
        <f t="shared" si="33"/>
        <v>0.85505301327295957</v>
      </c>
      <c r="Q30" s="103">
        <f t="shared" si="7"/>
        <v>0.83923453252740987</v>
      </c>
      <c r="R30" s="103">
        <f t="shared" si="8"/>
        <v>0.84714377290018472</v>
      </c>
      <c r="T30" s="26">
        <f t="shared" si="34"/>
        <v>76</v>
      </c>
      <c r="U30" s="119">
        <f t="shared" si="9"/>
        <v>4.9399999999999999E-2</v>
      </c>
      <c r="V30" s="119"/>
      <c r="W30" s="120">
        <f t="shared" si="35"/>
        <v>0.6992879781308815</v>
      </c>
      <c r="X30" s="120">
        <f t="shared" si="44"/>
        <v>0.66474315201121603</v>
      </c>
      <c r="Y30" s="120">
        <f t="shared" si="11"/>
        <v>0.68201556507104877</v>
      </c>
      <c r="AA30" s="119">
        <f t="shared" si="36"/>
        <v>0.30259529626383735</v>
      </c>
      <c r="AC30" s="26">
        <f t="shared" si="12"/>
        <v>73</v>
      </c>
      <c r="AD30" s="25">
        <f t="shared" si="13"/>
        <v>1.2006594467852341</v>
      </c>
      <c r="AE30" s="105"/>
      <c r="AF30" s="26">
        <f t="shared" si="14"/>
        <v>76</v>
      </c>
      <c r="AG30" s="25">
        <f t="shared" si="15"/>
        <v>1.2679035797618876</v>
      </c>
      <c r="AH30" s="123"/>
      <c r="AI30" s="122">
        <f t="shared" si="16"/>
        <v>0.05</v>
      </c>
      <c r="AJ30" s="124">
        <f t="shared" si="17"/>
        <v>0</v>
      </c>
      <c r="AL30" s="25">
        <f t="shared" si="37"/>
        <v>3.6723745195863975</v>
      </c>
      <c r="AM30" s="25">
        <f t="shared" si="38"/>
        <v>1</v>
      </c>
      <c r="AO30" s="33">
        <f t="shared" si="39"/>
        <v>2100</v>
      </c>
      <c r="AP30" s="33">
        <f t="shared" si="40"/>
        <v>2100</v>
      </c>
      <c r="AQ30" s="125"/>
      <c r="AR30" s="126">
        <f t="shared" si="41"/>
        <v>9259.4694340570659</v>
      </c>
      <c r="AS30" s="126">
        <f t="shared" si="42"/>
        <v>9778.0552791808641</v>
      </c>
      <c r="AT30" s="126"/>
      <c r="AU30" s="62">
        <f t="shared" si="18"/>
        <v>7844.1018714210413</v>
      </c>
      <c r="AV30" s="62">
        <f t="shared" si="19"/>
        <v>6668.7858965264886</v>
      </c>
      <c r="AW30" s="62">
        <f t="shared" si="20"/>
        <v>14512.88776794753</v>
      </c>
      <c r="AX30" s="61">
        <f t="shared" si="43"/>
        <v>4391.5315737859037</v>
      </c>
      <c r="AY30" s="61"/>
      <c r="AZ30" s="33">
        <f>IF(B30="","",VLOOKUP($A$3,'Tab1-Plan'!$B$30:$F$33,IF(B30&lt;65,2,3),FALSE))</f>
        <v>0</v>
      </c>
      <c r="BA30" s="33">
        <f>IF(T30="","",VLOOKUP($A$3,'Tab1-Plan'!$B$30:$F$33,IF(T30&lt;65,4,5),FALSE))</f>
        <v>0</v>
      </c>
      <c r="BB30" s="115"/>
      <c r="BC30" s="126">
        <f t="shared" si="21"/>
        <v>0</v>
      </c>
      <c r="BD30" s="126">
        <f t="shared" si="22"/>
        <v>0</v>
      </c>
      <c r="BE30" s="125"/>
      <c r="BF30" s="62">
        <f t="shared" si="23"/>
        <v>0</v>
      </c>
      <c r="BG30" s="62">
        <f t="shared" si="24"/>
        <v>0</v>
      </c>
      <c r="BH30" s="62">
        <f t="shared" si="25"/>
        <v>0</v>
      </c>
      <c r="BI30" s="61">
        <f t="shared" si="26"/>
        <v>0</v>
      </c>
      <c r="BJ30" s="61"/>
      <c r="BK30" s="61">
        <f t="shared" si="27"/>
        <v>14512.88776794753</v>
      </c>
      <c r="BL30" s="61">
        <f t="shared" si="28"/>
        <v>4391.5315737859037</v>
      </c>
      <c r="BM30" s="127"/>
      <c r="BU30" s="37"/>
      <c r="BV30" s="127"/>
      <c r="BW30" s="127"/>
    </row>
    <row r="31" spans="1:81">
      <c r="A31" s="26">
        <f t="shared" si="29"/>
        <v>2049</v>
      </c>
      <c r="B31" s="26">
        <f t="shared" si="30"/>
        <v>74</v>
      </c>
      <c r="C31" s="26">
        <f t="shared" si="31"/>
        <v>41</v>
      </c>
      <c r="D31" s="103">
        <f t="shared" si="0"/>
        <v>1</v>
      </c>
      <c r="E31" s="118">
        <f t="shared" si="1"/>
        <v>0</v>
      </c>
      <c r="F31" s="103">
        <f t="shared" si="2"/>
        <v>2.1100000000000001E-2</v>
      </c>
      <c r="G31" s="103"/>
      <c r="H31" s="60">
        <f>IF(B31="","",(IF(AND(B31&gt;='Tab1-Plan'!$C$9,C31&gt;='Tab1-Plan'!$D$9),1,0)))</f>
        <v>1</v>
      </c>
      <c r="I31" s="64">
        <f>IF(AND(B31="",T31=""),"",VLOOKUP($A$3,'Tab2-Assumptions'!$A$10:$C$13,2,FALSE))</f>
        <v>1</v>
      </c>
      <c r="J31" s="64">
        <f>IF(AND(B31="",T31=""),"",VLOOKUP($A$3,'Tab2-Assumptions'!$A$10:$C$13,3,FALSE))</f>
        <v>1</v>
      </c>
      <c r="K31" s="103">
        <f t="shared" si="32"/>
        <v>0</v>
      </c>
      <c r="L31" s="103">
        <f t="shared" si="3"/>
        <v>0</v>
      </c>
      <c r="M31" s="103">
        <f t="shared" si="4"/>
        <v>0</v>
      </c>
      <c r="N31" s="103">
        <f t="shared" si="5"/>
        <v>0</v>
      </c>
      <c r="O31" s="103">
        <f t="shared" si="6"/>
        <v>0</v>
      </c>
      <c r="P31" s="103">
        <f t="shared" si="33"/>
        <v>0.83923453252740987</v>
      </c>
      <c r="Q31" s="103">
        <f t="shared" si="7"/>
        <v>0.82152668389108152</v>
      </c>
      <c r="R31" s="103">
        <f t="shared" si="8"/>
        <v>0.83038060820924575</v>
      </c>
      <c r="T31" s="26">
        <f t="shared" si="34"/>
        <v>77</v>
      </c>
      <c r="U31" s="119">
        <f t="shared" si="9"/>
        <v>5.4800000000000001E-2</v>
      </c>
      <c r="V31" s="119"/>
      <c r="W31" s="120">
        <f t="shared" si="35"/>
        <v>0.66474315201121603</v>
      </c>
      <c r="X31" s="120">
        <f t="shared" si="44"/>
        <v>0.62831522728100142</v>
      </c>
      <c r="Y31" s="120">
        <f t="shared" si="11"/>
        <v>0.64652918964610873</v>
      </c>
      <c r="AA31" s="119">
        <f t="shared" si="36"/>
        <v>0.28818599644174986</v>
      </c>
      <c r="AC31" s="26">
        <f t="shared" si="12"/>
        <v>74</v>
      </c>
      <c r="AD31" s="25">
        <f t="shared" si="13"/>
        <v>1.2246726357209388</v>
      </c>
      <c r="AE31" s="105"/>
      <c r="AF31" s="26">
        <f t="shared" si="14"/>
        <v>77</v>
      </c>
      <c r="AG31" s="25">
        <f t="shared" si="15"/>
        <v>1.2869221334583159</v>
      </c>
      <c r="AH31" s="123"/>
      <c r="AI31" s="122">
        <f t="shared" si="16"/>
        <v>0.05</v>
      </c>
      <c r="AJ31" s="124">
        <f t="shared" si="17"/>
        <v>0</v>
      </c>
      <c r="AL31" s="25">
        <f t="shared" si="37"/>
        <v>3.8559932455657173</v>
      </c>
      <c r="AM31" s="25">
        <f t="shared" si="38"/>
        <v>1</v>
      </c>
      <c r="AO31" s="33">
        <f t="shared" si="39"/>
        <v>2100</v>
      </c>
      <c r="AP31" s="33">
        <f t="shared" si="40"/>
        <v>2100</v>
      </c>
      <c r="AQ31" s="125"/>
      <c r="AR31" s="126">
        <f t="shared" si="41"/>
        <v>9916.8917638751191</v>
      </c>
      <c r="AS31" s="126">
        <f t="shared" si="42"/>
        <v>10420.962413787007</v>
      </c>
      <c r="AT31" s="126"/>
      <c r="AU31" s="62">
        <f t="shared" si="18"/>
        <v>8234.7946144318812</v>
      </c>
      <c r="AV31" s="62">
        <f t="shared" si="19"/>
        <v>6737.4563847182708</v>
      </c>
      <c r="AW31" s="62">
        <f t="shared" si="20"/>
        <v>14972.250999150152</v>
      </c>
      <c r="AX31" s="61">
        <f t="shared" si="43"/>
        <v>4314.7930731660717</v>
      </c>
      <c r="AY31" s="61"/>
      <c r="AZ31" s="33">
        <f>IF(B31="","",VLOOKUP($A$3,'Tab1-Plan'!$B$30:$F$33,IF(B31&lt;65,2,3),FALSE))</f>
        <v>0</v>
      </c>
      <c r="BA31" s="33">
        <f>IF(T31="","",VLOOKUP($A$3,'Tab1-Plan'!$B$30:$F$33,IF(T31&lt;65,4,5),FALSE))</f>
        <v>0</v>
      </c>
      <c r="BB31" s="115"/>
      <c r="BC31" s="126">
        <f t="shared" si="21"/>
        <v>0</v>
      </c>
      <c r="BD31" s="126">
        <f t="shared" si="22"/>
        <v>0</v>
      </c>
      <c r="BE31" s="125"/>
      <c r="BF31" s="62">
        <f t="shared" si="23"/>
        <v>0</v>
      </c>
      <c r="BG31" s="62">
        <f t="shared" si="24"/>
        <v>0</v>
      </c>
      <c r="BH31" s="62">
        <f t="shared" si="25"/>
        <v>0</v>
      </c>
      <c r="BI31" s="61">
        <f t="shared" si="26"/>
        <v>0</v>
      </c>
      <c r="BJ31" s="61"/>
      <c r="BK31" s="61">
        <f t="shared" si="27"/>
        <v>14972.250999150152</v>
      </c>
      <c r="BL31" s="61">
        <f t="shared" si="28"/>
        <v>4314.7930731660717</v>
      </c>
      <c r="BM31" s="127"/>
      <c r="BU31" s="37"/>
      <c r="BV31" s="127"/>
      <c r="BW31" s="127"/>
    </row>
    <row r="32" spans="1:81">
      <c r="A32" s="26">
        <f t="shared" si="29"/>
        <v>2050</v>
      </c>
      <c r="B32" s="26">
        <f t="shared" si="30"/>
        <v>75</v>
      </c>
      <c r="C32" s="26">
        <f t="shared" si="31"/>
        <v>42</v>
      </c>
      <c r="D32" s="103">
        <f t="shared" si="0"/>
        <v>1</v>
      </c>
      <c r="E32" s="118">
        <f t="shared" si="1"/>
        <v>0</v>
      </c>
      <c r="F32" s="103">
        <f t="shared" si="2"/>
        <v>2.4E-2</v>
      </c>
      <c r="G32" s="103"/>
      <c r="H32" s="60">
        <f>IF(B32="","",(IF(AND(B32&gt;='Tab1-Plan'!$C$9,C32&gt;='Tab1-Plan'!$D$9),1,0)))</f>
        <v>1</v>
      </c>
      <c r="I32" s="64">
        <f>IF(AND(B32="",T32=""),"",VLOOKUP($A$3,'Tab2-Assumptions'!$A$10:$C$13,2,FALSE))</f>
        <v>1</v>
      </c>
      <c r="J32" s="64">
        <f>IF(AND(B32="",T32=""),"",VLOOKUP($A$3,'Tab2-Assumptions'!$A$10:$C$13,3,FALSE))</f>
        <v>1</v>
      </c>
      <c r="K32" s="103">
        <f t="shared" si="32"/>
        <v>0</v>
      </c>
      <c r="L32" s="103">
        <f t="shared" si="3"/>
        <v>0</v>
      </c>
      <c r="M32" s="103">
        <f t="shared" si="4"/>
        <v>0</v>
      </c>
      <c r="N32" s="103">
        <f t="shared" si="5"/>
        <v>0</v>
      </c>
      <c r="O32" s="103">
        <f t="shared" si="6"/>
        <v>0</v>
      </c>
      <c r="P32" s="103">
        <f t="shared" si="33"/>
        <v>0.82152668389108152</v>
      </c>
      <c r="Q32" s="103">
        <f t="shared" si="7"/>
        <v>0.80181004347769558</v>
      </c>
      <c r="R32" s="103">
        <f t="shared" si="8"/>
        <v>0.81166836368438855</v>
      </c>
      <c r="T32" s="26">
        <f t="shared" si="34"/>
        <v>78</v>
      </c>
      <c r="U32" s="119">
        <f t="shared" si="9"/>
        <v>6.0699999999999997E-2</v>
      </c>
      <c r="V32" s="119"/>
      <c r="W32" s="120">
        <f t="shared" si="35"/>
        <v>0.62831522728100142</v>
      </c>
      <c r="X32" s="120">
        <f t="shared" si="44"/>
        <v>0.5901764929850446</v>
      </c>
      <c r="Y32" s="120">
        <f t="shared" si="11"/>
        <v>0.60924586013302306</v>
      </c>
      <c r="AA32" s="119">
        <f t="shared" si="36"/>
        <v>0.2744628537540475</v>
      </c>
      <c r="AC32" s="26">
        <f t="shared" si="12"/>
        <v>75</v>
      </c>
      <c r="AD32" s="25">
        <f t="shared" si="13"/>
        <v>1.2491660884353575</v>
      </c>
      <c r="AE32" s="105"/>
      <c r="AF32" s="26">
        <f t="shared" si="14"/>
        <v>78</v>
      </c>
      <c r="AG32" s="25">
        <f t="shared" si="15"/>
        <v>1.3062259654601904</v>
      </c>
      <c r="AH32" s="123"/>
      <c r="AI32" s="122">
        <f t="shared" si="16"/>
        <v>0.05</v>
      </c>
      <c r="AJ32" s="124">
        <f t="shared" si="17"/>
        <v>0</v>
      </c>
      <c r="AL32" s="25">
        <f t="shared" si="37"/>
        <v>4.0487929078440033</v>
      </c>
      <c r="AM32" s="25">
        <f t="shared" si="38"/>
        <v>1</v>
      </c>
      <c r="AO32" s="33">
        <f t="shared" si="39"/>
        <v>2100</v>
      </c>
      <c r="AP32" s="33">
        <f t="shared" si="40"/>
        <v>2100</v>
      </c>
      <c r="AQ32" s="125"/>
      <c r="AR32" s="126">
        <f t="shared" si="41"/>
        <v>10620.991079110252</v>
      </c>
      <c r="AS32" s="126">
        <f t="shared" si="42"/>
        <v>11106.140692493502</v>
      </c>
      <c r="AT32" s="126"/>
      <c r="AU32" s="62">
        <f t="shared" si="18"/>
        <v>8620.7224498879059</v>
      </c>
      <c r="AV32" s="62">
        <f t="shared" si="19"/>
        <v>6766.3702389565715</v>
      </c>
      <c r="AW32" s="62">
        <f t="shared" si="20"/>
        <v>15387.092688844477</v>
      </c>
      <c r="AX32" s="61">
        <f t="shared" si="43"/>
        <v>4223.1853703582956</v>
      </c>
      <c r="AY32" s="61"/>
      <c r="AZ32" s="33">
        <f>IF(B32="","",VLOOKUP($A$3,'Tab1-Plan'!$B$30:$F$33,IF(B32&lt;65,2,3),FALSE))</f>
        <v>0</v>
      </c>
      <c r="BA32" s="33">
        <f>IF(T32="","",VLOOKUP($A$3,'Tab1-Plan'!$B$30:$F$33,IF(T32&lt;65,4,5),FALSE))</f>
        <v>0</v>
      </c>
      <c r="BB32" s="115"/>
      <c r="BC32" s="126">
        <f t="shared" si="21"/>
        <v>0</v>
      </c>
      <c r="BD32" s="126">
        <f t="shared" si="22"/>
        <v>0</v>
      </c>
      <c r="BE32" s="125"/>
      <c r="BF32" s="62">
        <f t="shared" si="23"/>
        <v>0</v>
      </c>
      <c r="BG32" s="62">
        <f t="shared" si="24"/>
        <v>0</v>
      </c>
      <c r="BH32" s="62">
        <f t="shared" si="25"/>
        <v>0</v>
      </c>
      <c r="BI32" s="61">
        <f t="shared" si="26"/>
        <v>0</v>
      </c>
      <c r="BJ32" s="61"/>
      <c r="BK32" s="61">
        <f t="shared" si="27"/>
        <v>15387.092688844477</v>
      </c>
      <c r="BL32" s="61">
        <f t="shared" si="28"/>
        <v>4223.1853703582956</v>
      </c>
      <c r="BM32" s="127"/>
      <c r="BU32" s="37"/>
      <c r="BV32" s="127"/>
      <c r="BW32" s="127"/>
    </row>
    <row r="33" spans="1:75">
      <c r="A33" s="26">
        <f t="shared" si="29"/>
        <v>2051</v>
      </c>
      <c r="B33" s="26">
        <f t="shared" si="30"/>
        <v>76</v>
      </c>
      <c r="C33" s="26">
        <f t="shared" si="31"/>
        <v>43</v>
      </c>
      <c r="D33" s="103">
        <f t="shared" si="0"/>
        <v>1</v>
      </c>
      <c r="E33" s="118">
        <f t="shared" si="1"/>
        <v>0</v>
      </c>
      <c r="F33" s="103">
        <f t="shared" si="2"/>
        <v>2.7199999999999998E-2</v>
      </c>
      <c r="G33" s="103"/>
      <c r="H33" s="60">
        <f>IF(B33="","",(IF(AND(B33&gt;='Tab1-Plan'!$C$9,C33&gt;='Tab1-Plan'!$D$9),1,0)))</f>
        <v>1</v>
      </c>
      <c r="I33" s="64">
        <f>IF(AND(B33="",T33=""),"",VLOOKUP($A$3,'Tab2-Assumptions'!$A$10:$C$13,2,FALSE))</f>
        <v>1</v>
      </c>
      <c r="J33" s="64">
        <f>IF(AND(B33="",T33=""),"",VLOOKUP($A$3,'Tab2-Assumptions'!$A$10:$C$13,3,FALSE))</f>
        <v>1</v>
      </c>
      <c r="K33" s="103">
        <f t="shared" si="32"/>
        <v>0</v>
      </c>
      <c r="L33" s="103">
        <f t="shared" si="3"/>
        <v>0</v>
      </c>
      <c r="M33" s="103">
        <f t="shared" si="4"/>
        <v>0</v>
      </c>
      <c r="N33" s="103">
        <f t="shared" si="5"/>
        <v>0</v>
      </c>
      <c r="O33" s="103">
        <f t="shared" si="6"/>
        <v>0</v>
      </c>
      <c r="P33" s="103">
        <f t="shared" si="33"/>
        <v>0.80181004347769558</v>
      </c>
      <c r="Q33" s="103">
        <f t="shared" si="7"/>
        <v>0.78000081029510226</v>
      </c>
      <c r="R33" s="103">
        <f t="shared" si="8"/>
        <v>0.79090542688639887</v>
      </c>
      <c r="T33" s="26">
        <f t="shared" si="34"/>
        <v>79</v>
      </c>
      <c r="U33" s="119">
        <f t="shared" si="9"/>
        <v>6.7100000000000007E-2</v>
      </c>
      <c r="V33" s="119"/>
      <c r="W33" s="120">
        <f t="shared" si="35"/>
        <v>0.5901764929850446</v>
      </c>
      <c r="X33" s="120">
        <f t="shared" si="44"/>
        <v>0.55057565030574807</v>
      </c>
      <c r="Y33" s="120">
        <f t="shared" si="11"/>
        <v>0.57037607164539628</v>
      </c>
      <c r="AA33" s="119">
        <f t="shared" si="36"/>
        <v>0.26139319405147382</v>
      </c>
      <c r="AC33" s="26">
        <f t="shared" si="12"/>
        <v>76</v>
      </c>
      <c r="AD33" s="25">
        <f t="shared" si="13"/>
        <v>1.2679035797618876</v>
      </c>
      <c r="AE33" s="105"/>
      <c r="AF33" s="26">
        <f t="shared" si="14"/>
        <v>79</v>
      </c>
      <c r="AG33" s="25">
        <f t="shared" si="15"/>
        <v>1.3258193549420931</v>
      </c>
      <c r="AH33" s="123"/>
      <c r="AI33" s="122">
        <f t="shared" si="16"/>
        <v>0.05</v>
      </c>
      <c r="AJ33" s="124">
        <f t="shared" si="17"/>
        <v>0</v>
      </c>
      <c r="AL33" s="25">
        <f t="shared" si="37"/>
        <v>4.2512325532362034</v>
      </c>
      <c r="AM33" s="25">
        <f t="shared" si="38"/>
        <v>1</v>
      </c>
      <c r="AO33" s="33">
        <f t="shared" si="39"/>
        <v>2100</v>
      </c>
      <c r="AP33" s="33">
        <f t="shared" si="40"/>
        <v>2100</v>
      </c>
      <c r="AQ33" s="125"/>
      <c r="AR33" s="126">
        <f t="shared" si="41"/>
        <v>11319.321242561749</v>
      </c>
      <c r="AS33" s="126">
        <f t="shared" si="42"/>
        <v>11836.369443024947</v>
      </c>
      <c r="AT33" s="126"/>
      <c r="AU33" s="62">
        <f t="shared" si="18"/>
        <v>8952.5125994125829</v>
      </c>
      <c r="AV33" s="62">
        <f t="shared" si="19"/>
        <v>6751.1819054561765</v>
      </c>
      <c r="AW33" s="62">
        <f t="shared" si="20"/>
        <v>15703.694504868759</v>
      </c>
      <c r="AX33" s="61">
        <f t="shared" si="43"/>
        <v>4104.8388650362231</v>
      </c>
      <c r="AY33" s="61"/>
      <c r="AZ33" s="33">
        <f>IF(B33="","",VLOOKUP($A$3,'Tab1-Plan'!$B$30:$F$33,IF(B33&lt;65,2,3),FALSE))</f>
        <v>0</v>
      </c>
      <c r="BA33" s="33">
        <f>IF(T33="","",VLOOKUP($A$3,'Tab1-Plan'!$B$30:$F$33,IF(T33&lt;65,4,5),FALSE))</f>
        <v>0</v>
      </c>
      <c r="BB33" s="115"/>
      <c r="BC33" s="126">
        <f t="shared" si="21"/>
        <v>0</v>
      </c>
      <c r="BD33" s="126">
        <f t="shared" si="22"/>
        <v>0</v>
      </c>
      <c r="BE33" s="125"/>
      <c r="BF33" s="62">
        <f t="shared" si="23"/>
        <v>0</v>
      </c>
      <c r="BG33" s="62">
        <f t="shared" si="24"/>
        <v>0</v>
      </c>
      <c r="BH33" s="62">
        <f t="shared" si="25"/>
        <v>0</v>
      </c>
      <c r="BI33" s="61">
        <f t="shared" si="26"/>
        <v>0</v>
      </c>
      <c r="BJ33" s="61"/>
      <c r="BK33" s="61">
        <f t="shared" si="27"/>
        <v>15703.694504868759</v>
      </c>
      <c r="BL33" s="61">
        <f t="shared" si="28"/>
        <v>4104.8388650362231</v>
      </c>
      <c r="BM33" s="127"/>
      <c r="BU33" s="37"/>
      <c r="BV33" s="127"/>
      <c r="BW33" s="127"/>
    </row>
    <row r="34" spans="1:75">
      <c r="A34" s="26">
        <f t="shared" si="29"/>
        <v>2052</v>
      </c>
      <c r="B34" s="26">
        <f t="shared" si="30"/>
        <v>77</v>
      </c>
      <c r="C34" s="26">
        <f t="shared" si="31"/>
        <v>44</v>
      </c>
      <c r="D34" s="103">
        <f t="shared" si="0"/>
        <v>1</v>
      </c>
      <c r="E34" s="118">
        <f t="shared" si="1"/>
        <v>0</v>
      </c>
      <c r="F34" s="103">
        <f t="shared" si="2"/>
        <v>3.0700000000000002E-2</v>
      </c>
      <c r="G34" s="103"/>
      <c r="H34" s="60">
        <f>IF(B34="","",(IF(AND(B34&gt;='Tab1-Plan'!$C$9,C34&gt;='Tab1-Plan'!$D$9),1,0)))</f>
        <v>1</v>
      </c>
      <c r="I34" s="64">
        <f>IF(AND(B34="",T34=""),"",VLOOKUP($A$3,'Tab2-Assumptions'!$A$10:$C$13,2,FALSE))</f>
        <v>1</v>
      </c>
      <c r="J34" s="64">
        <f>IF(AND(B34="",T34=""),"",VLOOKUP($A$3,'Tab2-Assumptions'!$A$10:$C$13,3,FALSE))</f>
        <v>1</v>
      </c>
      <c r="K34" s="103">
        <f t="shared" si="32"/>
        <v>0</v>
      </c>
      <c r="L34" s="103">
        <f t="shared" si="3"/>
        <v>0</v>
      </c>
      <c r="M34" s="103">
        <f t="shared" si="4"/>
        <v>0</v>
      </c>
      <c r="N34" s="103">
        <f t="shared" si="5"/>
        <v>0</v>
      </c>
      <c r="O34" s="103">
        <f t="shared" si="6"/>
        <v>0</v>
      </c>
      <c r="P34" s="103">
        <f t="shared" si="33"/>
        <v>0.78000081029510226</v>
      </c>
      <c r="Q34" s="103">
        <f t="shared" si="7"/>
        <v>0.7560547854190427</v>
      </c>
      <c r="R34" s="103">
        <f t="shared" si="8"/>
        <v>0.76802779785707243</v>
      </c>
      <c r="T34" s="26">
        <f t="shared" si="34"/>
        <v>80</v>
      </c>
      <c r="U34" s="119">
        <f t="shared" si="9"/>
        <v>7.4099999999999999E-2</v>
      </c>
      <c r="V34" s="119"/>
      <c r="W34" s="120">
        <f t="shared" si="35"/>
        <v>0.55057565030574807</v>
      </c>
      <c r="X34" s="120">
        <f t="shared" si="44"/>
        <v>0.50977799461809215</v>
      </c>
      <c r="Y34" s="120">
        <f t="shared" si="11"/>
        <v>0.53017682246192011</v>
      </c>
      <c r="AA34" s="119">
        <f t="shared" si="36"/>
        <v>0.24894589909664172</v>
      </c>
      <c r="AC34" s="26">
        <f t="shared" si="12"/>
        <v>77</v>
      </c>
      <c r="AD34" s="25">
        <f t="shared" si="13"/>
        <v>1.2869221334583159</v>
      </c>
      <c r="AE34" s="105"/>
      <c r="AF34" s="26">
        <f t="shared" si="14"/>
        <v>80</v>
      </c>
      <c r="AG34" s="25">
        <f t="shared" si="15"/>
        <v>1.3457066452662243</v>
      </c>
      <c r="AH34" s="123"/>
      <c r="AI34" s="122">
        <f t="shared" si="16"/>
        <v>0.05</v>
      </c>
      <c r="AJ34" s="124">
        <f t="shared" si="17"/>
        <v>0</v>
      </c>
      <c r="AL34" s="25">
        <f t="shared" si="37"/>
        <v>4.4637941808980139</v>
      </c>
      <c r="AM34" s="25">
        <f t="shared" si="38"/>
        <v>1</v>
      </c>
      <c r="AO34" s="33">
        <f t="shared" si="39"/>
        <v>2100</v>
      </c>
      <c r="AP34" s="33">
        <f t="shared" si="40"/>
        <v>2100</v>
      </c>
      <c r="AQ34" s="125"/>
      <c r="AR34" s="126">
        <f t="shared" si="41"/>
        <v>12063.566614260186</v>
      </c>
      <c r="AS34" s="126">
        <f t="shared" si="42"/>
        <v>12614.610733903837</v>
      </c>
      <c r="AT34" s="126"/>
      <c r="AU34" s="62">
        <f t="shared" si="18"/>
        <v>9265.1545010523496</v>
      </c>
      <c r="AV34" s="62">
        <f t="shared" si="19"/>
        <v>6687.9742354951668</v>
      </c>
      <c r="AW34" s="62">
        <f t="shared" si="20"/>
        <v>15953.128736547516</v>
      </c>
      <c r="AX34" s="61">
        <f t="shared" si="43"/>
        <v>3971.4659767242933</v>
      </c>
      <c r="AY34" s="61"/>
      <c r="AZ34" s="33">
        <f>IF(B34="","",VLOOKUP($A$3,'Tab1-Plan'!$B$30:$F$33,IF(B34&lt;65,2,3),FALSE))</f>
        <v>0</v>
      </c>
      <c r="BA34" s="33">
        <f>IF(T34="","",VLOOKUP($A$3,'Tab1-Plan'!$B$30:$F$33,IF(T34&lt;65,4,5),FALSE))</f>
        <v>0</v>
      </c>
      <c r="BB34" s="115"/>
      <c r="BC34" s="126">
        <f t="shared" si="21"/>
        <v>0</v>
      </c>
      <c r="BD34" s="126">
        <f t="shared" si="22"/>
        <v>0</v>
      </c>
      <c r="BE34" s="125"/>
      <c r="BF34" s="62">
        <f t="shared" si="23"/>
        <v>0</v>
      </c>
      <c r="BG34" s="62">
        <f t="shared" si="24"/>
        <v>0</v>
      </c>
      <c r="BH34" s="62">
        <f t="shared" si="25"/>
        <v>0</v>
      </c>
      <c r="BI34" s="61">
        <f t="shared" si="26"/>
        <v>0</v>
      </c>
      <c r="BJ34" s="61"/>
      <c r="BK34" s="61">
        <f t="shared" si="27"/>
        <v>15953.128736547516</v>
      </c>
      <c r="BL34" s="61">
        <f t="shared" si="28"/>
        <v>3971.4659767242933</v>
      </c>
      <c r="BM34" s="128"/>
      <c r="BU34" s="37"/>
      <c r="BV34" s="127"/>
      <c r="BW34" s="127"/>
    </row>
    <row r="35" spans="1:75">
      <c r="A35" s="26">
        <f t="shared" si="29"/>
        <v>2053</v>
      </c>
      <c r="B35" s="26">
        <f t="shared" si="30"/>
        <v>78</v>
      </c>
      <c r="C35" s="26">
        <f t="shared" si="31"/>
        <v>45</v>
      </c>
      <c r="D35" s="103">
        <f t="shared" si="0"/>
        <v>1</v>
      </c>
      <c r="E35" s="118">
        <f t="shared" si="1"/>
        <v>0</v>
      </c>
      <c r="F35" s="103">
        <f t="shared" si="2"/>
        <v>3.4500000000000003E-2</v>
      </c>
      <c r="G35" s="103"/>
      <c r="H35" s="60">
        <f>IF(B35="","",(IF(AND(B35&gt;='Tab1-Plan'!$C$9,C35&gt;='Tab1-Plan'!$D$9),1,0)))</f>
        <v>1</v>
      </c>
      <c r="I35" s="64">
        <f>IF(AND(B35="",T35=""),"",VLOOKUP($A$3,'Tab2-Assumptions'!$A$10:$C$13,2,FALSE))</f>
        <v>1</v>
      </c>
      <c r="J35" s="64">
        <f>IF(AND(B35="",T35=""),"",VLOOKUP($A$3,'Tab2-Assumptions'!$A$10:$C$13,3,FALSE))</f>
        <v>1</v>
      </c>
      <c r="K35" s="103">
        <f t="shared" si="32"/>
        <v>0</v>
      </c>
      <c r="L35" s="103">
        <f t="shared" si="3"/>
        <v>0</v>
      </c>
      <c r="M35" s="103">
        <f t="shared" si="4"/>
        <v>0</v>
      </c>
      <c r="N35" s="103">
        <f t="shared" si="5"/>
        <v>0</v>
      </c>
      <c r="O35" s="103">
        <f t="shared" si="6"/>
        <v>0</v>
      </c>
      <c r="P35" s="103">
        <f t="shared" si="33"/>
        <v>0.7560547854190427</v>
      </c>
      <c r="Q35" s="103">
        <f t="shared" si="7"/>
        <v>0.7299708953220857</v>
      </c>
      <c r="R35" s="103">
        <f t="shared" si="8"/>
        <v>0.74301284037056425</v>
      </c>
      <c r="T35" s="26">
        <f t="shared" si="34"/>
        <v>81</v>
      </c>
      <c r="U35" s="119">
        <f t="shared" si="9"/>
        <v>8.1500000000000003E-2</v>
      </c>
      <c r="V35" s="119"/>
      <c r="W35" s="120">
        <f t="shared" si="35"/>
        <v>0.50977799461809215</v>
      </c>
      <c r="X35" s="120">
        <f t="shared" si="44"/>
        <v>0.46823108805671765</v>
      </c>
      <c r="Y35" s="120">
        <f t="shared" si="11"/>
        <v>0.4890045413374049</v>
      </c>
      <c r="AA35" s="119">
        <f t="shared" si="36"/>
        <v>0.23709133247299211</v>
      </c>
      <c r="AC35" s="26">
        <f t="shared" si="12"/>
        <v>78</v>
      </c>
      <c r="AD35" s="25">
        <f t="shared" si="13"/>
        <v>1.3062259654601904</v>
      </c>
      <c r="AE35" s="105"/>
      <c r="AF35" s="26">
        <f t="shared" si="14"/>
        <v>81</v>
      </c>
      <c r="AG35" s="25">
        <f t="shared" si="15"/>
        <v>1.3591637117188866</v>
      </c>
      <c r="AH35" s="123"/>
      <c r="AI35" s="122">
        <f t="shared" si="16"/>
        <v>0.05</v>
      </c>
      <c r="AJ35" s="124">
        <f t="shared" si="17"/>
        <v>0</v>
      </c>
      <c r="AL35" s="25">
        <f t="shared" si="37"/>
        <v>4.6869838899429146</v>
      </c>
      <c r="AM35" s="25">
        <f t="shared" si="38"/>
        <v>1</v>
      </c>
      <c r="AO35" s="33">
        <f t="shared" si="39"/>
        <v>2100</v>
      </c>
      <c r="AP35" s="33">
        <f t="shared" si="40"/>
        <v>2100</v>
      </c>
      <c r="AQ35" s="125"/>
      <c r="AR35" s="126">
        <f t="shared" si="41"/>
        <v>12856.746119147791</v>
      </c>
      <c r="AS35" s="126">
        <f t="shared" si="42"/>
        <v>13377.794683305019</v>
      </c>
      <c r="AT35" s="126"/>
      <c r="AU35" s="62">
        <f t="shared" si="18"/>
        <v>9552.7274519112289</v>
      </c>
      <c r="AV35" s="62">
        <f t="shared" si="19"/>
        <v>6541.8023532155448</v>
      </c>
      <c r="AW35" s="62">
        <f t="shared" si="20"/>
        <v>16094.529805126775</v>
      </c>
      <c r="AX35" s="61">
        <f t="shared" si="43"/>
        <v>3815.8735170237928</v>
      </c>
      <c r="AY35" s="61"/>
      <c r="AZ35" s="33">
        <f>IF(B35="","",VLOOKUP($A$3,'Tab1-Plan'!$B$30:$F$33,IF(B35&lt;65,2,3),FALSE))</f>
        <v>0</v>
      </c>
      <c r="BA35" s="33">
        <f>IF(T35="","",VLOOKUP($A$3,'Tab1-Plan'!$B$30:$F$33,IF(T35&lt;65,4,5),FALSE))</f>
        <v>0</v>
      </c>
      <c r="BB35" s="115"/>
      <c r="BC35" s="126">
        <f t="shared" si="21"/>
        <v>0</v>
      </c>
      <c r="BD35" s="126">
        <f t="shared" si="22"/>
        <v>0</v>
      </c>
      <c r="BE35" s="125"/>
      <c r="BF35" s="62">
        <f t="shared" si="23"/>
        <v>0</v>
      </c>
      <c r="BG35" s="62">
        <f t="shared" si="24"/>
        <v>0</v>
      </c>
      <c r="BH35" s="62">
        <f t="shared" si="25"/>
        <v>0</v>
      </c>
      <c r="BI35" s="61">
        <f t="shared" si="26"/>
        <v>0</v>
      </c>
      <c r="BJ35" s="61"/>
      <c r="BK35" s="61">
        <f t="shared" si="27"/>
        <v>16094.529805126775</v>
      </c>
      <c r="BL35" s="61">
        <f t="shared" si="28"/>
        <v>3815.8735170237928</v>
      </c>
      <c r="BM35" s="127"/>
      <c r="BU35" s="37"/>
      <c r="BV35" s="127"/>
      <c r="BW35" s="127"/>
    </row>
    <row r="36" spans="1:75">
      <c r="A36" s="26">
        <f t="shared" si="29"/>
        <v>2054</v>
      </c>
      <c r="B36" s="26">
        <f t="shared" si="30"/>
        <v>79</v>
      </c>
      <c r="C36" s="26">
        <f t="shared" si="31"/>
        <v>46</v>
      </c>
      <c r="D36" s="103">
        <f t="shared" si="0"/>
        <v>1</v>
      </c>
      <c r="E36" s="118">
        <f t="shared" si="1"/>
        <v>0</v>
      </c>
      <c r="F36" s="103">
        <f t="shared" si="2"/>
        <v>3.85E-2</v>
      </c>
      <c r="G36" s="103"/>
      <c r="H36" s="60">
        <f>IF(B36="","",(IF(AND(B36&gt;='Tab1-Plan'!$C$9,C36&gt;='Tab1-Plan'!$D$9),1,0)))</f>
        <v>1</v>
      </c>
      <c r="I36" s="64">
        <f>IF(AND(B36="",T36=""),"",VLOOKUP($A$3,'Tab2-Assumptions'!$A$10:$C$13,2,FALSE))</f>
        <v>1</v>
      </c>
      <c r="J36" s="64">
        <f>IF(AND(B36="",T36=""),"",VLOOKUP($A$3,'Tab2-Assumptions'!$A$10:$C$13,3,FALSE))</f>
        <v>1</v>
      </c>
      <c r="K36" s="103">
        <f t="shared" si="32"/>
        <v>0</v>
      </c>
      <c r="L36" s="103">
        <f t="shared" si="3"/>
        <v>0</v>
      </c>
      <c r="M36" s="103">
        <f t="shared" si="4"/>
        <v>0</v>
      </c>
      <c r="N36" s="103">
        <f t="shared" si="5"/>
        <v>0</v>
      </c>
      <c r="O36" s="103">
        <f t="shared" si="6"/>
        <v>0</v>
      </c>
      <c r="P36" s="103">
        <f t="shared" si="33"/>
        <v>0.7299708953220857</v>
      </c>
      <c r="Q36" s="103">
        <f t="shared" si="7"/>
        <v>0.70186701585218536</v>
      </c>
      <c r="R36" s="103">
        <f t="shared" si="8"/>
        <v>0.71591895558713547</v>
      </c>
      <c r="T36" s="26">
        <f t="shared" si="34"/>
        <v>82</v>
      </c>
      <c r="U36" s="119">
        <f t="shared" si="9"/>
        <v>8.9300000000000004E-2</v>
      </c>
      <c r="V36" s="119"/>
      <c r="W36" s="120">
        <f t="shared" si="35"/>
        <v>0.46823108805671765</v>
      </c>
      <c r="X36" s="120">
        <f t="shared" si="44"/>
        <v>0.42641805189325271</v>
      </c>
      <c r="Y36" s="120">
        <f t="shared" si="11"/>
        <v>0.44732456997498515</v>
      </c>
      <c r="AA36" s="119">
        <f t="shared" si="36"/>
        <v>0.22580126902189723</v>
      </c>
      <c r="AC36" s="26">
        <f t="shared" si="12"/>
        <v>79</v>
      </c>
      <c r="AD36" s="25">
        <f t="shared" si="13"/>
        <v>1.3258193549420931</v>
      </c>
      <c r="AE36" s="105"/>
      <c r="AF36" s="26">
        <f t="shared" si="14"/>
        <v>82</v>
      </c>
      <c r="AG36" s="25">
        <f t="shared" si="15"/>
        <v>1.3727553488360755</v>
      </c>
      <c r="AH36" s="123"/>
      <c r="AI36" s="122">
        <f t="shared" si="16"/>
        <v>0.05</v>
      </c>
      <c r="AJ36" s="124">
        <f t="shared" si="17"/>
        <v>0</v>
      </c>
      <c r="AL36" s="25">
        <f t="shared" si="37"/>
        <v>4.9213330844400609</v>
      </c>
      <c r="AM36" s="25">
        <f t="shared" si="38"/>
        <v>1</v>
      </c>
      <c r="AO36" s="33">
        <f t="shared" si="39"/>
        <v>2100</v>
      </c>
      <c r="AP36" s="33">
        <f t="shared" si="40"/>
        <v>2100</v>
      </c>
      <c r="AQ36" s="125"/>
      <c r="AR36" s="126">
        <f t="shared" si="41"/>
        <v>13702.077176481756</v>
      </c>
      <c r="AS36" s="126">
        <f t="shared" si="42"/>
        <v>14187.151261644975</v>
      </c>
      <c r="AT36" s="126"/>
      <c r="AU36" s="62">
        <f t="shared" si="18"/>
        <v>9809.5767815611453</v>
      </c>
      <c r="AV36" s="62">
        <f t="shared" si="19"/>
        <v>6346.2613372854066</v>
      </c>
      <c r="AW36" s="62">
        <f t="shared" si="20"/>
        <v>16155.838118846552</v>
      </c>
      <c r="AX36" s="61">
        <f t="shared" si="43"/>
        <v>3648.0087493478923</v>
      </c>
      <c r="AY36" s="61"/>
      <c r="AZ36" s="33">
        <f>IF(B36="","",VLOOKUP($A$3,'Tab1-Plan'!$B$30:$F$33,IF(B36&lt;65,2,3),FALSE))</f>
        <v>0</v>
      </c>
      <c r="BA36" s="33">
        <f>IF(T36="","",VLOOKUP($A$3,'Tab1-Plan'!$B$30:$F$33,IF(T36&lt;65,4,5),FALSE))</f>
        <v>0</v>
      </c>
      <c r="BB36" s="115"/>
      <c r="BC36" s="126">
        <f t="shared" si="21"/>
        <v>0</v>
      </c>
      <c r="BD36" s="126">
        <f t="shared" si="22"/>
        <v>0</v>
      </c>
      <c r="BE36" s="125"/>
      <c r="BF36" s="62">
        <f t="shared" si="23"/>
        <v>0</v>
      </c>
      <c r="BG36" s="62">
        <f t="shared" si="24"/>
        <v>0</v>
      </c>
      <c r="BH36" s="62">
        <f t="shared" si="25"/>
        <v>0</v>
      </c>
      <c r="BI36" s="61">
        <f t="shared" si="26"/>
        <v>0</v>
      </c>
      <c r="BJ36" s="61"/>
      <c r="BK36" s="61">
        <f t="shared" si="27"/>
        <v>16155.838118846552</v>
      </c>
      <c r="BL36" s="61">
        <f t="shared" si="28"/>
        <v>3648.0087493478923</v>
      </c>
      <c r="BM36" s="127"/>
      <c r="BU36" s="37"/>
      <c r="BV36" s="127"/>
      <c r="BW36" s="127"/>
    </row>
    <row r="37" spans="1:75">
      <c r="A37" s="26">
        <f t="shared" si="29"/>
        <v>2055</v>
      </c>
      <c r="B37" s="26">
        <f t="shared" si="30"/>
        <v>80</v>
      </c>
      <c r="C37" s="26">
        <f t="shared" si="31"/>
        <v>47</v>
      </c>
      <c r="D37" s="103">
        <f t="shared" si="0"/>
        <v>1</v>
      </c>
      <c r="E37" s="118">
        <f t="shared" si="1"/>
        <v>0</v>
      </c>
      <c r="F37" s="103">
        <f t="shared" si="2"/>
        <v>4.2900000000000001E-2</v>
      </c>
      <c r="G37" s="103"/>
      <c r="H37" s="60">
        <f>IF(B37="","",(IF(AND(B37&gt;='Tab1-Plan'!$C$9,C37&gt;='Tab1-Plan'!$D$9),1,0)))</f>
        <v>1</v>
      </c>
      <c r="I37" s="64">
        <f>IF(AND(B37="",T37=""),"",VLOOKUP($A$3,'Tab2-Assumptions'!$A$10:$C$13,2,FALSE))</f>
        <v>1</v>
      </c>
      <c r="J37" s="64">
        <f>IF(AND(B37="",T37=""),"",VLOOKUP($A$3,'Tab2-Assumptions'!$A$10:$C$13,3,FALSE))</f>
        <v>1</v>
      </c>
      <c r="K37" s="103">
        <f t="shared" si="32"/>
        <v>0</v>
      </c>
      <c r="L37" s="103">
        <f t="shared" si="3"/>
        <v>0</v>
      </c>
      <c r="M37" s="103">
        <f t="shared" si="4"/>
        <v>0</v>
      </c>
      <c r="N37" s="103">
        <f t="shared" si="5"/>
        <v>0</v>
      </c>
      <c r="O37" s="103">
        <f t="shared" si="6"/>
        <v>0</v>
      </c>
      <c r="P37" s="103">
        <f t="shared" si="33"/>
        <v>0.70186701585218536</v>
      </c>
      <c r="Q37" s="103">
        <f t="shared" si="7"/>
        <v>0.67175692087212657</v>
      </c>
      <c r="R37" s="103">
        <f t="shared" si="8"/>
        <v>0.68681196836215597</v>
      </c>
      <c r="T37" s="26">
        <f t="shared" si="34"/>
        <v>83</v>
      </c>
      <c r="U37" s="119">
        <f t="shared" si="9"/>
        <v>9.7500000000000003E-2</v>
      </c>
      <c r="V37" s="119"/>
      <c r="W37" s="120">
        <f t="shared" si="35"/>
        <v>0.42641805189325271</v>
      </c>
      <c r="X37" s="120">
        <f t="shared" si="44"/>
        <v>0.38484229183366059</v>
      </c>
      <c r="Y37" s="120">
        <f t="shared" si="11"/>
        <v>0.40563017186345662</v>
      </c>
      <c r="AA37" s="119">
        <f t="shared" si="36"/>
        <v>0.21504882763990213</v>
      </c>
      <c r="AC37" s="26">
        <f t="shared" si="12"/>
        <v>80</v>
      </c>
      <c r="AD37" s="25">
        <f t="shared" si="13"/>
        <v>1.3457066452662243</v>
      </c>
      <c r="AE37" s="105"/>
      <c r="AF37" s="26">
        <f t="shared" si="14"/>
        <v>83</v>
      </c>
      <c r="AG37" s="25">
        <f t="shared" si="15"/>
        <v>1.3864829023244363</v>
      </c>
      <c r="AH37" s="123"/>
      <c r="AI37" s="122">
        <f t="shared" si="16"/>
        <v>0.05</v>
      </c>
      <c r="AJ37" s="124">
        <f t="shared" si="17"/>
        <v>0</v>
      </c>
      <c r="AL37" s="25">
        <f t="shared" si="37"/>
        <v>5.1673997386620645</v>
      </c>
      <c r="AM37" s="25">
        <f t="shared" si="38"/>
        <v>1</v>
      </c>
      <c r="AO37" s="33">
        <f t="shared" si="39"/>
        <v>2100</v>
      </c>
      <c r="AP37" s="33">
        <f t="shared" si="40"/>
        <v>2100</v>
      </c>
      <c r="AQ37" s="125"/>
      <c r="AR37" s="126">
        <f t="shared" si="41"/>
        <v>14602.988750835431</v>
      </c>
      <c r="AS37" s="126">
        <f t="shared" si="42"/>
        <v>15045.473912974498</v>
      </c>
      <c r="AT37" s="126"/>
      <c r="AU37" s="62">
        <f t="shared" si="18"/>
        <v>10029.507447931705</v>
      </c>
      <c r="AV37" s="62">
        <f t="shared" si="19"/>
        <v>6102.8981690869987</v>
      </c>
      <c r="AW37" s="62">
        <f t="shared" si="20"/>
        <v>16132.405617018703</v>
      </c>
      <c r="AX37" s="61">
        <f t="shared" si="43"/>
        <v>3469.2549149512442</v>
      </c>
      <c r="AY37" s="61"/>
      <c r="AZ37" s="33">
        <f>IF(B37="","",VLOOKUP($A$3,'Tab1-Plan'!$B$30:$F$33,IF(B37&lt;65,2,3),FALSE))</f>
        <v>0</v>
      </c>
      <c r="BA37" s="33">
        <f>IF(T37="","",VLOOKUP($A$3,'Tab1-Plan'!$B$30:$F$33,IF(T37&lt;65,4,5),FALSE))</f>
        <v>0</v>
      </c>
      <c r="BB37" s="115"/>
      <c r="BC37" s="126">
        <f t="shared" si="21"/>
        <v>0</v>
      </c>
      <c r="BD37" s="126">
        <f t="shared" si="22"/>
        <v>0</v>
      </c>
      <c r="BE37" s="125"/>
      <c r="BF37" s="62">
        <f t="shared" si="23"/>
        <v>0</v>
      </c>
      <c r="BG37" s="62">
        <f t="shared" si="24"/>
        <v>0</v>
      </c>
      <c r="BH37" s="62">
        <f t="shared" si="25"/>
        <v>0</v>
      </c>
      <c r="BI37" s="61">
        <f t="shared" si="26"/>
        <v>0</v>
      </c>
      <c r="BJ37" s="61"/>
      <c r="BK37" s="61">
        <f t="shared" si="27"/>
        <v>16132.405617018703</v>
      </c>
      <c r="BL37" s="61">
        <f t="shared" si="28"/>
        <v>3469.2549149512442</v>
      </c>
      <c r="BM37" s="127"/>
      <c r="BU37" s="37"/>
      <c r="BV37" s="127"/>
      <c r="BW37" s="127"/>
    </row>
    <row r="38" spans="1:75">
      <c r="A38" s="26">
        <f t="shared" si="29"/>
        <v>2056</v>
      </c>
      <c r="B38" s="26">
        <f t="shared" si="30"/>
        <v>81</v>
      </c>
      <c r="C38" s="26">
        <f t="shared" si="31"/>
        <v>48</v>
      </c>
      <c r="D38" s="103">
        <f t="shared" ref="D38:D69" si="45">IF($B38="","",VLOOKUP($B38,RETIREMENT,2,TRUE))</f>
        <v>1</v>
      </c>
      <c r="E38" s="118">
        <f t="shared" ref="E38:E69" si="46">IF(B38="","",VLOOKUP($B38,WITHDRAWAL,2))</f>
        <v>0</v>
      </c>
      <c r="F38" s="103">
        <f t="shared" ref="F38:F69" si="47">IF(B38="","",IF(OR(active_2sex="M",active_2sex="m"),VLOOKUP(IF(B38&lt;20,20,$B38),DEATH_MALE,2),IF(OR(active_2sex="F",active_2sex="f"),VLOOKUP(IF(B38&lt;20,20,$B38),DEATH_FEMALE,2),"error")))</f>
        <v>4.7699999999999999E-2</v>
      </c>
      <c r="G38" s="103"/>
      <c r="H38" s="60">
        <f>IF(B38="","",(IF(AND(B38&gt;='Tab1-Plan'!$C$9,C38&gt;='Tab1-Plan'!$D$9),1,0)))</f>
        <v>1</v>
      </c>
      <c r="I38" s="64">
        <f>IF(AND(B38="",T38=""),"",VLOOKUP($A$3,'Tab2-Assumptions'!$A$10:$C$13,2,FALSE))</f>
        <v>1</v>
      </c>
      <c r="J38" s="64">
        <f>IF(AND(B38="",T38=""),"",VLOOKUP($A$3,'Tab2-Assumptions'!$A$10:$C$13,3,FALSE))</f>
        <v>1</v>
      </c>
      <c r="K38" s="103">
        <f t="shared" si="32"/>
        <v>0</v>
      </c>
      <c r="L38" s="103">
        <f t="shared" si="3"/>
        <v>0</v>
      </c>
      <c r="M38" s="103">
        <f t="shared" si="4"/>
        <v>0</v>
      </c>
      <c r="N38" s="103">
        <f t="shared" si="5"/>
        <v>0</v>
      </c>
      <c r="O38" s="103">
        <f t="shared" si="6"/>
        <v>0</v>
      </c>
      <c r="P38" s="103">
        <f t="shared" si="33"/>
        <v>0.67175692087212657</v>
      </c>
      <c r="Q38" s="103">
        <f t="shared" si="7"/>
        <v>0.63971411574652615</v>
      </c>
      <c r="R38" s="103">
        <f t="shared" si="8"/>
        <v>0.6557355183093263</v>
      </c>
      <c r="T38" s="26">
        <f t="shared" si="34"/>
        <v>84</v>
      </c>
      <c r="U38" s="119">
        <f t="shared" ref="U38:U69" si="48">IF(T38="","",IF(OR(active_2sex="M",active_2sex="m"),VLOOKUP(IF(T38&lt;20,20,$T38),DEATH_FEMALE,2),IF(OR(active_2sex="F",active_2sex="f"),VLOOKUP(IF(T38&lt;20,20,$T38),DEATH_MALE,2),"error")))</f>
        <v>0.106</v>
      </c>
      <c r="V38" s="119"/>
      <c r="W38" s="120">
        <f t="shared" si="35"/>
        <v>0.38484229183366059</v>
      </c>
      <c r="X38" s="120">
        <f t="shared" si="44"/>
        <v>0.34404900889929257</v>
      </c>
      <c r="Y38" s="120">
        <f t="shared" ref="Y38:Y69" si="49">IF(T38="","",AVERAGE(W38,X38)*J38)</f>
        <v>0.36444565036647658</v>
      </c>
      <c r="AA38" s="119">
        <f t="shared" si="36"/>
        <v>0.20480840727609725</v>
      </c>
      <c r="AC38" s="26">
        <f t="shared" ref="AC38:AC69" si="50">B38</f>
        <v>81</v>
      </c>
      <c r="AD38" s="25">
        <f t="shared" ref="AD38:AD69" si="51">IF(B38="","",VLOOKUP(AC38,agingtable,3))</f>
        <v>1.3591637117188866</v>
      </c>
      <c r="AE38" s="105"/>
      <c r="AF38" s="26">
        <f t="shared" ref="AF38:AF69" si="52">T38</f>
        <v>84</v>
      </c>
      <c r="AG38" s="25">
        <f t="shared" ref="AG38:AG69" si="53">IF(T38="","",VLOOKUP(AF38,agingtable,3))</f>
        <v>1.4003477313476806</v>
      </c>
      <c r="AH38" s="123"/>
      <c r="AI38" s="122">
        <f t="shared" ref="AI38:AI69" si="54">IF(A38="","",VLOOKUP($A38,TRENDS,2,TRUE))</f>
        <v>0.05</v>
      </c>
      <c r="AJ38" s="124">
        <f t="shared" ref="AJ38:AJ69" si="55">IF(A38="","",VLOOKUP($A38,TRENDS,3,TRUE))</f>
        <v>0</v>
      </c>
      <c r="AL38" s="25">
        <f t="shared" si="37"/>
        <v>5.4257697255951678</v>
      </c>
      <c r="AM38" s="25">
        <f t="shared" si="38"/>
        <v>1</v>
      </c>
      <c r="AO38" s="33">
        <f t="shared" si="39"/>
        <v>2100</v>
      </c>
      <c r="AP38" s="33">
        <f t="shared" si="40"/>
        <v>2100</v>
      </c>
      <c r="AQ38" s="125"/>
      <c r="AR38" s="126">
        <f t="shared" si="41"/>
        <v>15486.469570260975</v>
      </c>
      <c r="AS38" s="126">
        <f t="shared" si="42"/>
        <v>15955.725084709455</v>
      </c>
      <c r="AT38" s="126"/>
      <c r="AU38" s="62">
        <f t="shared" ref="AU38:AU69" si="56">IF($B38="","",(AR38)*$R38*$I38)</f>
        <v>10155.02815043669</v>
      </c>
      <c r="AV38" s="62">
        <f t="shared" ref="AV38:AV69" si="57">IF($T38="","",(AS38)*$Y38*$I38)</f>
        <v>5814.9946055656419</v>
      </c>
      <c r="AW38" s="62">
        <f t="shared" ref="AW38:AW69" si="58">IF($A38="","",SUM(AU38:AV38))</f>
        <v>15970.022756002332</v>
      </c>
      <c r="AX38" s="61">
        <f t="shared" si="43"/>
        <v>3270.794924819867</v>
      </c>
      <c r="AY38" s="61"/>
      <c r="AZ38" s="33">
        <f>IF(B38="","",VLOOKUP($A$3,'Tab1-Plan'!$B$30:$F$33,IF(B38&lt;65,2,3),FALSE))</f>
        <v>0</v>
      </c>
      <c r="BA38" s="33">
        <f>IF(T38="","",VLOOKUP($A$3,'Tab1-Plan'!$B$30:$F$33,IF(T38&lt;65,4,5),FALSE))</f>
        <v>0</v>
      </c>
      <c r="BB38" s="115"/>
      <c r="BC38" s="126">
        <f t="shared" ref="BC38:BC69" si="59">IF(B38="","",AZ38*IF(AZ38&lt;1,AR38,AM38))</f>
        <v>0</v>
      </c>
      <c r="BD38" s="126">
        <f t="shared" ref="BD38:BD69" si="60">IF($T38="","",BA38*IF(BA38&lt;1,AS38,$AM38))</f>
        <v>0</v>
      </c>
      <c r="BE38" s="125"/>
      <c r="BF38" s="62">
        <f t="shared" ref="BF38:BF69" si="61">IF($B38="","",(BC38)*$R38*$I38)</f>
        <v>0</v>
      </c>
      <c r="BG38" s="62">
        <f t="shared" ref="BG38:BG69" si="62">IF($T38="","",(BD38)*$Y38*$I38)</f>
        <v>0</v>
      </c>
      <c r="BH38" s="62">
        <f t="shared" ref="BH38:BH69" si="63">IF($A38="","",SUM(BF38:BG38))</f>
        <v>0</v>
      </c>
      <c r="BI38" s="61">
        <f t="shared" ref="BI38:BI69" si="64">IF($A38="","",BH38*AA38)</f>
        <v>0</v>
      </c>
      <c r="BJ38" s="61"/>
      <c r="BK38" s="61">
        <f t="shared" ref="BK38:BK69" si="65">IF(A38="","",AW38-BH38)</f>
        <v>15970.022756002332</v>
      </c>
      <c r="BL38" s="61">
        <f t="shared" ref="BL38:BL69" si="66">IF(A38="","",AX38-BI38)</f>
        <v>3270.794924819867</v>
      </c>
      <c r="BM38" s="127"/>
      <c r="BU38" s="37"/>
      <c r="BV38" s="127"/>
      <c r="BW38" s="127"/>
    </row>
    <row r="39" spans="1:75">
      <c r="A39" s="26">
        <f t="shared" si="29"/>
        <v>2057</v>
      </c>
      <c r="B39" s="26">
        <f t="shared" si="30"/>
        <v>82</v>
      </c>
      <c r="C39" s="26">
        <f t="shared" si="31"/>
        <v>49</v>
      </c>
      <c r="D39" s="103">
        <f t="shared" si="45"/>
        <v>1</v>
      </c>
      <c r="E39" s="118">
        <f t="shared" si="46"/>
        <v>0</v>
      </c>
      <c r="F39" s="103">
        <f t="shared" si="47"/>
        <v>5.2699999999999997E-2</v>
      </c>
      <c r="G39" s="103"/>
      <c r="H39" s="60">
        <f>IF(B39="","",(IF(AND(B39&gt;='Tab1-Plan'!$C$9,C39&gt;='Tab1-Plan'!$D$9),1,0)))</f>
        <v>1</v>
      </c>
      <c r="I39" s="64">
        <f>IF(AND(B39="",T39=""),"",VLOOKUP($A$3,'Tab2-Assumptions'!$A$10:$C$13,2,FALSE))</f>
        <v>1</v>
      </c>
      <c r="J39" s="64">
        <f>IF(AND(B39="",T39=""),"",VLOOKUP($A$3,'Tab2-Assumptions'!$A$10:$C$13,3,FALSE))</f>
        <v>1</v>
      </c>
      <c r="K39" s="103">
        <f t="shared" si="32"/>
        <v>0</v>
      </c>
      <c r="L39" s="103">
        <f t="shared" si="3"/>
        <v>0</v>
      </c>
      <c r="M39" s="103">
        <f t="shared" si="4"/>
        <v>0</v>
      </c>
      <c r="N39" s="103">
        <f t="shared" si="5"/>
        <v>0</v>
      </c>
      <c r="O39" s="103">
        <f t="shared" si="6"/>
        <v>0</v>
      </c>
      <c r="P39" s="103">
        <f t="shared" si="33"/>
        <v>0.63971411574652615</v>
      </c>
      <c r="Q39" s="103">
        <f t="shared" si="7"/>
        <v>0.60600118184668428</v>
      </c>
      <c r="R39" s="103">
        <f t="shared" si="8"/>
        <v>0.62285764879660521</v>
      </c>
      <c r="T39" s="26">
        <f t="shared" si="34"/>
        <v>85</v>
      </c>
      <c r="U39" s="119">
        <f t="shared" si="48"/>
        <v>0.1148</v>
      </c>
      <c r="V39" s="119"/>
      <c r="W39" s="120">
        <f t="shared" ref="W39:W70" si="67">IF(T39="","",X38+IF(L39="",0,L39))</f>
        <v>0.34404900889929257</v>
      </c>
      <c r="X39" s="120">
        <f t="shared" si="44"/>
        <v>0.30455218267765377</v>
      </c>
      <c r="Y39" s="120">
        <f t="shared" si="49"/>
        <v>0.32430059578847314</v>
      </c>
      <c r="AA39" s="119">
        <f t="shared" ref="AA39:AA70" si="68">IF(A39="","",AA38/(1+discount))</f>
        <v>0.19505562597723547</v>
      </c>
      <c r="AC39" s="26">
        <f t="shared" si="50"/>
        <v>82</v>
      </c>
      <c r="AD39" s="25">
        <f t="shared" si="51"/>
        <v>1.3727553488360755</v>
      </c>
      <c r="AE39" s="105"/>
      <c r="AF39" s="26">
        <f t="shared" si="52"/>
        <v>85</v>
      </c>
      <c r="AG39" s="25">
        <f t="shared" si="53"/>
        <v>1.4143512086611574</v>
      </c>
      <c r="AH39" s="123"/>
      <c r="AI39" s="122">
        <f t="shared" si="54"/>
        <v>0.05</v>
      </c>
      <c r="AJ39" s="124">
        <f t="shared" si="55"/>
        <v>0</v>
      </c>
      <c r="AL39" s="25">
        <f t="shared" ref="AL39:AL70" si="69">IF(A39="","",AL38*(1+AI38))</f>
        <v>5.6970582118749267</v>
      </c>
      <c r="AM39" s="25">
        <f t="shared" ref="AM39:AM70" si="70">IF(A39="","",AM38*(1+AJ38))</f>
        <v>1</v>
      </c>
      <c r="AO39" s="33">
        <f t="shared" ref="AO39:AO70" si="71">IF(B39="","",IF(B39&lt;65,cc_pre_ret_age65,cc_pst_ret_age65))</f>
        <v>2100</v>
      </c>
      <c r="AP39" s="33">
        <f t="shared" ref="AP39:AP70" si="72">IF(T39="","",IF(T39&lt;65,cc_pre_sp_age65,cc_pst_sp_age65))</f>
        <v>2100</v>
      </c>
      <c r="AQ39" s="125"/>
      <c r="AR39" s="126">
        <f t="shared" ref="AR39:AR70" si="73">IF(B39="","",AO39*AL39*AD39)</f>
        <v>16423.400979261765</v>
      </c>
      <c r="AS39" s="126">
        <f t="shared" ref="AS39:AS70" si="74">IF(T39="","",AP39*AL39*AG39)</f>
        <v>16921.046452334376</v>
      </c>
      <c r="AT39" s="126"/>
      <c r="AU39" s="62">
        <f t="shared" si="56"/>
        <v>10229.440919186847</v>
      </c>
      <c r="AV39" s="62">
        <f t="shared" si="57"/>
        <v>5487.5054458564682</v>
      </c>
      <c r="AW39" s="62">
        <f t="shared" si="58"/>
        <v>15716.946365043315</v>
      </c>
      <c r="AX39" s="61">
        <f t="shared" ref="AX39:AX70" si="75">IF($A39="","",AW39*AA39)</f>
        <v>3065.6788116841594</v>
      </c>
      <c r="AY39" s="61"/>
      <c r="AZ39" s="33">
        <f>IF(B39="","",VLOOKUP($A$3,'Tab1-Plan'!$B$30:$F$33,IF(B39&lt;65,2,3),FALSE))</f>
        <v>0</v>
      </c>
      <c r="BA39" s="33">
        <f>IF(T39="","",VLOOKUP($A$3,'Tab1-Plan'!$B$30:$F$33,IF(T39&lt;65,4,5),FALSE))</f>
        <v>0</v>
      </c>
      <c r="BB39" s="115"/>
      <c r="BC39" s="126">
        <f t="shared" si="59"/>
        <v>0</v>
      </c>
      <c r="BD39" s="126">
        <f t="shared" si="60"/>
        <v>0</v>
      </c>
      <c r="BE39" s="125"/>
      <c r="BF39" s="62">
        <f t="shared" si="61"/>
        <v>0</v>
      </c>
      <c r="BG39" s="62">
        <f t="shared" si="62"/>
        <v>0</v>
      </c>
      <c r="BH39" s="62">
        <f t="shared" si="63"/>
        <v>0</v>
      </c>
      <c r="BI39" s="61">
        <f t="shared" si="64"/>
        <v>0</v>
      </c>
      <c r="BJ39" s="61"/>
      <c r="BK39" s="61">
        <f t="shared" si="65"/>
        <v>15716.946365043315</v>
      </c>
      <c r="BL39" s="61">
        <f t="shared" si="66"/>
        <v>3065.6788116841594</v>
      </c>
      <c r="BM39" s="127"/>
      <c r="BU39" s="37"/>
      <c r="BV39" s="127"/>
      <c r="BW39" s="127"/>
    </row>
    <row r="40" spans="1:75">
      <c r="A40" s="26">
        <f t="shared" si="29"/>
        <v>2058</v>
      </c>
      <c r="B40" s="26">
        <f t="shared" si="30"/>
        <v>83</v>
      </c>
      <c r="C40" s="26">
        <f t="shared" si="31"/>
        <v>50</v>
      </c>
      <c r="D40" s="103">
        <f t="shared" si="45"/>
        <v>1</v>
      </c>
      <c r="E40" s="118">
        <f t="shared" si="46"/>
        <v>0</v>
      </c>
      <c r="F40" s="103">
        <f t="shared" si="47"/>
        <v>5.8099999999999999E-2</v>
      </c>
      <c r="G40" s="103"/>
      <c r="H40" s="60">
        <f>IF(B40="","",(IF(AND(B40&gt;='Tab1-Plan'!$C$9,C40&gt;='Tab1-Plan'!$D$9),1,0)))</f>
        <v>1</v>
      </c>
      <c r="I40" s="64">
        <f>IF(AND(B40="",T40=""),"",VLOOKUP($A$3,'Tab2-Assumptions'!$A$10:$C$13,2,FALSE))</f>
        <v>1</v>
      </c>
      <c r="J40" s="64">
        <f>IF(AND(B40="",T40=""),"",VLOOKUP($A$3,'Tab2-Assumptions'!$A$10:$C$13,3,FALSE))</f>
        <v>1</v>
      </c>
      <c r="K40" s="103">
        <f t="shared" si="32"/>
        <v>0</v>
      </c>
      <c r="L40" s="103">
        <f t="shared" si="3"/>
        <v>0</v>
      </c>
      <c r="M40" s="103">
        <f t="shared" si="4"/>
        <v>0</v>
      </c>
      <c r="N40" s="103">
        <f t="shared" si="5"/>
        <v>0</v>
      </c>
      <c r="O40" s="103">
        <f t="shared" si="6"/>
        <v>0</v>
      </c>
      <c r="P40" s="103">
        <f t="shared" si="33"/>
        <v>0.60600118184668428</v>
      </c>
      <c r="Q40" s="103">
        <f t="shared" si="7"/>
        <v>0.5707925131813919</v>
      </c>
      <c r="R40" s="103">
        <f t="shared" si="8"/>
        <v>0.58839684751403809</v>
      </c>
      <c r="T40" s="26">
        <f t="shared" si="34"/>
        <v>86</v>
      </c>
      <c r="U40" s="119">
        <f t="shared" si="48"/>
        <v>0.1242</v>
      </c>
      <c r="V40" s="119"/>
      <c r="W40" s="120">
        <f t="shared" si="67"/>
        <v>0.30455218267765377</v>
      </c>
      <c r="X40" s="120">
        <f t="shared" si="44"/>
        <v>0.26672680158908918</v>
      </c>
      <c r="Y40" s="120">
        <f t="shared" si="49"/>
        <v>0.28563949213337148</v>
      </c>
      <c r="AA40" s="119">
        <f t="shared" si="68"/>
        <v>0.18576726283546235</v>
      </c>
      <c r="AC40" s="26">
        <f t="shared" si="50"/>
        <v>83</v>
      </c>
      <c r="AD40" s="25">
        <f t="shared" si="51"/>
        <v>1.3864829023244363</v>
      </c>
      <c r="AE40" s="105"/>
      <c r="AF40" s="26">
        <f t="shared" si="52"/>
        <v>86</v>
      </c>
      <c r="AG40" s="25">
        <f t="shared" si="53"/>
        <v>1.4214229647044629</v>
      </c>
      <c r="AH40" s="123"/>
      <c r="AI40" s="122">
        <f t="shared" si="54"/>
        <v>0.05</v>
      </c>
      <c r="AJ40" s="124">
        <f t="shared" si="55"/>
        <v>0</v>
      </c>
      <c r="AL40" s="25">
        <f t="shared" si="69"/>
        <v>5.9819111224686736</v>
      </c>
      <c r="AM40" s="25">
        <f t="shared" si="70"/>
        <v>1</v>
      </c>
      <c r="AO40" s="33">
        <f t="shared" si="71"/>
        <v>2100</v>
      </c>
      <c r="AP40" s="33">
        <f t="shared" si="72"/>
        <v>2100</v>
      </c>
      <c r="AQ40" s="125"/>
      <c r="AR40" s="126">
        <f t="shared" si="73"/>
        <v>17417.016738507104</v>
      </c>
      <c r="AS40" s="126">
        <f t="shared" si="74"/>
        <v>17855.934268825851</v>
      </c>
      <c r="AT40" s="126"/>
      <c r="AU40" s="62">
        <f t="shared" si="56"/>
        <v>10248.117742036813</v>
      </c>
      <c r="AV40" s="62">
        <f t="shared" si="57"/>
        <v>5100.35999611428</v>
      </c>
      <c r="AW40" s="62">
        <f t="shared" si="58"/>
        <v>15348.477738151094</v>
      </c>
      <c r="AX40" s="61">
        <f t="shared" si="75"/>
        <v>2851.2446981073572</v>
      </c>
      <c r="AY40" s="61"/>
      <c r="AZ40" s="33">
        <f>IF(B40="","",VLOOKUP($A$3,'Tab1-Plan'!$B$30:$F$33,IF(B40&lt;65,2,3),FALSE))</f>
        <v>0</v>
      </c>
      <c r="BA40" s="33">
        <f>IF(T40="","",VLOOKUP($A$3,'Tab1-Plan'!$B$30:$F$33,IF(T40&lt;65,4,5),FALSE))</f>
        <v>0</v>
      </c>
      <c r="BB40" s="115"/>
      <c r="BC40" s="126">
        <f t="shared" si="59"/>
        <v>0</v>
      </c>
      <c r="BD40" s="126">
        <f t="shared" si="60"/>
        <v>0</v>
      </c>
      <c r="BE40" s="125"/>
      <c r="BF40" s="62">
        <f t="shared" si="61"/>
        <v>0</v>
      </c>
      <c r="BG40" s="62">
        <f t="shared" si="62"/>
        <v>0</v>
      </c>
      <c r="BH40" s="62">
        <f t="shared" si="63"/>
        <v>0</v>
      </c>
      <c r="BI40" s="61">
        <f t="shared" si="64"/>
        <v>0</v>
      </c>
      <c r="BJ40" s="61"/>
      <c r="BK40" s="61">
        <f t="shared" si="65"/>
        <v>15348.477738151094</v>
      </c>
      <c r="BL40" s="61">
        <f t="shared" si="66"/>
        <v>2851.2446981073572</v>
      </c>
      <c r="BM40" s="127"/>
      <c r="BU40" s="37"/>
      <c r="BV40" s="127"/>
      <c r="BW40" s="127"/>
    </row>
    <row r="41" spans="1:75">
      <c r="A41" s="26">
        <f t="shared" si="29"/>
        <v>2059</v>
      </c>
      <c r="B41" s="26">
        <f t="shared" si="30"/>
        <v>84</v>
      </c>
      <c r="C41" s="26">
        <f t="shared" si="31"/>
        <v>51</v>
      </c>
      <c r="D41" s="103">
        <f t="shared" si="45"/>
        <v>1</v>
      </c>
      <c r="E41" s="118">
        <f t="shared" si="46"/>
        <v>0</v>
      </c>
      <c r="F41" s="103">
        <f t="shared" si="47"/>
        <v>6.3799999999999996E-2</v>
      </c>
      <c r="G41" s="103"/>
      <c r="H41" s="60">
        <f>IF(B41="","",(IF(AND(B41&gt;='Tab1-Plan'!$C$9,C41&gt;='Tab1-Plan'!$D$9),1,0)))</f>
        <v>1</v>
      </c>
      <c r="I41" s="64">
        <f>IF(AND(B41="",T41=""),"",VLOOKUP($A$3,'Tab2-Assumptions'!$A$10:$C$13,2,FALSE))</f>
        <v>1</v>
      </c>
      <c r="J41" s="64">
        <f>IF(AND(B41="",T41=""),"",VLOOKUP($A$3,'Tab2-Assumptions'!$A$10:$C$13,3,FALSE))</f>
        <v>1</v>
      </c>
      <c r="K41" s="103">
        <f t="shared" si="32"/>
        <v>0</v>
      </c>
      <c r="L41" s="103">
        <f t="shared" si="3"/>
        <v>0</v>
      </c>
      <c r="M41" s="103">
        <f t="shared" si="4"/>
        <v>0</v>
      </c>
      <c r="N41" s="103">
        <f t="shared" si="5"/>
        <v>0</v>
      </c>
      <c r="O41" s="103">
        <f t="shared" si="6"/>
        <v>0</v>
      </c>
      <c r="P41" s="103">
        <f t="shared" si="33"/>
        <v>0.5707925131813919</v>
      </c>
      <c r="Q41" s="103">
        <f t="shared" si="7"/>
        <v>0.53437595084041911</v>
      </c>
      <c r="R41" s="103">
        <f t="shared" si="8"/>
        <v>0.55258423201090556</v>
      </c>
      <c r="T41" s="26">
        <f t="shared" si="34"/>
        <v>87</v>
      </c>
      <c r="U41" s="119">
        <f t="shared" si="48"/>
        <v>0.13389999999999999</v>
      </c>
      <c r="V41" s="119"/>
      <c r="W41" s="120">
        <f t="shared" si="67"/>
        <v>0.26672680158908918</v>
      </c>
      <c r="X41" s="120">
        <f t="shared" si="44"/>
        <v>0.23101208285631014</v>
      </c>
      <c r="Y41" s="120">
        <f t="shared" si="49"/>
        <v>0.24886944222269966</v>
      </c>
      <c r="AA41" s="119">
        <f t="shared" si="68"/>
        <v>0.17692120270044032</v>
      </c>
      <c r="AC41" s="26">
        <f t="shared" si="50"/>
        <v>84</v>
      </c>
      <c r="AD41" s="25">
        <f t="shared" si="51"/>
        <v>1.4003477313476806</v>
      </c>
      <c r="AE41" s="105"/>
      <c r="AF41" s="26">
        <f t="shared" si="52"/>
        <v>87</v>
      </c>
      <c r="AG41" s="25">
        <f t="shared" si="53"/>
        <v>1.4285300795279852</v>
      </c>
      <c r="AH41" s="123"/>
      <c r="AI41" s="122">
        <f t="shared" si="54"/>
        <v>0.05</v>
      </c>
      <c r="AJ41" s="124">
        <f t="shared" si="55"/>
        <v>0</v>
      </c>
      <c r="AL41" s="25">
        <f t="shared" si="69"/>
        <v>6.2810066785921075</v>
      </c>
      <c r="AM41" s="25">
        <f t="shared" si="70"/>
        <v>1</v>
      </c>
      <c r="AO41" s="33">
        <f t="shared" si="71"/>
        <v>2100</v>
      </c>
      <c r="AP41" s="33">
        <f t="shared" si="72"/>
        <v>2100</v>
      </c>
      <c r="AQ41" s="125"/>
      <c r="AR41" s="126">
        <f t="shared" si="73"/>
        <v>18470.746251186785</v>
      </c>
      <c r="AS41" s="126">
        <f t="shared" si="74"/>
        <v>18842.474637178479</v>
      </c>
      <c r="AT41" s="126"/>
      <c r="AU41" s="62">
        <f t="shared" si="56"/>
        <v>10206.643131880362</v>
      </c>
      <c r="AV41" s="62">
        <f t="shared" si="57"/>
        <v>4689.3161530499729</v>
      </c>
      <c r="AW41" s="62">
        <f t="shared" si="58"/>
        <v>14895.959284930335</v>
      </c>
      <c r="AX41" s="61">
        <f t="shared" si="75"/>
        <v>2635.4110320666659</v>
      </c>
      <c r="AY41" s="61"/>
      <c r="AZ41" s="33">
        <f>IF(B41="","",VLOOKUP($A$3,'Tab1-Plan'!$B$30:$F$33,IF(B41&lt;65,2,3),FALSE))</f>
        <v>0</v>
      </c>
      <c r="BA41" s="33">
        <f>IF(T41="","",VLOOKUP($A$3,'Tab1-Plan'!$B$30:$F$33,IF(T41&lt;65,4,5),FALSE))</f>
        <v>0</v>
      </c>
      <c r="BB41" s="115"/>
      <c r="BC41" s="126">
        <f t="shared" si="59"/>
        <v>0</v>
      </c>
      <c r="BD41" s="126">
        <f t="shared" si="60"/>
        <v>0</v>
      </c>
      <c r="BE41" s="125"/>
      <c r="BF41" s="62">
        <f t="shared" si="61"/>
        <v>0</v>
      </c>
      <c r="BG41" s="62">
        <f t="shared" si="62"/>
        <v>0</v>
      </c>
      <c r="BH41" s="62">
        <f t="shared" si="63"/>
        <v>0</v>
      </c>
      <c r="BI41" s="61">
        <f t="shared" si="64"/>
        <v>0</v>
      </c>
      <c r="BJ41" s="61"/>
      <c r="BK41" s="61">
        <f t="shared" si="65"/>
        <v>14895.959284930335</v>
      </c>
      <c r="BL41" s="61">
        <f t="shared" si="66"/>
        <v>2635.4110320666659</v>
      </c>
      <c r="BM41" s="127"/>
      <c r="BU41" s="37"/>
      <c r="BV41" s="127"/>
      <c r="BW41" s="127"/>
    </row>
    <row r="42" spans="1:75">
      <c r="A42" s="26">
        <f t="shared" si="29"/>
        <v>2060</v>
      </c>
      <c r="B42" s="26">
        <f t="shared" si="30"/>
        <v>85</v>
      </c>
      <c r="C42" s="26">
        <f t="shared" si="31"/>
        <v>52</v>
      </c>
      <c r="D42" s="103">
        <f t="shared" si="45"/>
        <v>1</v>
      </c>
      <c r="E42" s="118">
        <f t="shared" si="46"/>
        <v>0</v>
      </c>
      <c r="F42" s="103">
        <f t="shared" si="47"/>
        <v>6.9900000000000004E-2</v>
      </c>
      <c r="G42" s="103"/>
      <c r="H42" s="60">
        <f>IF(B42="","",(IF(AND(B42&gt;='Tab1-Plan'!$C$9,C42&gt;='Tab1-Plan'!$D$9),1,0)))</f>
        <v>1</v>
      </c>
      <c r="I42" s="64">
        <f>IF(AND(B42="",T42=""),"",VLOOKUP($A$3,'Tab2-Assumptions'!$A$10:$C$13,2,FALSE))</f>
        <v>1</v>
      </c>
      <c r="J42" s="64">
        <f>IF(AND(B42="",T42=""),"",VLOOKUP($A$3,'Tab2-Assumptions'!$A$10:$C$13,3,FALSE))</f>
        <v>1</v>
      </c>
      <c r="K42" s="103">
        <f t="shared" si="32"/>
        <v>0</v>
      </c>
      <c r="L42" s="103">
        <f t="shared" si="3"/>
        <v>0</v>
      </c>
      <c r="M42" s="103">
        <f t="shared" si="4"/>
        <v>0</v>
      </c>
      <c r="N42" s="103">
        <f t="shared" si="5"/>
        <v>0</v>
      </c>
      <c r="O42" s="103">
        <f t="shared" si="6"/>
        <v>0</v>
      </c>
      <c r="P42" s="103">
        <f t="shared" si="33"/>
        <v>0.53437595084041911</v>
      </c>
      <c r="Q42" s="103">
        <f t="shared" si="7"/>
        <v>0.49702307187667383</v>
      </c>
      <c r="R42" s="103">
        <f t="shared" si="8"/>
        <v>0.51569951135854653</v>
      </c>
      <c r="T42" s="26">
        <f t="shared" si="34"/>
        <v>88</v>
      </c>
      <c r="U42" s="119">
        <f t="shared" si="48"/>
        <v>0.14410000000000001</v>
      </c>
      <c r="V42" s="119"/>
      <c r="W42" s="120">
        <f t="shared" si="67"/>
        <v>0.23101208285631014</v>
      </c>
      <c r="X42" s="120">
        <f t="shared" si="44"/>
        <v>0.19772324171671588</v>
      </c>
      <c r="Y42" s="120">
        <f t="shared" si="49"/>
        <v>0.21436766228651299</v>
      </c>
      <c r="AA42" s="119">
        <f t="shared" si="68"/>
        <v>0.16849638352422885</v>
      </c>
      <c r="AC42" s="26">
        <f t="shared" si="50"/>
        <v>85</v>
      </c>
      <c r="AD42" s="25">
        <f t="shared" si="51"/>
        <v>1.4143512086611574</v>
      </c>
      <c r="AE42" s="105"/>
      <c r="AF42" s="26">
        <f t="shared" si="52"/>
        <v>88</v>
      </c>
      <c r="AG42" s="25">
        <f t="shared" si="53"/>
        <v>1.4356727299256249</v>
      </c>
      <c r="AH42" s="123"/>
      <c r="AI42" s="122">
        <f t="shared" si="54"/>
        <v>0.05</v>
      </c>
      <c r="AJ42" s="124">
        <f t="shared" si="55"/>
        <v>0</v>
      </c>
      <c r="AL42" s="25">
        <f t="shared" si="69"/>
        <v>6.5950570125217132</v>
      </c>
      <c r="AM42" s="25">
        <f t="shared" si="70"/>
        <v>1</v>
      </c>
      <c r="AO42" s="33">
        <f t="shared" si="71"/>
        <v>2100</v>
      </c>
      <c r="AP42" s="33">
        <f t="shared" si="72"/>
        <v>2100</v>
      </c>
      <c r="AQ42" s="125"/>
      <c r="AR42" s="126">
        <f t="shared" si="73"/>
        <v>19588.226399383588</v>
      </c>
      <c r="AS42" s="126">
        <f t="shared" si="74"/>
        <v>19883.521360882587</v>
      </c>
      <c r="AT42" s="126"/>
      <c r="AU42" s="62">
        <f t="shared" si="56"/>
        <v>10101.638782542697</v>
      </c>
      <c r="AV42" s="62">
        <f t="shared" si="57"/>
        <v>4262.3839921563458</v>
      </c>
      <c r="AW42" s="62">
        <f t="shared" si="58"/>
        <v>14364.022774699042</v>
      </c>
      <c r="AX42" s="61">
        <f t="shared" si="75"/>
        <v>2420.2858903964479</v>
      </c>
      <c r="AY42" s="61"/>
      <c r="AZ42" s="33">
        <f>IF(B42="","",VLOOKUP($A$3,'Tab1-Plan'!$B$30:$F$33,IF(B42&lt;65,2,3),FALSE))</f>
        <v>0</v>
      </c>
      <c r="BA42" s="33">
        <f>IF(T42="","",VLOOKUP($A$3,'Tab1-Plan'!$B$30:$F$33,IF(T42&lt;65,4,5),FALSE))</f>
        <v>0</v>
      </c>
      <c r="BB42" s="115"/>
      <c r="BC42" s="126">
        <f t="shared" si="59"/>
        <v>0</v>
      </c>
      <c r="BD42" s="126">
        <f t="shared" si="60"/>
        <v>0</v>
      </c>
      <c r="BE42" s="125"/>
      <c r="BF42" s="62">
        <f t="shared" si="61"/>
        <v>0</v>
      </c>
      <c r="BG42" s="62">
        <f t="shared" si="62"/>
        <v>0</v>
      </c>
      <c r="BH42" s="62">
        <f t="shared" si="63"/>
        <v>0</v>
      </c>
      <c r="BI42" s="61">
        <f t="shared" si="64"/>
        <v>0</v>
      </c>
      <c r="BJ42" s="61"/>
      <c r="BK42" s="61">
        <f t="shared" si="65"/>
        <v>14364.022774699042</v>
      </c>
      <c r="BL42" s="61">
        <f t="shared" si="66"/>
        <v>2420.2858903964479</v>
      </c>
      <c r="BM42" s="127"/>
      <c r="BU42" s="37"/>
      <c r="BV42" s="127"/>
      <c r="BW42" s="127"/>
    </row>
    <row r="43" spans="1:75">
      <c r="A43" s="26">
        <f t="shared" si="29"/>
        <v>2061</v>
      </c>
      <c r="B43" s="26">
        <f t="shared" si="30"/>
        <v>86</v>
      </c>
      <c r="C43" s="26">
        <f t="shared" si="31"/>
        <v>53</v>
      </c>
      <c r="D43" s="103">
        <f t="shared" si="45"/>
        <v>1</v>
      </c>
      <c r="E43" s="118">
        <f t="shared" si="46"/>
        <v>0</v>
      </c>
      <c r="F43" s="103">
        <f t="shared" si="47"/>
        <v>7.6600000000000001E-2</v>
      </c>
      <c r="G43" s="103"/>
      <c r="H43" s="60">
        <f>IF(B43="","",(IF(AND(B43&gt;='Tab1-Plan'!$C$9,C43&gt;='Tab1-Plan'!$D$9),1,0)))</f>
        <v>1</v>
      </c>
      <c r="I43" s="64">
        <f>IF(AND(B43="",T43=""),"",VLOOKUP($A$3,'Tab2-Assumptions'!$A$10:$C$13,2,FALSE))</f>
        <v>1</v>
      </c>
      <c r="J43" s="64">
        <f>IF(AND(B43="",T43=""),"",VLOOKUP($A$3,'Tab2-Assumptions'!$A$10:$C$13,3,FALSE))</f>
        <v>1</v>
      </c>
      <c r="K43" s="103">
        <f t="shared" si="32"/>
        <v>0</v>
      </c>
      <c r="L43" s="103">
        <f t="shared" si="3"/>
        <v>0</v>
      </c>
      <c r="M43" s="103">
        <f t="shared" si="4"/>
        <v>0</v>
      </c>
      <c r="N43" s="103">
        <f t="shared" si="5"/>
        <v>0</v>
      </c>
      <c r="O43" s="103">
        <f t="shared" si="6"/>
        <v>0</v>
      </c>
      <c r="P43" s="103">
        <f t="shared" si="33"/>
        <v>0.49702307187667383</v>
      </c>
      <c r="Q43" s="103">
        <f t="shared" si="7"/>
        <v>0.45895110457092059</v>
      </c>
      <c r="R43" s="103">
        <f t="shared" si="8"/>
        <v>0.47798708822379721</v>
      </c>
      <c r="T43" s="26">
        <f t="shared" si="34"/>
        <v>89</v>
      </c>
      <c r="U43" s="119">
        <f t="shared" si="48"/>
        <v>0.15490000000000001</v>
      </c>
      <c r="V43" s="119"/>
      <c r="W43" s="120">
        <f t="shared" si="67"/>
        <v>0.19772324171671588</v>
      </c>
      <c r="X43" s="120">
        <f t="shared" si="44"/>
        <v>0.16709591157479659</v>
      </c>
      <c r="Y43" s="120">
        <f t="shared" si="49"/>
        <v>0.18240957664575624</v>
      </c>
      <c r="AA43" s="119">
        <f t="shared" si="68"/>
        <v>0.16047274621355129</v>
      </c>
      <c r="AC43" s="26">
        <f t="shared" si="50"/>
        <v>86</v>
      </c>
      <c r="AD43" s="25">
        <f t="shared" si="51"/>
        <v>1.4214229647044629</v>
      </c>
      <c r="AE43" s="105"/>
      <c r="AF43" s="26">
        <f t="shared" si="52"/>
        <v>89</v>
      </c>
      <c r="AG43" s="25">
        <f t="shared" si="53"/>
        <v>1.4428510935752528</v>
      </c>
      <c r="AH43" s="123"/>
      <c r="AI43" s="122">
        <f t="shared" si="54"/>
        <v>0.05</v>
      </c>
      <c r="AJ43" s="124">
        <f t="shared" si="55"/>
        <v>0</v>
      </c>
      <c r="AL43" s="25">
        <f t="shared" si="69"/>
        <v>6.9248098631477992</v>
      </c>
      <c r="AM43" s="25">
        <f t="shared" si="70"/>
        <v>1</v>
      </c>
      <c r="AO43" s="33">
        <f t="shared" si="71"/>
        <v>2100</v>
      </c>
      <c r="AP43" s="33">
        <f t="shared" si="72"/>
        <v>2100</v>
      </c>
      <c r="AQ43" s="125"/>
      <c r="AR43" s="126">
        <f t="shared" si="73"/>
        <v>20670.475907949527</v>
      </c>
      <c r="AS43" s="126">
        <f t="shared" si="74"/>
        <v>20982.085916071344</v>
      </c>
      <c r="AT43" s="126"/>
      <c r="AU43" s="62">
        <f t="shared" si="56"/>
        <v>9880.220591440946</v>
      </c>
      <c r="AV43" s="62">
        <f t="shared" si="57"/>
        <v>3827.3334090954586</v>
      </c>
      <c r="AW43" s="62">
        <f t="shared" si="58"/>
        <v>13707.554000536406</v>
      </c>
      <c r="AX43" s="61">
        <f t="shared" si="75"/>
        <v>2199.6888343366281</v>
      </c>
      <c r="AY43" s="61"/>
      <c r="AZ43" s="33">
        <f>IF(B43="","",VLOOKUP($A$3,'Tab1-Plan'!$B$30:$F$33,IF(B43&lt;65,2,3),FALSE))</f>
        <v>0</v>
      </c>
      <c r="BA43" s="33">
        <f>IF(T43="","",VLOOKUP($A$3,'Tab1-Plan'!$B$30:$F$33,IF(T43&lt;65,4,5),FALSE))</f>
        <v>0</v>
      </c>
      <c r="BB43" s="115"/>
      <c r="BC43" s="126">
        <f t="shared" si="59"/>
        <v>0</v>
      </c>
      <c r="BD43" s="126">
        <f t="shared" si="60"/>
        <v>0</v>
      </c>
      <c r="BE43" s="125"/>
      <c r="BF43" s="62">
        <f t="shared" si="61"/>
        <v>0</v>
      </c>
      <c r="BG43" s="62">
        <f t="shared" si="62"/>
        <v>0</v>
      </c>
      <c r="BH43" s="62">
        <f t="shared" si="63"/>
        <v>0</v>
      </c>
      <c r="BI43" s="61">
        <f t="shared" si="64"/>
        <v>0</v>
      </c>
      <c r="BJ43" s="61"/>
      <c r="BK43" s="61">
        <f t="shared" si="65"/>
        <v>13707.554000536406</v>
      </c>
      <c r="BL43" s="61">
        <f t="shared" si="66"/>
        <v>2199.6888343366281</v>
      </c>
      <c r="BM43" s="127"/>
      <c r="BU43" s="37"/>
      <c r="BV43" s="127"/>
      <c r="BW43" s="127"/>
    </row>
    <row r="44" spans="1:75">
      <c r="A44" s="26">
        <f t="shared" si="29"/>
        <v>2062</v>
      </c>
      <c r="B44" s="26">
        <f t="shared" si="30"/>
        <v>87</v>
      </c>
      <c r="C44" s="26">
        <f t="shared" si="31"/>
        <v>54</v>
      </c>
      <c r="D44" s="103">
        <f t="shared" si="45"/>
        <v>1</v>
      </c>
      <c r="E44" s="118">
        <f t="shared" si="46"/>
        <v>0</v>
      </c>
      <c r="F44" s="103">
        <f t="shared" si="47"/>
        <v>8.3900000000000002E-2</v>
      </c>
      <c r="G44" s="103"/>
      <c r="H44" s="60">
        <f>IF(B44="","",(IF(AND(B44&gt;='Tab1-Plan'!$C$9,C44&gt;='Tab1-Plan'!$D$9),1,0)))</f>
        <v>1</v>
      </c>
      <c r="I44" s="64">
        <f>IF(AND(B44="",T44=""),"",VLOOKUP($A$3,'Tab2-Assumptions'!$A$10:$C$13,2,FALSE))</f>
        <v>1</v>
      </c>
      <c r="J44" s="64">
        <f>IF(AND(B44="",T44=""),"",VLOOKUP($A$3,'Tab2-Assumptions'!$A$10:$C$13,3,FALSE))</f>
        <v>1</v>
      </c>
      <c r="K44" s="103">
        <f t="shared" si="32"/>
        <v>0</v>
      </c>
      <c r="L44" s="103">
        <f t="shared" si="3"/>
        <v>0</v>
      </c>
      <c r="M44" s="103">
        <f t="shared" si="4"/>
        <v>0</v>
      </c>
      <c r="N44" s="103">
        <f t="shared" si="5"/>
        <v>0</v>
      </c>
      <c r="O44" s="103">
        <f t="shared" si="6"/>
        <v>0</v>
      </c>
      <c r="P44" s="103">
        <f t="shared" si="33"/>
        <v>0.45895110457092059</v>
      </c>
      <c r="Q44" s="103">
        <f t="shared" si="7"/>
        <v>0.42044510689742037</v>
      </c>
      <c r="R44" s="103">
        <f t="shared" si="8"/>
        <v>0.43969810573417045</v>
      </c>
      <c r="T44" s="26">
        <f t="shared" si="34"/>
        <v>90</v>
      </c>
      <c r="U44" s="119">
        <f t="shared" si="48"/>
        <v>0.1663</v>
      </c>
      <c r="V44" s="119"/>
      <c r="W44" s="120">
        <f t="shared" si="67"/>
        <v>0.16709591157479659</v>
      </c>
      <c r="X44" s="120">
        <f t="shared" si="44"/>
        <v>0.13930786147990792</v>
      </c>
      <c r="Y44" s="120">
        <f t="shared" si="49"/>
        <v>0.15320188652735225</v>
      </c>
      <c r="AA44" s="119">
        <f t="shared" si="68"/>
        <v>0.15283118687004885</v>
      </c>
      <c r="AC44" s="26">
        <f t="shared" si="50"/>
        <v>87</v>
      </c>
      <c r="AD44" s="25">
        <f t="shared" si="51"/>
        <v>1.4285300795279852</v>
      </c>
      <c r="AE44" s="105"/>
      <c r="AF44" s="26">
        <f t="shared" si="52"/>
        <v>90</v>
      </c>
      <c r="AG44" s="25">
        <f t="shared" si="53"/>
        <v>1.4500653490431288</v>
      </c>
      <c r="AH44" s="123"/>
      <c r="AI44" s="122">
        <f t="shared" si="54"/>
        <v>0.05</v>
      </c>
      <c r="AJ44" s="124">
        <f t="shared" si="55"/>
        <v>0</v>
      </c>
      <c r="AL44" s="25">
        <f t="shared" si="69"/>
        <v>7.2710503563051896</v>
      </c>
      <c r="AM44" s="25">
        <f t="shared" si="70"/>
        <v>1</v>
      </c>
      <c r="AO44" s="33">
        <f t="shared" si="71"/>
        <v>2100</v>
      </c>
      <c r="AP44" s="33">
        <f t="shared" si="72"/>
        <v>2100</v>
      </c>
      <c r="AQ44" s="125"/>
      <c r="AR44" s="126">
        <f t="shared" si="73"/>
        <v>21812.519701863737</v>
      </c>
      <c r="AS44" s="126">
        <f t="shared" si="74"/>
        <v>22141.346162934286</v>
      </c>
      <c r="AT44" s="126"/>
      <c r="AU44" s="62">
        <f t="shared" si="56"/>
        <v>9590.9235941987572</v>
      </c>
      <c r="AV44" s="62">
        <f t="shared" si="57"/>
        <v>3392.0960024166848</v>
      </c>
      <c r="AW44" s="62">
        <f t="shared" si="58"/>
        <v>12983.019596615442</v>
      </c>
      <c r="AX44" s="61">
        <f t="shared" si="75"/>
        <v>1984.2102941078408</v>
      </c>
      <c r="AY44" s="61"/>
      <c r="AZ44" s="33">
        <f>IF(B44="","",VLOOKUP($A$3,'Tab1-Plan'!$B$30:$F$33,IF(B44&lt;65,2,3),FALSE))</f>
        <v>0</v>
      </c>
      <c r="BA44" s="33">
        <f>IF(T44="","",VLOOKUP($A$3,'Tab1-Plan'!$B$30:$F$33,IF(T44&lt;65,4,5),FALSE))</f>
        <v>0</v>
      </c>
      <c r="BB44" s="115"/>
      <c r="BC44" s="126">
        <f t="shared" si="59"/>
        <v>0</v>
      </c>
      <c r="BD44" s="126">
        <f t="shared" si="60"/>
        <v>0</v>
      </c>
      <c r="BE44" s="125"/>
      <c r="BF44" s="62">
        <f t="shared" si="61"/>
        <v>0</v>
      </c>
      <c r="BG44" s="62">
        <f t="shared" si="62"/>
        <v>0</v>
      </c>
      <c r="BH44" s="62">
        <f t="shared" si="63"/>
        <v>0</v>
      </c>
      <c r="BI44" s="61">
        <f t="shared" si="64"/>
        <v>0</v>
      </c>
      <c r="BJ44" s="61"/>
      <c r="BK44" s="61">
        <f t="shared" si="65"/>
        <v>12983.019596615442</v>
      </c>
      <c r="BL44" s="61">
        <f t="shared" si="66"/>
        <v>1984.2102941078408</v>
      </c>
      <c r="BM44" s="127"/>
      <c r="BU44" s="37"/>
      <c r="BV44" s="127"/>
      <c r="BW44" s="127"/>
    </row>
    <row r="45" spans="1:75">
      <c r="A45" s="26">
        <f t="shared" si="29"/>
        <v>2063</v>
      </c>
      <c r="B45" s="26">
        <f t="shared" si="30"/>
        <v>88</v>
      </c>
      <c r="C45" s="26">
        <f t="shared" si="31"/>
        <v>55</v>
      </c>
      <c r="D45" s="103">
        <f t="shared" si="45"/>
        <v>1</v>
      </c>
      <c r="E45" s="118">
        <f t="shared" si="46"/>
        <v>0</v>
      </c>
      <c r="F45" s="103">
        <f t="shared" si="47"/>
        <v>9.1899999999999996E-2</v>
      </c>
      <c r="G45" s="103"/>
      <c r="H45" s="60">
        <f>IF(B45="","",(IF(AND(B45&gt;='Tab1-Plan'!$C$9,C45&gt;='Tab1-Plan'!$D$9),1,0)))</f>
        <v>1</v>
      </c>
      <c r="I45" s="64">
        <f>IF(AND(B45="",T45=""),"",VLOOKUP($A$3,'Tab2-Assumptions'!$A$10:$C$13,2,FALSE))</f>
        <v>1</v>
      </c>
      <c r="J45" s="64">
        <f>IF(AND(B45="",T45=""),"",VLOOKUP($A$3,'Tab2-Assumptions'!$A$10:$C$13,3,FALSE))</f>
        <v>1</v>
      </c>
      <c r="K45" s="103">
        <f t="shared" si="32"/>
        <v>0</v>
      </c>
      <c r="L45" s="103">
        <f t="shared" si="3"/>
        <v>0</v>
      </c>
      <c r="M45" s="103">
        <f t="shared" si="4"/>
        <v>0</v>
      </c>
      <c r="N45" s="103">
        <f t="shared" si="5"/>
        <v>0</v>
      </c>
      <c r="O45" s="103">
        <f t="shared" si="6"/>
        <v>0</v>
      </c>
      <c r="P45" s="103">
        <f t="shared" si="33"/>
        <v>0.42044510689742037</v>
      </c>
      <c r="Q45" s="103">
        <f t="shared" si="7"/>
        <v>0.38180620157354744</v>
      </c>
      <c r="R45" s="103">
        <f t="shared" si="8"/>
        <v>0.40112565423548391</v>
      </c>
      <c r="T45" s="26">
        <f t="shared" si="34"/>
        <v>91</v>
      </c>
      <c r="U45" s="119">
        <f t="shared" si="48"/>
        <v>0.1782</v>
      </c>
      <c r="V45" s="119"/>
      <c r="W45" s="120">
        <f t="shared" si="67"/>
        <v>0.13930786147990792</v>
      </c>
      <c r="X45" s="120">
        <f t="shared" si="44"/>
        <v>0.11448320056418833</v>
      </c>
      <c r="Y45" s="120">
        <f t="shared" si="49"/>
        <v>0.12689553102204812</v>
      </c>
      <c r="AA45" s="119">
        <f t="shared" si="68"/>
        <v>0.14555351130480843</v>
      </c>
      <c r="AC45" s="26">
        <f t="shared" si="50"/>
        <v>88</v>
      </c>
      <c r="AD45" s="25">
        <f t="shared" si="51"/>
        <v>1.4356727299256249</v>
      </c>
      <c r="AE45" s="105"/>
      <c r="AF45" s="26">
        <f t="shared" si="52"/>
        <v>91</v>
      </c>
      <c r="AG45" s="25">
        <f t="shared" si="53"/>
        <v>1.4573156757883443</v>
      </c>
      <c r="AH45" s="123"/>
      <c r="AI45" s="122">
        <f t="shared" si="54"/>
        <v>0.05</v>
      </c>
      <c r="AJ45" s="124">
        <f t="shared" si="55"/>
        <v>0</v>
      </c>
      <c r="AL45" s="25">
        <f t="shared" si="69"/>
        <v>7.634602874120449</v>
      </c>
      <c r="AM45" s="25">
        <f t="shared" si="70"/>
        <v>1</v>
      </c>
      <c r="AO45" s="33">
        <f t="shared" si="71"/>
        <v>2100</v>
      </c>
      <c r="AP45" s="33">
        <f t="shared" si="72"/>
        <v>2100</v>
      </c>
      <c r="AQ45" s="125"/>
      <c r="AR45" s="126">
        <f t="shared" si="73"/>
        <v>23017.661415391707</v>
      </c>
      <c r="AS45" s="126">
        <f t="shared" si="74"/>
        <v>23364.655538436404</v>
      </c>
      <c r="AT45" s="126"/>
      <c r="AU45" s="62">
        <f t="shared" si="56"/>
        <v>9232.9744942198522</v>
      </c>
      <c r="AV45" s="62">
        <f t="shared" si="57"/>
        <v>2964.8703716971249</v>
      </c>
      <c r="AW45" s="62">
        <f t="shared" si="58"/>
        <v>12197.844865916977</v>
      </c>
      <c r="AX45" s="61">
        <f t="shared" si="75"/>
        <v>1775.439150585546</v>
      </c>
      <c r="AY45" s="61"/>
      <c r="AZ45" s="33">
        <f>IF(B45="","",VLOOKUP($A$3,'Tab1-Plan'!$B$30:$F$33,IF(B45&lt;65,2,3),FALSE))</f>
        <v>0</v>
      </c>
      <c r="BA45" s="33">
        <f>IF(T45="","",VLOOKUP($A$3,'Tab1-Plan'!$B$30:$F$33,IF(T45&lt;65,4,5),FALSE))</f>
        <v>0</v>
      </c>
      <c r="BB45" s="115"/>
      <c r="BC45" s="126">
        <f t="shared" si="59"/>
        <v>0</v>
      </c>
      <c r="BD45" s="126">
        <f t="shared" si="60"/>
        <v>0</v>
      </c>
      <c r="BE45" s="125"/>
      <c r="BF45" s="62">
        <f t="shared" si="61"/>
        <v>0</v>
      </c>
      <c r="BG45" s="62">
        <f t="shared" si="62"/>
        <v>0</v>
      </c>
      <c r="BH45" s="62">
        <f t="shared" si="63"/>
        <v>0</v>
      </c>
      <c r="BI45" s="61">
        <f t="shared" si="64"/>
        <v>0</v>
      </c>
      <c r="BJ45" s="61"/>
      <c r="BK45" s="61">
        <f t="shared" si="65"/>
        <v>12197.844865916977</v>
      </c>
      <c r="BL45" s="61">
        <f t="shared" si="66"/>
        <v>1775.439150585546</v>
      </c>
      <c r="BM45" s="127"/>
      <c r="BU45" s="37"/>
      <c r="BV45" s="127"/>
      <c r="BW45" s="127"/>
    </row>
    <row r="46" spans="1:75">
      <c r="A46" s="26">
        <f t="shared" si="29"/>
        <v>2064</v>
      </c>
      <c r="B46" s="26">
        <f t="shared" si="30"/>
        <v>89</v>
      </c>
      <c r="C46" s="26">
        <f t="shared" si="31"/>
        <v>56</v>
      </c>
      <c r="D46" s="103">
        <f t="shared" si="45"/>
        <v>1</v>
      </c>
      <c r="E46" s="118">
        <f t="shared" si="46"/>
        <v>0</v>
      </c>
      <c r="F46" s="103">
        <f t="shared" si="47"/>
        <v>0.1014</v>
      </c>
      <c r="G46" s="103"/>
      <c r="H46" s="60">
        <f>IF(B46="","",(IF(AND(B46&gt;='Tab1-Plan'!$C$9,C46&gt;='Tab1-Plan'!$D$9),1,0)))</f>
        <v>1</v>
      </c>
      <c r="I46" s="64">
        <f>IF(AND(B46="",T46=""),"",VLOOKUP($A$3,'Tab2-Assumptions'!$A$10:$C$13,2,FALSE))</f>
        <v>1</v>
      </c>
      <c r="J46" s="64">
        <f>IF(AND(B46="",T46=""),"",VLOOKUP($A$3,'Tab2-Assumptions'!$A$10:$C$13,3,FALSE))</f>
        <v>1</v>
      </c>
      <c r="K46" s="103">
        <f t="shared" si="32"/>
        <v>0</v>
      </c>
      <c r="L46" s="103">
        <f t="shared" si="3"/>
        <v>0</v>
      </c>
      <c r="M46" s="103">
        <f t="shared" si="4"/>
        <v>0</v>
      </c>
      <c r="N46" s="103">
        <f t="shared" si="5"/>
        <v>0</v>
      </c>
      <c r="O46" s="103">
        <f t="shared" si="6"/>
        <v>0</v>
      </c>
      <c r="P46" s="103">
        <f t="shared" si="33"/>
        <v>0.38180620157354744</v>
      </c>
      <c r="Q46" s="103">
        <f t="shared" si="7"/>
        <v>0.34309105273398971</v>
      </c>
      <c r="R46" s="103">
        <f t="shared" si="8"/>
        <v>0.36244862715376858</v>
      </c>
      <c r="T46" s="26">
        <f t="shared" si="34"/>
        <v>92</v>
      </c>
      <c r="U46" s="119">
        <f t="shared" si="48"/>
        <v>0.1905</v>
      </c>
      <c r="V46" s="119"/>
      <c r="W46" s="120">
        <f t="shared" si="67"/>
        <v>0.11448320056418833</v>
      </c>
      <c r="X46" s="120">
        <f t="shared" si="44"/>
        <v>9.2674150856710436E-2</v>
      </c>
      <c r="Y46" s="120">
        <f t="shared" si="49"/>
        <v>0.10357867571044937</v>
      </c>
      <c r="AA46" s="119">
        <f t="shared" si="68"/>
        <v>0.13862239171886517</v>
      </c>
      <c r="AC46" s="26">
        <f t="shared" si="50"/>
        <v>89</v>
      </c>
      <c r="AD46" s="25">
        <f t="shared" si="51"/>
        <v>1.4428510935752528</v>
      </c>
      <c r="AE46" s="105"/>
      <c r="AF46" s="26">
        <f t="shared" si="52"/>
        <v>92</v>
      </c>
      <c r="AG46" s="25">
        <f t="shared" si="53"/>
        <v>1.4646022541672858</v>
      </c>
      <c r="AH46" s="123"/>
      <c r="AI46" s="122">
        <f t="shared" si="54"/>
        <v>0.05</v>
      </c>
      <c r="AJ46" s="124">
        <f t="shared" si="55"/>
        <v>0</v>
      </c>
      <c r="AL46" s="25">
        <f t="shared" si="69"/>
        <v>8.0163330178264722</v>
      </c>
      <c r="AM46" s="25">
        <f t="shared" si="70"/>
        <v>1</v>
      </c>
      <c r="AO46" s="33">
        <f t="shared" si="71"/>
        <v>2100</v>
      </c>
      <c r="AP46" s="33">
        <f t="shared" si="72"/>
        <v>2100</v>
      </c>
      <c r="AQ46" s="125"/>
      <c r="AR46" s="126">
        <f t="shared" si="73"/>
        <v>24289.387208592096</v>
      </c>
      <c r="AS46" s="126">
        <f t="shared" si="74"/>
        <v>24655.552756935012</v>
      </c>
      <c r="AT46" s="126"/>
      <c r="AU46" s="62">
        <f t="shared" si="56"/>
        <v>8803.6550481605118</v>
      </c>
      <c r="AV46" s="62">
        <f t="shared" si="57"/>
        <v>2553.7895034724479</v>
      </c>
      <c r="AW46" s="62">
        <f t="shared" si="58"/>
        <v>11357.44455163296</v>
      </c>
      <c r="AX46" s="61">
        <f t="shared" si="75"/>
        <v>1574.3961275617551</v>
      </c>
      <c r="AY46" s="61"/>
      <c r="AZ46" s="33">
        <f>IF(B46="","",VLOOKUP($A$3,'Tab1-Plan'!$B$30:$F$33,IF(B46&lt;65,2,3),FALSE))</f>
        <v>0</v>
      </c>
      <c r="BA46" s="33">
        <f>IF(T46="","",VLOOKUP($A$3,'Tab1-Plan'!$B$30:$F$33,IF(T46&lt;65,4,5),FALSE))</f>
        <v>0</v>
      </c>
      <c r="BB46" s="115"/>
      <c r="BC46" s="126">
        <f t="shared" si="59"/>
        <v>0</v>
      </c>
      <c r="BD46" s="126">
        <f t="shared" si="60"/>
        <v>0</v>
      </c>
      <c r="BE46" s="125"/>
      <c r="BF46" s="62">
        <f t="shared" si="61"/>
        <v>0</v>
      </c>
      <c r="BG46" s="62">
        <f t="shared" si="62"/>
        <v>0</v>
      </c>
      <c r="BH46" s="62">
        <f t="shared" si="63"/>
        <v>0</v>
      </c>
      <c r="BI46" s="61">
        <f t="shared" si="64"/>
        <v>0</v>
      </c>
      <c r="BJ46" s="61"/>
      <c r="BK46" s="61">
        <f t="shared" si="65"/>
        <v>11357.44455163296</v>
      </c>
      <c r="BL46" s="61">
        <f t="shared" si="66"/>
        <v>1574.3961275617551</v>
      </c>
      <c r="BM46" s="127"/>
      <c r="BU46" s="37"/>
      <c r="BV46" s="127"/>
      <c r="BW46" s="127"/>
    </row>
    <row r="47" spans="1:75">
      <c r="A47" s="26">
        <f t="shared" si="29"/>
        <v>2065</v>
      </c>
      <c r="B47" s="26">
        <f t="shared" si="30"/>
        <v>90</v>
      </c>
      <c r="C47" s="26">
        <f t="shared" si="31"/>
        <v>57</v>
      </c>
      <c r="D47" s="103">
        <f t="shared" si="45"/>
        <v>1</v>
      </c>
      <c r="E47" s="118">
        <f t="shared" si="46"/>
        <v>0</v>
      </c>
      <c r="F47" s="103">
        <f t="shared" si="47"/>
        <v>0.1118</v>
      </c>
      <c r="G47" s="103"/>
      <c r="H47" s="60">
        <f>IF(B47="","",(IF(AND(B47&gt;='Tab1-Plan'!$C$9,C47&gt;='Tab1-Plan'!$D$9),1,0)))</f>
        <v>1</v>
      </c>
      <c r="I47" s="64">
        <f>IF(AND(B47="",T47=""),"",VLOOKUP($A$3,'Tab2-Assumptions'!$A$10:$C$13,2,FALSE))</f>
        <v>1</v>
      </c>
      <c r="J47" s="64">
        <f>IF(AND(B47="",T47=""),"",VLOOKUP($A$3,'Tab2-Assumptions'!$A$10:$C$13,3,FALSE))</f>
        <v>1</v>
      </c>
      <c r="K47" s="103">
        <f t="shared" si="32"/>
        <v>0</v>
      </c>
      <c r="L47" s="103">
        <f t="shared" si="3"/>
        <v>0</v>
      </c>
      <c r="M47" s="103">
        <f t="shared" si="4"/>
        <v>0</v>
      </c>
      <c r="N47" s="103">
        <f t="shared" si="5"/>
        <v>0</v>
      </c>
      <c r="O47" s="103">
        <f t="shared" si="6"/>
        <v>0</v>
      </c>
      <c r="P47" s="103">
        <f t="shared" si="33"/>
        <v>0.34309105273398971</v>
      </c>
      <c r="Q47" s="103">
        <f t="shared" si="7"/>
        <v>0.30473347303832965</v>
      </c>
      <c r="R47" s="103">
        <f t="shared" si="8"/>
        <v>0.32391226288615971</v>
      </c>
      <c r="T47" s="26">
        <f t="shared" si="34"/>
        <v>93</v>
      </c>
      <c r="U47" s="119">
        <f t="shared" si="48"/>
        <v>0.20300000000000001</v>
      </c>
      <c r="V47" s="119"/>
      <c r="W47" s="120">
        <f t="shared" si="67"/>
        <v>9.2674150856710436E-2</v>
      </c>
      <c r="X47" s="120">
        <f t="shared" si="44"/>
        <v>7.3861298232798217E-2</v>
      </c>
      <c r="Y47" s="120">
        <f t="shared" si="49"/>
        <v>8.3267724544754326E-2</v>
      </c>
      <c r="AA47" s="119">
        <f t="shared" si="68"/>
        <v>0.13202132544653825</v>
      </c>
      <c r="AC47" s="26">
        <f t="shared" si="50"/>
        <v>90</v>
      </c>
      <c r="AD47" s="25">
        <f t="shared" si="51"/>
        <v>1.4500653490431288</v>
      </c>
      <c r="AE47" s="105"/>
      <c r="AF47" s="26">
        <f t="shared" si="52"/>
        <v>93</v>
      </c>
      <c r="AG47" s="25">
        <f t="shared" si="53"/>
        <v>1.4719252654381221</v>
      </c>
      <c r="AH47" s="123"/>
      <c r="AI47" s="122">
        <f t="shared" si="54"/>
        <v>0.05</v>
      </c>
      <c r="AJ47" s="124">
        <f t="shared" si="55"/>
        <v>0</v>
      </c>
      <c r="AL47" s="25">
        <f t="shared" si="69"/>
        <v>8.417149668717796</v>
      </c>
      <c r="AM47" s="25">
        <f t="shared" si="70"/>
        <v>1</v>
      </c>
      <c r="AO47" s="33">
        <f t="shared" si="71"/>
        <v>2100</v>
      </c>
      <c r="AP47" s="33">
        <f t="shared" si="72"/>
        <v>2100</v>
      </c>
      <c r="AQ47" s="125"/>
      <c r="AR47" s="126">
        <f t="shared" si="73"/>
        <v>25631.375851866807</v>
      </c>
      <c r="AS47" s="126">
        <f t="shared" si="74"/>
        <v>26017.772046755672</v>
      </c>
      <c r="AT47" s="126"/>
      <c r="AU47" s="62">
        <f t="shared" si="56"/>
        <v>8302.3169530638479</v>
      </c>
      <c r="AV47" s="62">
        <f t="shared" si="57"/>
        <v>2166.4406760574602</v>
      </c>
      <c r="AW47" s="62">
        <f t="shared" si="58"/>
        <v>10468.757629121308</v>
      </c>
      <c r="AX47" s="61">
        <f t="shared" si="75"/>
        <v>1382.0992579751544</v>
      </c>
      <c r="AY47" s="61"/>
      <c r="AZ47" s="33">
        <f>IF(B47="","",VLOOKUP($A$3,'Tab1-Plan'!$B$30:$F$33,IF(B47&lt;65,2,3),FALSE))</f>
        <v>0</v>
      </c>
      <c r="BA47" s="33">
        <f>IF(T47="","",VLOOKUP($A$3,'Tab1-Plan'!$B$30:$F$33,IF(T47&lt;65,4,5),FALSE))</f>
        <v>0</v>
      </c>
      <c r="BB47" s="115"/>
      <c r="BC47" s="126">
        <f t="shared" si="59"/>
        <v>0</v>
      </c>
      <c r="BD47" s="126">
        <f t="shared" si="60"/>
        <v>0</v>
      </c>
      <c r="BE47" s="125"/>
      <c r="BF47" s="62">
        <f t="shared" si="61"/>
        <v>0</v>
      </c>
      <c r="BG47" s="62">
        <f t="shared" si="62"/>
        <v>0</v>
      </c>
      <c r="BH47" s="62">
        <f t="shared" si="63"/>
        <v>0</v>
      </c>
      <c r="BI47" s="61">
        <f t="shared" si="64"/>
        <v>0</v>
      </c>
      <c r="BJ47" s="61"/>
      <c r="BK47" s="61">
        <f t="shared" si="65"/>
        <v>10468.757629121308</v>
      </c>
      <c r="BL47" s="61">
        <f t="shared" si="66"/>
        <v>1382.0992579751544</v>
      </c>
      <c r="BM47" s="127"/>
      <c r="BU47" s="37"/>
      <c r="BV47" s="127"/>
      <c r="BW47" s="127"/>
    </row>
    <row r="48" spans="1:75">
      <c r="A48" s="26">
        <f t="shared" si="29"/>
        <v>2066</v>
      </c>
      <c r="B48" s="26">
        <f t="shared" si="30"/>
        <v>91</v>
      </c>
      <c r="C48" s="26">
        <f t="shared" si="31"/>
        <v>58</v>
      </c>
      <c r="D48" s="103">
        <f t="shared" si="45"/>
        <v>1</v>
      </c>
      <c r="E48" s="118">
        <f t="shared" si="46"/>
        <v>0</v>
      </c>
      <c r="F48" s="103">
        <f t="shared" si="47"/>
        <v>0.1231</v>
      </c>
      <c r="G48" s="103"/>
      <c r="H48" s="60">
        <f>IF(B48="","",(IF(AND(B48&gt;='Tab1-Plan'!$C$9,C48&gt;='Tab1-Plan'!$D$9),1,0)))</f>
        <v>1</v>
      </c>
      <c r="I48" s="64">
        <f>IF(AND(B48="",T48=""),"",VLOOKUP($A$3,'Tab2-Assumptions'!$A$10:$C$13,2,FALSE))</f>
        <v>1</v>
      </c>
      <c r="J48" s="64">
        <f>IF(AND(B48="",T48=""),"",VLOOKUP($A$3,'Tab2-Assumptions'!$A$10:$C$13,3,FALSE))</f>
        <v>1</v>
      </c>
      <c r="K48" s="103">
        <f t="shared" si="32"/>
        <v>0</v>
      </c>
      <c r="L48" s="103">
        <f t="shared" si="3"/>
        <v>0</v>
      </c>
      <c r="M48" s="103">
        <f t="shared" si="4"/>
        <v>0</v>
      </c>
      <c r="N48" s="103">
        <f t="shared" si="5"/>
        <v>0</v>
      </c>
      <c r="O48" s="103">
        <f t="shared" si="6"/>
        <v>0</v>
      </c>
      <c r="P48" s="103">
        <f t="shared" si="33"/>
        <v>0.30473347303832965</v>
      </c>
      <c r="Q48" s="103">
        <f t="shared" si="7"/>
        <v>0.26722078250731129</v>
      </c>
      <c r="R48" s="103">
        <f t="shared" si="8"/>
        <v>0.28597712777282047</v>
      </c>
      <c r="T48" s="26">
        <f t="shared" si="34"/>
        <v>94</v>
      </c>
      <c r="U48" s="119">
        <f t="shared" si="48"/>
        <v>0.21790000000000001</v>
      </c>
      <c r="V48" s="119"/>
      <c r="W48" s="120">
        <f t="shared" si="67"/>
        <v>7.3861298232798217E-2</v>
      </c>
      <c r="X48" s="120">
        <f t="shared" si="44"/>
        <v>5.7766921347871487E-2</v>
      </c>
      <c r="Y48" s="120">
        <f t="shared" si="49"/>
        <v>6.5814109790334849E-2</v>
      </c>
      <c r="AA48" s="119">
        <f t="shared" si="68"/>
        <v>0.12573459566336975</v>
      </c>
      <c r="AC48" s="26">
        <f t="shared" si="50"/>
        <v>91</v>
      </c>
      <c r="AD48" s="25">
        <f t="shared" si="51"/>
        <v>1.4573156757883443</v>
      </c>
      <c r="AE48" s="105"/>
      <c r="AF48" s="26">
        <f t="shared" si="52"/>
        <v>94</v>
      </c>
      <c r="AG48" s="25">
        <f t="shared" si="53"/>
        <v>1.4792848917653125</v>
      </c>
      <c r="AH48" s="123"/>
      <c r="AI48" s="122">
        <f t="shared" si="54"/>
        <v>0.05</v>
      </c>
      <c r="AJ48" s="124">
        <f t="shared" si="55"/>
        <v>0</v>
      </c>
      <c r="AL48" s="25">
        <f t="shared" si="69"/>
        <v>8.8380071521536863</v>
      </c>
      <c r="AM48" s="25">
        <f t="shared" si="70"/>
        <v>1</v>
      </c>
      <c r="AO48" s="33">
        <f t="shared" si="71"/>
        <v>2100</v>
      </c>
      <c r="AP48" s="33">
        <f t="shared" si="72"/>
        <v>2100</v>
      </c>
      <c r="AQ48" s="125"/>
      <c r="AR48" s="126">
        <f t="shared" si="73"/>
        <v>27047.509367682447</v>
      </c>
      <c r="AS48" s="126">
        <f t="shared" si="74"/>
        <v>27455.25395233892</v>
      </c>
      <c r="AT48" s="126"/>
      <c r="AU48" s="62">
        <f t="shared" si="56"/>
        <v>7734.9690423782822</v>
      </c>
      <c r="AV48" s="62">
        <f t="shared" si="57"/>
        <v>1806.9430979407584</v>
      </c>
      <c r="AW48" s="62">
        <f t="shared" si="58"/>
        <v>9541.9121403190402</v>
      </c>
      <c r="AX48" s="61">
        <f t="shared" si="75"/>
        <v>1199.7484648184136</v>
      </c>
      <c r="AY48" s="61"/>
      <c r="AZ48" s="33">
        <f>IF(B48="","",VLOOKUP($A$3,'Tab1-Plan'!$B$30:$F$33,IF(B48&lt;65,2,3),FALSE))</f>
        <v>0</v>
      </c>
      <c r="BA48" s="33">
        <f>IF(T48="","",VLOOKUP($A$3,'Tab1-Plan'!$B$30:$F$33,IF(T48&lt;65,4,5),FALSE))</f>
        <v>0</v>
      </c>
      <c r="BB48" s="115"/>
      <c r="BC48" s="126">
        <f t="shared" si="59"/>
        <v>0</v>
      </c>
      <c r="BD48" s="126">
        <f t="shared" si="60"/>
        <v>0</v>
      </c>
      <c r="BE48" s="125"/>
      <c r="BF48" s="62">
        <f t="shared" si="61"/>
        <v>0</v>
      </c>
      <c r="BG48" s="62">
        <f t="shared" si="62"/>
        <v>0</v>
      </c>
      <c r="BH48" s="62">
        <f t="shared" si="63"/>
        <v>0</v>
      </c>
      <c r="BI48" s="61">
        <f t="shared" si="64"/>
        <v>0</v>
      </c>
      <c r="BJ48" s="61"/>
      <c r="BK48" s="61">
        <f t="shared" si="65"/>
        <v>9541.9121403190402</v>
      </c>
      <c r="BL48" s="61">
        <f t="shared" si="66"/>
        <v>1199.7484648184136</v>
      </c>
      <c r="BM48" s="127"/>
      <c r="BU48" s="37"/>
      <c r="BV48" s="127"/>
      <c r="BW48" s="127"/>
    </row>
    <row r="49" spans="1:75">
      <c r="A49" s="26">
        <f t="shared" si="29"/>
        <v>2067</v>
      </c>
      <c r="B49" s="26">
        <f t="shared" si="30"/>
        <v>92</v>
      </c>
      <c r="C49" s="26">
        <f t="shared" si="31"/>
        <v>59</v>
      </c>
      <c r="D49" s="103">
        <f t="shared" si="45"/>
        <v>1</v>
      </c>
      <c r="E49" s="118">
        <f t="shared" si="46"/>
        <v>0</v>
      </c>
      <c r="F49" s="103">
        <f t="shared" si="47"/>
        <v>0.1356</v>
      </c>
      <c r="G49" s="103"/>
      <c r="H49" s="60">
        <f>IF(B49="","",(IF(AND(B49&gt;='Tab1-Plan'!$C$9,C49&gt;='Tab1-Plan'!$D$9),1,0)))</f>
        <v>1</v>
      </c>
      <c r="I49" s="64">
        <f>IF(AND(B49="",T49=""),"",VLOOKUP($A$3,'Tab2-Assumptions'!$A$10:$C$13,2,FALSE))</f>
        <v>1</v>
      </c>
      <c r="J49" s="64">
        <f>IF(AND(B49="",T49=""),"",VLOOKUP($A$3,'Tab2-Assumptions'!$A$10:$C$13,3,FALSE))</f>
        <v>1</v>
      </c>
      <c r="K49" s="103">
        <f t="shared" si="32"/>
        <v>0</v>
      </c>
      <c r="L49" s="103">
        <f t="shared" si="3"/>
        <v>0</v>
      </c>
      <c r="M49" s="103">
        <f t="shared" si="4"/>
        <v>0</v>
      </c>
      <c r="N49" s="103">
        <f t="shared" si="5"/>
        <v>0</v>
      </c>
      <c r="O49" s="103">
        <f t="shared" si="6"/>
        <v>0</v>
      </c>
      <c r="P49" s="103">
        <f t="shared" si="33"/>
        <v>0.26722078250731129</v>
      </c>
      <c r="Q49" s="103">
        <f t="shared" si="7"/>
        <v>0.2309856443993199</v>
      </c>
      <c r="R49" s="103">
        <f t="shared" si="8"/>
        <v>0.2491032134533156</v>
      </c>
      <c r="T49" s="26">
        <f t="shared" si="34"/>
        <v>95</v>
      </c>
      <c r="U49" s="119">
        <f t="shared" si="48"/>
        <v>0.2341</v>
      </c>
      <c r="V49" s="119"/>
      <c r="W49" s="120">
        <f t="shared" si="67"/>
        <v>5.7766921347871487E-2</v>
      </c>
      <c r="X49" s="120">
        <f t="shared" si="44"/>
        <v>4.4243685060334777E-2</v>
      </c>
      <c r="Y49" s="120">
        <f t="shared" si="49"/>
        <v>5.1005303204103132E-2</v>
      </c>
      <c r="AA49" s="119">
        <f t="shared" si="68"/>
        <v>0.11974723396511404</v>
      </c>
      <c r="AC49" s="26">
        <f t="shared" si="50"/>
        <v>92</v>
      </c>
      <c r="AD49" s="25">
        <f t="shared" si="51"/>
        <v>1.4646022541672858</v>
      </c>
      <c r="AE49" s="105"/>
      <c r="AF49" s="26">
        <f t="shared" si="52"/>
        <v>95</v>
      </c>
      <c r="AG49" s="25">
        <f t="shared" si="53"/>
        <v>1.486681316224139</v>
      </c>
      <c r="AH49" s="123"/>
      <c r="AI49" s="122">
        <f t="shared" si="54"/>
        <v>0.05</v>
      </c>
      <c r="AJ49" s="124">
        <f t="shared" si="55"/>
        <v>0</v>
      </c>
      <c r="AL49" s="25">
        <f t="shared" si="69"/>
        <v>9.2799075097613706</v>
      </c>
      <c r="AM49" s="25">
        <f t="shared" si="70"/>
        <v>1</v>
      </c>
      <c r="AO49" s="33">
        <f t="shared" si="71"/>
        <v>2100</v>
      </c>
      <c r="AP49" s="33">
        <f t="shared" si="72"/>
        <v>2100</v>
      </c>
      <c r="AQ49" s="125"/>
      <c r="AR49" s="126">
        <f t="shared" si="73"/>
        <v>28541.884260246898</v>
      </c>
      <c r="AS49" s="126">
        <f t="shared" si="74"/>
        <v>28972.156733205644</v>
      </c>
      <c r="AT49" s="126"/>
      <c r="AU49" s="62">
        <f t="shared" si="56"/>
        <v>7109.8750872401115</v>
      </c>
      <c r="AV49" s="62">
        <f t="shared" si="57"/>
        <v>1477.7336386539519</v>
      </c>
      <c r="AW49" s="62">
        <f t="shared" si="58"/>
        <v>8587.6087258940643</v>
      </c>
      <c r="AX49" s="61">
        <f t="shared" si="75"/>
        <v>1028.3423913004915</v>
      </c>
      <c r="AY49" s="61"/>
      <c r="AZ49" s="33">
        <f>IF(B49="","",VLOOKUP($A$3,'Tab1-Plan'!$B$30:$F$33,IF(B49&lt;65,2,3),FALSE))</f>
        <v>0</v>
      </c>
      <c r="BA49" s="33">
        <f>IF(T49="","",VLOOKUP($A$3,'Tab1-Plan'!$B$30:$F$33,IF(T49&lt;65,4,5),FALSE))</f>
        <v>0</v>
      </c>
      <c r="BB49" s="115"/>
      <c r="BC49" s="126">
        <f t="shared" si="59"/>
        <v>0</v>
      </c>
      <c r="BD49" s="126">
        <f t="shared" si="60"/>
        <v>0</v>
      </c>
      <c r="BE49" s="125"/>
      <c r="BF49" s="62">
        <f t="shared" si="61"/>
        <v>0</v>
      </c>
      <c r="BG49" s="62">
        <f t="shared" si="62"/>
        <v>0</v>
      </c>
      <c r="BH49" s="62">
        <f t="shared" si="63"/>
        <v>0</v>
      </c>
      <c r="BI49" s="61">
        <f t="shared" si="64"/>
        <v>0</v>
      </c>
      <c r="BJ49" s="61"/>
      <c r="BK49" s="61">
        <f t="shared" si="65"/>
        <v>8587.6087258940643</v>
      </c>
      <c r="BL49" s="61">
        <f t="shared" si="66"/>
        <v>1028.3423913004915</v>
      </c>
      <c r="BM49" s="129"/>
      <c r="BU49" s="37"/>
      <c r="BV49" s="127"/>
      <c r="BW49" s="127"/>
    </row>
    <row r="50" spans="1:75">
      <c r="A50" s="26">
        <f t="shared" si="29"/>
        <v>2068</v>
      </c>
      <c r="B50" s="26">
        <f t="shared" si="30"/>
        <v>93</v>
      </c>
      <c r="C50" s="26">
        <f t="shared" si="31"/>
        <v>60</v>
      </c>
      <c r="D50" s="103">
        <f t="shared" si="45"/>
        <v>1</v>
      </c>
      <c r="E50" s="118">
        <f t="shared" si="46"/>
        <v>0</v>
      </c>
      <c r="F50" s="103">
        <f t="shared" si="47"/>
        <v>0.14960000000000001</v>
      </c>
      <c r="G50" s="103"/>
      <c r="H50" s="60">
        <f>IF(B50="","",(IF(AND(B50&gt;='Tab1-Plan'!$C$9,C50&gt;='Tab1-Plan'!$D$9),1,0)))</f>
        <v>1</v>
      </c>
      <c r="I50" s="64">
        <f>IF(AND(B50="",T50=""),"",VLOOKUP($A$3,'Tab2-Assumptions'!$A$10:$C$13,2,FALSE))</f>
        <v>1</v>
      </c>
      <c r="J50" s="64">
        <f>IF(AND(B50="",T50=""),"",VLOOKUP($A$3,'Tab2-Assumptions'!$A$10:$C$13,3,FALSE))</f>
        <v>1</v>
      </c>
      <c r="K50" s="103">
        <f t="shared" si="32"/>
        <v>0</v>
      </c>
      <c r="L50" s="103">
        <f t="shared" si="3"/>
        <v>0</v>
      </c>
      <c r="M50" s="103">
        <f t="shared" si="4"/>
        <v>0</v>
      </c>
      <c r="N50" s="103">
        <f t="shared" si="5"/>
        <v>0</v>
      </c>
      <c r="O50" s="103">
        <f t="shared" si="6"/>
        <v>0</v>
      </c>
      <c r="P50" s="103">
        <f t="shared" si="33"/>
        <v>0.2309856443993199</v>
      </c>
      <c r="Q50" s="103">
        <f t="shared" si="7"/>
        <v>0.19643019199718165</v>
      </c>
      <c r="R50" s="103">
        <f t="shared" si="8"/>
        <v>0.21370791819825077</v>
      </c>
      <c r="T50" s="26">
        <f t="shared" si="34"/>
        <v>96</v>
      </c>
      <c r="U50" s="119">
        <f t="shared" si="48"/>
        <v>0.24840000000000001</v>
      </c>
      <c r="V50" s="119"/>
      <c r="W50" s="120">
        <f t="shared" si="67"/>
        <v>4.4243685060334777E-2</v>
      </c>
      <c r="X50" s="120">
        <f t="shared" si="44"/>
        <v>3.3253553691347623E-2</v>
      </c>
      <c r="Y50" s="120">
        <f t="shared" si="49"/>
        <v>3.8748619375841203E-2</v>
      </c>
      <c r="AA50" s="119">
        <f t="shared" si="68"/>
        <v>0.11404498472868004</v>
      </c>
      <c r="AC50" s="26">
        <f t="shared" si="50"/>
        <v>93</v>
      </c>
      <c r="AD50" s="25">
        <f t="shared" si="51"/>
        <v>1.4719252654381221</v>
      </c>
      <c r="AE50" s="105"/>
      <c r="AF50" s="26">
        <f t="shared" si="52"/>
        <v>96</v>
      </c>
      <c r="AG50" s="25">
        <f t="shared" si="53"/>
        <v>1.4941147228052596</v>
      </c>
      <c r="AH50" s="123"/>
      <c r="AI50" s="122">
        <f t="shared" si="54"/>
        <v>0.05</v>
      </c>
      <c r="AJ50" s="124">
        <f t="shared" si="55"/>
        <v>0</v>
      </c>
      <c r="AL50" s="25">
        <f t="shared" si="69"/>
        <v>9.7439028852494403</v>
      </c>
      <c r="AM50" s="25">
        <f t="shared" si="70"/>
        <v>1</v>
      </c>
      <c r="AO50" s="33">
        <f t="shared" si="71"/>
        <v>2100</v>
      </c>
      <c r="AP50" s="33">
        <f t="shared" si="72"/>
        <v>2100</v>
      </c>
      <c r="AQ50" s="125"/>
      <c r="AR50" s="126">
        <f t="shared" si="73"/>
        <v>30118.823365625536</v>
      </c>
      <c r="AS50" s="126">
        <f t="shared" si="74"/>
        <v>30572.868392715256</v>
      </c>
      <c r="AT50" s="126"/>
      <c r="AU50" s="62">
        <f t="shared" si="56"/>
        <v>6436.6310400486664</v>
      </c>
      <c r="AV50" s="62">
        <f t="shared" si="57"/>
        <v>1184.6564405770096</v>
      </c>
      <c r="AW50" s="62">
        <f t="shared" si="58"/>
        <v>7621.2874806256759</v>
      </c>
      <c r="AX50" s="61">
        <f t="shared" si="75"/>
        <v>869.16961434083555</v>
      </c>
      <c r="AY50" s="61"/>
      <c r="AZ50" s="33">
        <f>IF(B50="","",VLOOKUP($A$3,'Tab1-Plan'!$B$30:$F$33,IF(B50&lt;65,2,3),FALSE))</f>
        <v>0</v>
      </c>
      <c r="BA50" s="33">
        <f>IF(T50="","",VLOOKUP($A$3,'Tab1-Plan'!$B$30:$F$33,IF(T50&lt;65,4,5),FALSE))</f>
        <v>0</v>
      </c>
      <c r="BB50" s="115"/>
      <c r="BC50" s="126">
        <f t="shared" si="59"/>
        <v>0</v>
      </c>
      <c r="BD50" s="126">
        <f t="shared" si="60"/>
        <v>0</v>
      </c>
      <c r="BE50" s="125"/>
      <c r="BF50" s="62">
        <f t="shared" si="61"/>
        <v>0</v>
      </c>
      <c r="BG50" s="62">
        <f t="shared" si="62"/>
        <v>0</v>
      </c>
      <c r="BH50" s="62">
        <f t="shared" si="63"/>
        <v>0</v>
      </c>
      <c r="BI50" s="61">
        <f t="shared" si="64"/>
        <v>0</v>
      </c>
      <c r="BJ50" s="61"/>
      <c r="BK50" s="61">
        <f t="shared" si="65"/>
        <v>7621.2874806256759</v>
      </c>
      <c r="BL50" s="61">
        <f t="shared" si="66"/>
        <v>869.16961434083555</v>
      </c>
      <c r="BM50" s="127"/>
      <c r="BU50" s="37"/>
      <c r="BV50" s="127"/>
      <c r="BW50" s="127"/>
    </row>
    <row r="51" spans="1:75">
      <c r="A51" s="26">
        <f t="shared" si="29"/>
        <v>2069</v>
      </c>
      <c r="B51" s="26">
        <f t="shared" si="30"/>
        <v>94</v>
      </c>
      <c r="C51" s="26">
        <f t="shared" si="31"/>
        <v>61</v>
      </c>
      <c r="D51" s="103">
        <f t="shared" si="45"/>
        <v>1</v>
      </c>
      <c r="E51" s="118">
        <f t="shared" si="46"/>
        <v>0</v>
      </c>
      <c r="F51" s="103">
        <f t="shared" si="47"/>
        <v>0.1651</v>
      </c>
      <c r="G51" s="103"/>
      <c r="H51" s="60">
        <f>IF(B51="","",(IF(AND(B51&gt;='Tab1-Plan'!$C$9,C51&gt;='Tab1-Plan'!$D$9),1,0)))</f>
        <v>1</v>
      </c>
      <c r="I51" s="64">
        <f>IF(AND(B51="",T51=""),"",VLOOKUP($A$3,'Tab2-Assumptions'!$A$10:$C$13,2,FALSE))</f>
        <v>1</v>
      </c>
      <c r="J51" s="64">
        <f>IF(AND(B51="",T51=""),"",VLOOKUP($A$3,'Tab2-Assumptions'!$A$10:$C$13,3,FALSE))</f>
        <v>1</v>
      </c>
      <c r="K51" s="103">
        <f t="shared" si="32"/>
        <v>0</v>
      </c>
      <c r="L51" s="103">
        <f t="shared" si="3"/>
        <v>0</v>
      </c>
      <c r="M51" s="103">
        <f t="shared" si="4"/>
        <v>0</v>
      </c>
      <c r="N51" s="103">
        <f t="shared" si="5"/>
        <v>0</v>
      </c>
      <c r="O51" s="103">
        <f t="shared" si="6"/>
        <v>0</v>
      </c>
      <c r="P51" s="103">
        <f t="shared" si="33"/>
        <v>0.19643019199718165</v>
      </c>
      <c r="Q51" s="103">
        <f t="shared" si="7"/>
        <v>0.16399956729844695</v>
      </c>
      <c r="R51" s="103">
        <f t="shared" si="8"/>
        <v>0.1802148796478143</v>
      </c>
      <c r="T51" s="26">
        <f t="shared" si="34"/>
        <v>97</v>
      </c>
      <c r="U51" s="119">
        <f t="shared" si="48"/>
        <v>0.26400000000000001</v>
      </c>
      <c r="V51" s="119"/>
      <c r="W51" s="120">
        <f t="shared" si="67"/>
        <v>3.3253553691347623E-2</v>
      </c>
      <c r="X51" s="120">
        <f t="shared" si="44"/>
        <v>2.447461551683185E-2</v>
      </c>
      <c r="Y51" s="120">
        <f t="shared" si="49"/>
        <v>2.8864084604089735E-2</v>
      </c>
      <c r="AA51" s="119">
        <f t="shared" si="68"/>
        <v>0.10861427117017146</v>
      </c>
      <c r="AC51" s="26">
        <f t="shared" si="50"/>
        <v>94</v>
      </c>
      <c r="AD51" s="25">
        <f t="shared" si="51"/>
        <v>1.4792848917653125</v>
      </c>
      <c r="AE51" s="105"/>
      <c r="AF51" s="26">
        <f t="shared" si="52"/>
        <v>97</v>
      </c>
      <c r="AG51" s="25">
        <f t="shared" si="53"/>
        <v>1.5015852964192857</v>
      </c>
      <c r="AH51" s="123"/>
      <c r="AI51" s="122">
        <f t="shared" si="54"/>
        <v>0.05</v>
      </c>
      <c r="AJ51" s="124">
        <f t="shared" si="55"/>
        <v>0</v>
      </c>
      <c r="AL51" s="25">
        <f t="shared" si="69"/>
        <v>10.231098029511912</v>
      </c>
      <c r="AM51" s="25">
        <f t="shared" si="70"/>
        <v>1</v>
      </c>
      <c r="AO51" s="33">
        <f t="shared" si="71"/>
        <v>2100</v>
      </c>
      <c r="AP51" s="33">
        <f t="shared" si="72"/>
        <v>2100</v>
      </c>
      <c r="AQ51" s="125"/>
      <c r="AR51" s="126">
        <f t="shared" si="73"/>
        <v>31782.888356576346</v>
      </c>
      <c r="AS51" s="126">
        <f t="shared" si="74"/>
        <v>32262.019371412771</v>
      </c>
      <c r="AT51" s="126"/>
      <c r="AU51" s="62">
        <f t="shared" si="56"/>
        <v>5727.7494000403249</v>
      </c>
      <c r="AV51" s="62">
        <f t="shared" si="57"/>
        <v>931.21365663524011</v>
      </c>
      <c r="AW51" s="62">
        <f t="shared" si="58"/>
        <v>6658.963056675565</v>
      </c>
      <c r="AX51" s="61">
        <f t="shared" si="75"/>
        <v>723.25841914991361</v>
      </c>
      <c r="AY51" s="61"/>
      <c r="AZ51" s="33">
        <f>IF(B51="","",VLOOKUP($A$3,'Tab1-Plan'!$B$30:$F$33,IF(B51&lt;65,2,3),FALSE))</f>
        <v>0</v>
      </c>
      <c r="BA51" s="33">
        <f>IF(T51="","",VLOOKUP($A$3,'Tab1-Plan'!$B$30:$F$33,IF(T51&lt;65,4,5),FALSE))</f>
        <v>0</v>
      </c>
      <c r="BB51" s="115"/>
      <c r="BC51" s="126">
        <f t="shared" si="59"/>
        <v>0</v>
      </c>
      <c r="BD51" s="126">
        <f t="shared" si="60"/>
        <v>0</v>
      </c>
      <c r="BE51" s="125"/>
      <c r="BF51" s="62">
        <f t="shared" si="61"/>
        <v>0</v>
      </c>
      <c r="BG51" s="62">
        <f t="shared" si="62"/>
        <v>0</v>
      </c>
      <c r="BH51" s="62">
        <f t="shared" si="63"/>
        <v>0</v>
      </c>
      <c r="BI51" s="61">
        <f t="shared" si="64"/>
        <v>0</v>
      </c>
      <c r="BJ51" s="61"/>
      <c r="BK51" s="61">
        <f t="shared" si="65"/>
        <v>6658.963056675565</v>
      </c>
      <c r="BL51" s="61">
        <f t="shared" si="66"/>
        <v>723.25841914991361</v>
      </c>
      <c r="BM51" s="127"/>
      <c r="BU51" s="37"/>
      <c r="BV51" s="127"/>
      <c r="BW51" s="127"/>
    </row>
    <row r="52" spans="1:75">
      <c r="A52" s="26">
        <f t="shared" si="29"/>
        <v>2070</v>
      </c>
      <c r="B52" s="26">
        <f t="shared" si="30"/>
        <v>95</v>
      </c>
      <c r="C52" s="26">
        <f t="shared" si="31"/>
        <v>62</v>
      </c>
      <c r="D52" s="103">
        <f t="shared" si="45"/>
        <v>1</v>
      </c>
      <c r="E52" s="118">
        <f t="shared" si="46"/>
        <v>0</v>
      </c>
      <c r="F52" s="103">
        <f t="shared" si="47"/>
        <v>0.18240000000000001</v>
      </c>
      <c r="G52" s="103"/>
      <c r="H52" s="60">
        <f>IF(B52="","",(IF(AND(B52&gt;='Tab1-Plan'!$C$9,C52&gt;='Tab1-Plan'!$D$9),1,0)))</f>
        <v>1</v>
      </c>
      <c r="I52" s="64">
        <f>IF(AND(B52="",T52=""),"",VLOOKUP($A$3,'Tab2-Assumptions'!$A$10:$C$13,2,FALSE))</f>
        <v>1</v>
      </c>
      <c r="J52" s="64">
        <f>IF(AND(B52="",T52=""),"",VLOOKUP($A$3,'Tab2-Assumptions'!$A$10:$C$13,3,FALSE))</f>
        <v>1</v>
      </c>
      <c r="K52" s="103">
        <f t="shared" si="32"/>
        <v>0</v>
      </c>
      <c r="L52" s="103">
        <f t="shared" si="3"/>
        <v>0</v>
      </c>
      <c r="M52" s="103">
        <f t="shared" si="4"/>
        <v>0</v>
      </c>
      <c r="N52" s="103">
        <f t="shared" si="5"/>
        <v>0</v>
      </c>
      <c r="O52" s="103">
        <f t="shared" si="6"/>
        <v>0</v>
      </c>
      <c r="P52" s="103">
        <f t="shared" si="33"/>
        <v>0.16399956729844695</v>
      </c>
      <c r="Q52" s="103">
        <f t="shared" si="7"/>
        <v>0.13408604622321021</v>
      </c>
      <c r="R52" s="103">
        <f t="shared" si="8"/>
        <v>0.14904280676082859</v>
      </c>
      <c r="T52" s="26">
        <f t="shared" si="34"/>
        <v>98</v>
      </c>
      <c r="U52" s="119">
        <f t="shared" si="48"/>
        <v>0.28079999999999999</v>
      </c>
      <c r="V52" s="119"/>
      <c r="W52" s="120">
        <f t="shared" si="67"/>
        <v>2.447461551683185E-2</v>
      </c>
      <c r="X52" s="120">
        <f t="shared" si="44"/>
        <v>1.7602143479705467E-2</v>
      </c>
      <c r="Y52" s="120">
        <f t="shared" si="49"/>
        <v>2.1038379498268658E-2</v>
      </c>
      <c r="AA52" s="119">
        <f t="shared" si="68"/>
        <v>0.10344216301921091</v>
      </c>
      <c r="AC52" s="26">
        <f t="shared" si="50"/>
        <v>95</v>
      </c>
      <c r="AD52" s="25">
        <f t="shared" si="51"/>
        <v>1.486681316224139</v>
      </c>
      <c r="AE52" s="105"/>
      <c r="AF52" s="26">
        <f t="shared" si="52"/>
        <v>98</v>
      </c>
      <c r="AG52" s="25">
        <f t="shared" si="53"/>
        <v>1.509093222901382</v>
      </c>
      <c r="AH52" s="123"/>
      <c r="AI52" s="122">
        <f t="shared" si="54"/>
        <v>0.05</v>
      </c>
      <c r="AJ52" s="124">
        <f t="shared" si="55"/>
        <v>0</v>
      </c>
      <c r="AL52" s="25">
        <f t="shared" si="69"/>
        <v>10.742652930987509</v>
      </c>
      <c r="AM52" s="25">
        <f t="shared" si="70"/>
        <v>1</v>
      </c>
      <c r="AO52" s="33">
        <f t="shared" si="71"/>
        <v>2100</v>
      </c>
      <c r="AP52" s="33">
        <f t="shared" si="72"/>
        <v>2100</v>
      </c>
      <c r="AQ52" s="125"/>
      <c r="AR52" s="126">
        <f t="shared" si="73"/>
        <v>33538.892938277189</v>
      </c>
      <c r="AS52" s="126">
        <f t="shared" si="74"/>
        <v>34044.49594168333</v>
      </c>
      <c r="AT52" s="126"/>
      <c r="AU52" s="62">
        <f t="shared" si="56"/>
        <v>4998.7307391717659</v>
      </c>
      <c r="AV52" s="62">
        <f t="shared" si="57"/>
        <v>716.24102544840116</v>
      </c>
      <c r="AW52" s="62">
        <f t="shared" si="58"/>
        <v>5714.9717646201671</v>
      </c>
      <c r="AX52" s="61">
        <f t="shared" si="75"/>
        <v>591.16904092602681</v>
      </c>
      <c r="AY52" s="61"/>
      <c r="AZ52" s="33">
        <f>IF(B52="","",VLOOKUP($A$3,'Tab1-Plan'!$B$30:$F$33,IF(B52&lt;65,2,3),FALSE))</f>
        <v>0</v>
      </c>
      <c r="BA52" s="33">
        <f>IF(T52="","",VLOOKUP($A$3,'Tab1-Plan'!$B$30:$F$33,IF(T52&lt;65,4,5),FALSE))</f>
        <v>0</v>
      </c>
      <c r="BB52" s="115"/>
      <c r="BC52" s="126">
        <f t="shared" si="59"/>
        <v>0</v>
      </c>
      <c r="BD52" s="126">
        <f t="shared" si="60"/>
        <v>0</v>
      </c>
      <c r="BE52" s="125"/>
      <c r="BF52" s="62">
        <f t="shared" si="61"/>
        <v>0</v>
      </c>
      <c r="BG52" s="62">
        <f t="shared" si="62"/>
        <v>0</v>
      </c>
      <c r="BH52" s="62">
        <f t="shared" si="63"/>
        <v>0</v>
      </c>
      <c r="BI52" s="61">
        <f t="shared" si="64"/>
        <v>0</v>
      </c>
      <c r="BJ52" s="61"/>
      <c r="BK52" s="61">
        <f t="shared" si="65"/>
        <v>5714.9717646201671</v>
      </c>
      <c r="BL52" s="61">
        <f t="shared" si="66"/>
        <v>591.16904092602681</v>
      </c>
      <c r="BM52" s="127"/>
      <c r="BU52" s="37"/>
      <c r="BV52" s="127"/>
      <c r="BW52" s="127"/>
    </row>
    <row r="53" spans="1:75">
      <c r="A53" s="26">
        <f t="shared" si="29"/>
        <v>2071</v>
      </c>
      <c r="B53" s="26">
        <f t="shared" si="30"/>
        <v>96</v>
      </c>
      <c r="C53" s="26">
        <f t="shared" si="31"/>
        <v>63</v>
      </c>
      <c r="D53" s="103">
        <f t="shared" si="45"/>
        <v>1</v>
      </c>
      <c r="E53" s="118">
        <f t="shared" si="46"/>
        <v>0</v>
      </c>
      <c r="F53" s="103">
        <f t="shared" si="47"/>
        <v>0.20180000000000001</v>
      </c>
      <c r="G53" s="103"/>
      <c r="H53" s="60">
        <f>IF(B53="","",(IF(AND(B53&gt;='Tab1-Plan'!$C$9,C53&gt;='Tab1-Plan'!$D$9),1,0)))</f>
        <v>1</v>
      </c>
      <c r="I53" s="64">
        <f>IF(AND(B53="",T53=""),"",VLOOKUP($A$3,'Tab2-Assumptions'!$A$10:$C$13,2,FALSE))</f>
        <v>1</v>
      </c>
      <c r="J53" s="64">
        <f>IF(AND(B53="",T53=""),"",VLOOKUP($A$3,'Tab2-Assumptions'!$A$10:$C$13,3,FALSE))</f>
        <v>1</v>
      </c>
      <c r="K53" s="103">
        <f t="shared" si="32"/>
        <v>0</v>
      </c>
      <c r="L53" s="103">
        <f t="shared" si="3"/>
        <v>0</v>
      </c>
      <c r="M53" s="103">
        <f t="shared" si="4"/>
        <v>0</v>
      </c>
      <c r="N53" s="103">
        <f t="shared" si="5"/>
        <v>0</v>
      </c>
      <c r="O53" s="103">
        <f t="shared" si="6"/>
        <v>0</v>
      </c>
      <c r="P53" s="103">
        <f t="shared" si="33"/>
        <v>0.13408604622321021</v>
      </c>
      <c r="Q53" s="103">
        <f t="shared" si="7"/>
        <v>0.1070274820953664</v>
      </c>
      <c r="R53" s="103">
        <f t="shared" si="8"/>
        <v>0.12055676415928832</v>
      </c>
      <c r="T53" s="26">
        <f t="shared" si="34"/>
        <v>99</v>
      </c>
      <c r="U53" s="119">
        <f t="shared" si="48"/>
        <v>0.29920000000000002</v>
      </c>
      <c r="V53" s="119"/>
      <c r="W53" s="120">
        <f t="shared" si="67"/>
        <v>1.7602143479705467E-2</v>
      </c>
      <c r="X53" s="120">
        <f t="shared" si="44"/>
        <v>1.2335582150577592E-2</v>
      </c>
      <c r="Y53" s="120">
        <f t="shared" si="49"/>
        <v>1.496886281514153E-2</v>
      </c>
      <c r="AA53" s="119">
        <f t="shared" si="68"/>
        <v>9.851634573258182E-2</v>
      </c>
      <c r="AC53" s="26">
        <f t="shared" si="50"/>
        <v>96</v>
      </c>
      <c r="AD53" s="25">
        <f t="shared" si="51"/>
        <v>1.4941147228052596</v>
      </c>
      <c r="AE53" s="105"/>
      <c r="AF53" s="26">
        <f t="shared" si="52"/>
        <v>99</v>
      </c>
      <c r="AG53" s="25">
        <f t="shared" si="53"/>
        <v>1.5166386890158887</v>
      </c>
      <c r="AH53" s="123"/>
      <c r="AI53" s="122">
        <f t="shared" si="54"/>
        <v>0.05</v>
      </c>
      <c r="AJ53" s="124">
        <f t="shared" si="55"/>
        <v>0</v>
      </c>
      <c r="AL53" s="25">
        <f t="shared" si="69"/>
        <v>11.279785577536884</v>
      </c>
      <c r="AM53" s="25">
        <f t="shared" si="70"/>
        <v>1</v>
      </c>
      <c r="AO53" s="33">
        <f t="shared" si="71"/>
        <v>2100</v>
      </c>
      <c r="AP53" s="33">
        <f t="shared" si="72"/>
        <v>2100</v>
      </c>
      <c r="AQ53" s="125"/>
      <c r="AR53" s="126">
        <f t="shared" si="73"/>
        <v>35391.916773117002</v>
      </c>
      <c r="AS53" s="126">
        <f t="shared" si="74"/>
        <v>35925.454342461329</v>
      </c>
      <c r="AT53" s="126"/>
      <c r="AU53" s="62">
        <f t="shared" si="56"/>
        <v>4266.7349635618266</v>
      </c>
      <c r="AV53" s="62">
        <f t="shared" si="57"/>
        <v>537.76319762393416</v>
      </c>
      <c r="AW53" s="62">
        <f t="shared" si="58"/>
        <v>4804.4981611857611</v>
      </c>
      <c r="AX53" s="61">
        <f t="shared" si="75"/>
        <v>473.32160191893007</v>
      </c>
      <c r="AY53" s="61"/>
      <c r="AZ53" s="33">
        <f>IF(B53="","",VLOOKUP($A$3,'Tab1-Plan'!$B$30:$F$33,IF(B53&lt;65,2,3),FALSE))</f>
        <v>0</v>
      </c>
      <c r="BA53" s="33">
        <f>IF(T53="","",VLOOKUP($A$3,'Tab1-Plan'!$B$30:$F$33,IF(T53&lt;65,4,5),FALSE))</f>
        <v>0</v>
      </c>
      <c r="BB53" s="115"/>
      <c r="BC53" s="126">
        <f t="shared" si="59"/>
        <v>0</v>
      </c>
      <c r="BD53" s="126">
        <f t="shared" si="60"/>
        <v>0</v>
      </c>
      <c r="BE53" s="125"/>
      <c r="BF53" s="62">
        <f t="shared" si="61"/>
        <v>0</v>
      </c>
      <c r="BG53" s="62">
        <f t="shared" si="62"/>
        <v>0</v>
      </c>
      <c r="BH53" s="62">
        <f t="shared" si="63"/>
        <v>0</v>
      </c>
      <c r="BI53" s="61">
        <f t="shared" si="64"/>
        <v>0</v>
      </c>
      <c r="BJ53" s="61"/>
      <c r="BK53" s="61">
        <f t="shared" si="65"/>
        <v>4804.4981611857611</v>
      </c>
      <c r="BL53" s="61">
        <f t="shared" si="66"/>
        <v>473.32160191893007</v>
      </c>
      <c r="BM53" s="127"/>
      <c r="BU53" s="37"/>
      <c r="BV53" s="127"/>
      <c r="BW53" s="127"/>
    </row>
    <row r="54" spans="1:75">
      <c r="A54" s="26">
        <f t="shared" si="29"/>
        <v>2072</v>
      </c>
      <c r="B54" s="26">
        <f t="shared" si="30"/>
        <v>97</v>
      </c>
      <c r="C54" s="26">
        <f t="shared" si="31"/>
        <v>64</v>
      </c>
      <c r="D54" s="103">
        <f t="shared" si="45"/>
        <v>1</v>
      </c>
      <c r="E54" s="118">
        <f t="shared" si="46"/>
        <v>0</v>
      </c>
      <c r="F54" s="103">
        <f t="shared" si="47"/>
        <v>0.222</v>
      </c>
      <c r="G54" s="103"/>
      <c r="H54" s="60">
        <f>IF(B54="","",(IF(AND(B54&gt;='Tab1-Plan'!$C$9,C54&gt;='Tab1-Plan'!$D$9),1,0)))</f>
        <v>1</v>
      </c>
      <c r="I54" s="64">
        <f>IF(AND(B54="",T54=""),"",VLOOKUP($A$3,'Tab2-Assumptions'!$A$10:$C$13,2,FALSE))</f>
        <v>1</v>
      </c>
      <c r="J54" s="64">
        <f>IF(AND(B54="",T54=""),"",VLOOKUP($A$3,'Tab2-Assumptions'!$A$10:$C$13,3,FALSE))</f>
        <v>1</v>
      </c>
      <c r="K54" s="103">
        <f t="shared" si="32"/>
        <v>0</v>
      </c>
      <c r="L54" s="103">
        <f t="shared" si="3"/>
        <v>0</v>
      </c>
      <c r="M54" s="103">
        <f t="shared" si="4"/>
        <v>0</v>
      </c>
      <c r="N54" s="103">
        <f t="shared" si="5"/>
        <v>0</v>
      </c>
      <c r="O54" s="103">
        <f t="shared" si="6"/>
        <v>0</v>
      </c>
      <c r="P54" s="103">
        <f t="shared" si="33"/>
        <v>0.1070274820953664</v>
      </c>
      <c r="Q54" s="103">
        <f t="shared" si="7"/>
        <v>8.326738107019506E-2</v>
      </c>
      <c r="R54" s="103">
        <f t="shared" si="8"/>
        <v>9.5147431582780731E-2</v>
      </c>
      <c r="T54" s="26">
        <f t="shared" si="34"/>
        <v>100</v>
      </c>
      <c r="U54" s="119">
        <f t="shared" si="48"/>
        <v>0.31919999999999998</v>
      </c>
      <c r="V54" s="119"/>
      <c r="W54" s="120">
        <f t="shared" si="67"/>
        <v>1.2335582150577592E-2</v>
      </c>
      <c r="X54" s="120">
        <f t="shared" si="44"/>
        <v>8.398064328113226E-3</v>
      </c>
      <c r="Y54" s="120">
        <f t="shared" si="49"/>
        <v>1.0366823239345409E-2</v>
      </c>
      <c r="AA54" s="119">
        <f t="shared" si="68"/>
        <v>9.3825091173887445E-2</v>
      </c>
      <c r="AC54" s="26">
        <f t="shared" si="50"/>
        <v>97</v>
      </c>
      <c r="AD54" s="25">
        <f t="shared" si="51"/>
        <v>1.5015852964192857</v>
      </c>
      <c r="AE54" s="105"/>
      <c r="AF54" s="26">
        <f t="shared" si="52"/>
        <v>100</v>
      </c>
      <c r="AG54" s="25">
        <f t="shared" si="53"/>
        <v>1.5242218824609679</v>
      </c>
      <c r="AH54" s="123"/>
      <c r="AI54" s="122">
        <f t="shared" si="54"/>
        <v>0.05</v>
      </c>
      <c r="AJ54" s="124">
        <f t="shared" si="55"/>
        <v>0</v>
      </c>
      <c r="AL54" s="25">
        <f t="shared" si="69"/>
        <v>11.843774856413729</v>
      </c>
      <c r="AM54" s="25">
        <f t="shared" si="70"/>
        <v>1</v>
      </c>
      <c r="AO54" s="33">
        <f t="shared" si="71"/>
        <v>2100</v>
      </c>
      <c r="AP54" s="33">
        <f t="shared" si="72"/>
        <v>2100</v>
      </c>
      <c r="AQ54" s="125"/>
      <c r="AR54" s="126">
        <f t="shared" si="73"/>
        <v>37347.320174831715</v>
      </c>
      <c r="AS54" s="126">
        <f t="shared" si="74"/>
        <v>37910.335694882313</v>
      </c>
      <c r="AT54" s="126"/>
      <c r="AU54" s="62">
        <f t="shared" si="56"/>
        <v>3553.5015911350069</v>
      </c>
      <c r="AV54" s="62">
        <f t="shared" si="57"/>
        <v>393.00974909309173</v>
      </c>
      <c r="AW54" s="62">
        <f t="shared" si="58"/>
        <v>3946.5113402280986</v>
      </c>
      <c r="AX54" s="61">
        <f t="shared" si="75"/>
        <v>370.2817863156821</v>
      </c>
      <c r="AY54" s="61"/>
      <c r="AZ54" s="33">
        <f>IF(B54="","",VLOOKUP($A$3,'Tab1-Plan'!$B$30:$F$33,IF(B54&lt;65,2,3),FALSE))</f>
        <v>0</v>
      </c>
      <c r="BA54" s="33">
        <f>IF(T54="","",VLOOKUP($A$3,'Tab1-Plan'!$B$30:$F$33,IF(T54&lt;65,4,5),FALSE))</f>
        <v>0</v>
      </c>
      <c r="BB54" s="115"/>
      <c r="BC54" s="126">
        <f t="shared" si="59"/>
        <v>0</v>
      </c>
      <c r="BD54" s="126">
        <f t="shared" si="60"/>
        <v>0</v>
      </c>
      <c r="BE54" s="125"/>
      <c r="BF54" s="62">
        <f t="shared" si="61"/>
        <v>0</v>
      </c>
      <c r="BG54" s="62">
        <f t="shared" si="62"/>
        <v>0</v>
      </c>
      <c r="BH54" s="62">
        <f t="shared" si="63"/>
        <v>0</v>
      </c>
      <c r="BI54" s="61">
        <f t="shared" si="64"/>
        <v>0</v>
      </c>
      <c r="BJ54" s="61"/>
      <c r="BK54" s="61">
        <f t="shared" si="65"/>
        <v>3946.5113402280986</v>
      </c>
      <c r="BL54" s="61">
        <f t="shared" si="66"/>
        <v>370.2817863156821</v>
      </c>
      <c r="BM54" s="127"/>
      <c r="BU54" s="37"/>
      <c r="BV54" s="127"/>
      <c r="BW54" s="127"/>
    </row>
    <row r="55" spans="1:75">
      <c r="A55" s="26">
        <f t="shared" si="29"/>
        <v>2073</v>
      </c>
      <c r="B55" s="26">
        <f t="shared" si="30"/>
        <v>98</v>
      </c>
      <c r="C55" s="26">
        <f t="shared" si="31"/>
        <v>65</v>
      </c>
      <c r="D55" s="103">
        <f t="shared" si="45"/>
        <v>1</v>
      </c>
      <c r="E55" s="118">
        <f t="shared" si="46"/>
        <v>0</v>
      </c>
      <c r="F55" s="103">
        <f t="shared" si="47"/>
        <v>0.24390000000000001</v>
      </c>
      <c r="G55" s="103"/>
      <c r="H55" s="60">
        <f>IF(B55="","",(IF(AND(B55&gt;='Tab1-Plan'!$C$9,C55&gt;='Tab1-Plan'!$D$9),1,0)))</f>
        <v>1</v>
      </c>
      <c r="I55" s="64">
        <f>IF(AND(B55="",T55=""),"",VLOOKUP($A$3,'Tab2-Assumptions'!$A$10:$C$13,2,FALSE))</f>
        <v>1</v>
      </c>
      <c r="J55" s="64">
        <f>IF(AND(B55="",T55=""),"",VLOOKUP($A$3,'Tab2-Assumptions'!$A$10:$C$13,3,FALSE))</f>
        <v>1</v>
      </c>
      <c r="K55" s="103">
        <f t="shared" si="32"/>
        <v>0</v>
      </c>
      <c r="L55" s="103">
        <f t="shared" si="3"/>
        <v>0</v>
      </c>
      <c r="M55" s="103">
        <f t="shared" si="4"/>
        <v>0</v>
      </c>
      <c r="N55" s="103">
        <f t="shared" si="5"/>
        <v>0</v>
      </c>
      <c r="O55" s="103">
        <f t="shared" si="6"/>
        <v>0</v>
      </c>
      <c r="P55" s="103">
        <f t="shared" si="33"/>
        <v>8.326738107019506E-2</v>
      </c>
      <c r="Q55" s="103">
        <f t="shared" si="7"/>
        <v>6.2958466827174486E-2</v>
      </c>
      <c r="R55" s="103">
        <f t="shared" si="8"/>
        <v>7.3112923948684766E-2</v>
      </c>
      <c r="T55" s="26">
        <f t="shared" si="34"/>
        <v>101</v>
      </c>
      <c r="U55" s="119">
        <f t="shared" si="48"/>
        <v>0.34110000000000001</v>
      </c>
      <c r="V55" s="119"/>
      <c r="W55" s="120">
        <f t="shared" si="67"/>
        <v>8.398064328113226E-3</v>
      </c>
      <c r="X55" s="120">
        <f t="shared" si="44"/>
        <v>5.5334845857938049E-3</v>
      </c>
      <c r="Y55" s="120">
        <f t="shared" si="49"/>
        <v>6.9657744569535159E-3</v>
      </c>
      <c r="AA55" s="119">
        <f t="shared" si="68"/>
        <v>8.9357229689416617E-2</v>
      </c>
      <c r="AC55" s="26">
        <f t="shared" si="50"/>
        <v>98</v>
      </c>
      <c r="AD55" s="25">
        <f t="shared" si="51"/>
        <v>1.509093222901382</v>
      </c>
      <c r="AE55" s="105"/>
      <c r="AF55" s="26">
        <f t="shared" si="52"/>
        <v>101</v>
      </c>
      <c r="AG55" s="25">
        <f t="shared" si="53"/>
        <v>1.5242218824609679</v>
      </c>
      <c r="AH55" s="123"/>
      <c r="AI55" s="122">
        <f t="shared" si="54"/>
        <v>0.05</v>
      </c>
      <c r="AJ55" s="124">
        <f t="shared" si="55"/>
        <v>0</v>
      </c>
      <c r="AL55" s="25">
        <f t="shared" si="69"/>
        <v>12.435963599234416</v>
      </c>
      <c r="AM55" s="25">
        <f t="shared" si="70"/>
        <v>1</v>
      </c>
      <c r="AO55" s="33">
        <f t="shared" si="71"/>
        <v>2100</v>
      </c>
      <c r="AP55" s="33">
        <f t="shared" si="72"/>
        <v>2100</v>
      </c>
      <c r="AQ55" s="125"/>
      <c r="AR55" s="126">
        <f t="shared" si="73"/>
        <v>39410.759614491166</v>
      </c>
      <c r="AS55" s="126">
        <f t="shared" si="74"/>
        <v>39805.852479626425</v>
      </c>
      <c r="AT55" s="126"/>
      <c r="AU55" s="62">
        <f t="shared" si="56"/>
        <v>2881.4358704541896</v>
      </c>
      <c r="AV55" s="62">
        <f t="shared" si="57"/>
        <v>277.27859043984154</v>
      </c>
      <c r="AW55" s="62">
        <f t="shared" si="58"/>
        <v>3158.7144608940312</v>
      </c>
      <c r="AX55" s="61">
        <f t="shared" si="75"/>
        <v>282.25397360538972</v>
      </c>
      <c r="AY55" s="61"/>
      <c r="AZ55" s="33">
        <f>IF(B55="","",VLOOKUP($A$3,'Tab1-Plan'!$B$30:$F$33,IF(B55&lt;65,2,3),FALSE))</f>
        <v>0</v>
      </c>
      <c r="BA55" s="33">
        <f>IF(T55="","",VLOOKUP($A$3,'Tab1-Plan'!$B$30:$F$33,IF(T55&lt;65,4,5),FALSE))</f>
        <v>0</v>
      </c>
      <c r="BB55" s="115"/>
      <c r="BC55" s="126">
        <f t="shared" si="59"/>
        <v>0</v>
      </c>
      <c r="BD55" s="126">
        <f t="shared" si="60"/>
        <v>0</v>
      </c>
      <c r="BE55" s="125"/>
      <c r="BF55" s="62">
        <f t="shared" si="61"/>
        <v>0</v>
      </c>
      <c r="BG55" s="62">
        <f t="shared" si="62"/>
        <v>0</v>
      </c>
      <c r="BH55" s="62">
        <f t="shared" si="63"/>
        <v>0</v>
      </c>
      <c r="BI55" s="61">
        <f t="shared" si="64"/>
        <v>0</v>
      </c>
      <c r="BJ55" s="61"/>
      <c r="BK55" s="61">
        <f t="shared" si="65"/>
        <v>3158.7144608940312</v>
      </c>
      <c r="BL55" s="61">
        <f t="shared" si="66"/>
        <v>282.25397360538972</v>
      </c>
      <c r="BM55" s="127"/>
      <c r="BU55" s="37"/>
      <c r="BV55" s="127"/>
      <c r="BW55" s="127"/>
    </row>
    <row r="56" spans="1:75">
      <c r="A56" s="26">
        <f t="shared" si="29"/>
        <v>2074</v>
      </c>
      <c r="B56" s="26">
        <f t="shared" si="30"/>
        <v>99</v>
      </c>
      <c r="C56" s="26">
        <f t="shared" si="31"/>
        <v>66</v>
      </c>
      <c r="D56" s="103">
        <f t="shared" si="45"/>
        <v>1</v>
      </c>
      <c r="E56" s="118">
        <f t="shared" si="46"/>
        <v>0</v>
      </c>
      <c r="F56" s="103">
        <f t="shared" si="47"/>
        <v>0.26819999999999999</v>
      </c>
      <c r="G56" s="103"/>
      <c r="H56" s="60">
        <f>IF(B56="","",(IF(AND(B56&gt;='Tab1-Plan'!$C$9,C56&gt;='Tab1-Plan'!$D$9),1,0)))</f>
        <v>1</v>
      </c>
      <c r="I56" s="64">
        <f>IF(AND(B56="",T56=""),"",VLOOKUP($A$3,'Tab2-Assumptions'!$A$10:$C$13,2,FALSE))</f>
        <v>1</v>
      </c>
      <c r="J56" s="64">
        <f>IF(AND(B56="",T56=""),"",VLOOKUP($A$3,'Tab2-Assumptions'!$A$10:$C$13,3,FALSE))</f>
        <v>1</v>
      </c>
      <c r="K56" s="103">
        <f t="shared" si="32"/>
        <v>0</v>
      </c>
      <c r="L56" s="103">
        <f t="shared" si="3"/>
        <v>0</v>
      </c>
      <c r="M56" s="103">
        <f t="shared" si="4"/>
        <v>0</v>
      </c>
      <c r="N56" s="103">
        <f t="shared" si="5"/>
        <v>0</v>
      </c>
      <c r="O56" s="103">
        <f t="shared" si="6"/>
        <v>0</v>
      </c>
      <c r="P56" s="103">
        <f t="shared" si="33"/>
        <v>6.2958466827174486E-2</v>
      </c>
      <c r="Q56" s="103">
        <f t="shared" si="7"/>
        <v>4.6073006024126291E-2</v>
      </c>
      <c r="R56" s="103">
        <f t="shared" si="8"/>
        <v>5.4515736425650385E-2</v>
      </c>
      <c r="T56" s="26">
        <f t="shared" si="34"/>
        <v>102</v>
      </c>
      <c r="U56" s="119">
        <f t="shared" si="48"/>
        <v>0.36509999999999998</v>
      </c>
      <c r="V56" s="119"/>
      <c r="W56" s="120">
        <f t="shared" si="67"/>
        <v>5.5334845857938049E-3</v>
      </c>
      <c r="X56" s="120">
        <f t="shared" si="44"/>
        <v>3.5132093635204869E-3</v>
      </c>
      <c r="Y56" s="120">
        <f t="shared" si="49"/>
        <v>4.5233469746571459E-3</v>
      </c>
      <c r="AA56" s="119">
        <f t="shared" si="68"/>
        <v>8.5102123513730102E-2</v>
      </c>
      <c r="AC56" s="26">
        <f t="shared" si="50"/>
        <v>99</v>
      </c>
      <c r="AD56" s="25">
        <f t="shared" si="51"/>
        <v>1.5166386890158887</v>
      </c>
      <c r="AE56" s="105"/>
      <c r="AF56" s="26">
        <f t="shared" si="52"/>
        <v>102</v>
      </c>
      <c r="AG56" s="25">
        <f t="shared" si="53"/>
        <v>1.5242218824609679</v>
      </c>
      <c r="AH56" s="123"/>
      <c r="AI56" s="122">
        <f t="shared" si="54"/>
        <v>0.05</v>
      </c>
      <c r="AJ56" s="124">
        <f t="shared" si="55"/>
        <v>0</v>
      </c>
      <c r="AL56" s="25">
        <f t="shared" si="69"/>
        <v>13.057761779196138</v>
      </c>
      <c r="AM56" s="25">
        <f t="shared" si="70"/>
        <v>1</v>
      </c>
      <c r="AO56" s="33">
        <f t="shared" si="71"/>
        <v>2100</v>
      </c>
      <c r="AP56" s="33">
        <f t="shared" si="72"/>
        <v>2100</v>
      </c>
      <c r="AQ56" s="125"/>
      <c r="AR56" s="126">
        <f t="shared" si="73"/>
        <v>41588.204083191798</v>
      </c>
      <c r="AS56" s="126">
        <f t="shared" si="74"/>
        <v>41796.145103607749</v>
      </c>
      <c r="AT56" s="126"/>
      <c r="AU56" s="62">
        <f t="shared" si="56"/>
        <v>2267.2115722154413</v>
      </c>
      <c r="AV56" s="62">
        <f t="shared" si="57"/>
        <v>189.05846650673519</v>
      </c>
      <c r="AW56" s="62">
        <f t="shared" si="58"/>
        <v>2456.2700387221767</v>
      </c>
      <c r="AX56" s="61">
        <f t="shared" si="75"/>
        <v>209.03379621840929</v>
      </c>
      <c r="AY56" s="61"/>
      <c r="AZ56" s="33">
        <f>IF(B56="","",VLOOKUP($A$3,'Tab1-Plan'!$B$30:$F$33,IF(B56&lt;65,2,3),FALSE))</f>
        <v>0</v>
      </c>
      <c r="BA56" s="33">
        <f>IF(T56="","",VLOOKUP($A$3,'Tab1-Plan'!$B$30:$F$33,IF(T56&lt;65,4,5),FALSE))</f>
        <v>0</v>
      </c>
      <c r="BB56" s="115"/>
      <c r="BC56" s="126">
        <f t="shared" si="59"/>
        <v>0</v>
      </c>
      <c r="BD56" s="126">
        <f t="shared" si="60"/>
        <v>0</v>
      </c>
      <c r="BE56" s="125"/>
      <c r="BF56" s="62">
        <f t="shared" si="61"/>
        <v>0</v>
      </c>
      <c r="BG56" s="62">
        <f t="shared" si="62"/>
        <v>0</v>
      </c>
      <c r="BH56" s="62">
        <f t="shared" si="63"/>
        <v>0</v>
      </c>
      <c r="BI56" s="61">
        <f t="shared" si="64"/>
        <v>0</v>
      </c>
      <c r="BJ56" s="61"/>
      <c r="BK56" s="61">
        <f t="shared" si="65"/>
        <v>2456.2700387221767</v>
      </c>
      <c r="BL56" s="61">
        <f t="shared" si="66"/>
        <v>209.03379621840929</v>
      </c>
      <c r="BM56" s="127"/>
      <c r="BU56" s="37"/>
      <c r="BV56" s="127"/>
      <c r="BW56" s="127"/>
    </row>
    <row r="57" spans="1:75">
      <c r="A57" s="26">
        <f t="shared" si="29"/>
        <v>2075</v>
      </c>
      <c r="B57" s="26">
        <f t="shared" si="30"/>
        <v>100</v>
      </c>
      <c r="C57" s="26">
        <f t="shared" si="31"/>
        <v>67</v>
      </c>
      <c r="D57" s="103">
        <f t="shared" si="45"/>
        <v>1</v>
      </c>
      <c r="E57" s="118">
        <f t="shared" si="46"/>
        <v>0</v>
      </c>
      <c r="F57" s="103">
        <f t="shared" si="47"/>
        <v>0.29520000000000002</v>
      </c>
      <c r="G57" s="103"/>
      <c r="H57" s="60">
        <f>IF(B57="","",(IF(AND(B57&gt;='Tab1-Plan'!$C$9,C57&gt;='Tab1-Plan'!$D$9),1,0)))</f>
        <v>1</v>
      </c>
      <c r="I57" s="64">
        <f>IF(AND(B57="",T57=""),"",VLOOKUP($A$3,'Tab2-Assumptions'!$A$10:$C$13,2,FALSE))</f>
        <v>1</v>
      </c>
      <c r="J57" s="64">
        <f>IF(AND(B57="",T57=""),"",VLOOKUP($A$3,'Tab2-Assumptions'!$A$10:$C$13,3,FALSE))</f>
        <v>1</v>
      </c>
      <c r="K57" s="103">
        <f t="shared" si="32"/>
        <v>0</v>
      </c>
      <c r="L57" s="103">
        <f t="shared" si="3"/>
        <v>0</v>
      </c>
      <c r="M57" s="103">
        <f t="shared" si="4"/>
        <v>0</v>
      </c>
      <c r="N57" s="103">
        <f t="shared" si="5"/>
        <v>0</v>
      </c>
      <c r="O57" s="103">
        <f t="shared" si="6"/>
        <v>0</v>
      </c>
      <c r="P57" s="103">
        <f t="shared" si="33"/>
        <v>4.6073006024126291E-2</v>
      </c>
      <c r="Q57" s="103">
        <f t="shared" si="7"/>
        <v>3.2472254645804208E-2</v>
      </c>
      <c r="R57" s="103">
        <f t="shared" si="8"/>
        <v>3.9272630334965253E-2</v>
      </c>
      <c r="T57" s="26">
        <f t="shared" si="34"/>
        <v>103</v>
      </c>
      <c r="U57" s="119">
        <f t="shared" si="48"/>
        <v>0.3931</v>
      </c>
      <c r="V57" s="119"/>
      <c r="W57" s="120">
        <f t="shared" si="67"/>
        <v>3.5132093635204869E-3</v>
      </c>
      <c r="X57" s="120">
        <f t="shared" si="44"/>
        <v>2.1321667627205833E-3</v>
      </c>
      <c r="Y57" s="120">
        <f t="shared" si="49"/>
        <v>2.8226880631205351E-3</v>
      </c>
      <c r="AA57" s="119">
        <f t="shared" si="68"/>
        <v>8.104964144164771E-2</v>
      </c>
      <c r="AC57" s="26">
        <f t="shared" si="50"/>
        <v>100</v>
      </c>
      <c r="AD57" s="25">
        <f t="shared" si="51"/>
        <v>1.5242218824609679</v>
      </c>
      <c r="AE57" s="105"/>
      <c r="AF57" s="26">
        <f t="shared" si="52"/>
        <v>103</v>
      </c>
      <c r="AG57" s="25">
        <f t="shared" si="53"/>
        <v>1.5242218824609679</v>
      </c>
      <c r="AH57" s="123"/>
      <c r="AI57" s="122">
        <f t="shared" si="54"/>
        <v>0.05</v>
      </c>
      <c r="AJ57" s="124">
        <f t="shared" si="55"/>
        <v>0</v>
      </c>
      <c r="AL57" s="25">
        <f t="shared" si="69"/>
        <v>13.710649868155945</v>
      </c>
      <c r="AM57" s="25">
        <f t="shared" si="70"/>
        <v>1</v>
      </c>
      <c r="AO57" s="33">
        <f t="shared" si="71"/>
        <v>2100</v>
      </c>
      <c r="AP57" s="33">
        <f t="shared" si="72"/>
        <v>2100</v>
      </c>
      <c r="AQ57" s="125"/>
      <c r="AR57" s="126">
        <f t="shared" si="73"/>
        <v>43885.952358788141</v>
      </c>
      <c r="AS57" s="126">
        <f t="shared" si="74"/>
        <v>43885.952358788141</v>
      </c>
      <c r="AT57" s="126"/>
      <c r="AU57" s="62">
        <f t="shared" si="56"/>
        <v>1723.516783884583</v>
      </c>
      <c r="AV57" s="62">
        <f t="shared" si="57"/>
        <v>123.87635386182778</v>
      </c>
      <c r="AW57" s="62">
        <f t="shared" si="58"/>
        <v>1847.3931377464107</v>
      </c>
      <c r="AX57" s="61">
        <f t="shared" si="75"/>
        <v>149.73055141610709</v>
      </c>
      <c r="AY57" s="61"/>
      <c r="AZ57" s="33">
        <f>IF(B57="","",VLOOKUP($A$3,'Tab1-Plan'!$B$30:$F$33,IF(B57&lt;65,2,3),FALSE))</f>
        <v>0</v>
      </c>
      <c r="BA57" s="33">
        <f>IF(T57="","",VLOOKUP($A$3,'Tab1-Plan'!$B$30:$F$33,IF(T57&lt;65,4,5),FALSE))</f>
        <v>0</v>
      </c>
      <c r="BB57" s="115"/>
      <c r="BC57" s="126">
        <f t="shared" si="59"/>
        <v>0</v>
      </c>
      <c r="BD57" s="126">
        <f t="shared" si="60"/>
        <v>0</v>
      </c>
      <c r="BE57" s="125"/>
      <c r="BF57" s="62">
        <f t="shared" si="61"/>
        <v>0</v>
      </c>
      <c r="BG57" s="62">
        <f t="shared" si="62"/>
        <v>0</v>
      </c>
      <c r="BH57" s="62">
        <f t="shared" si="63"/>
        <v>0</v>
      </c>
      <c r="BI57" s="61">
        <f t="shared" si="64"/>
        <v>0</v>
      </c>
      <c r="BJ57" s="61"/>
      <c r="BK57" s="61">
        <f t="shared" si="65"/>
        <v>1847.3931377464107</v>
      </c>
      <c r="BL57" s="61">
        <f t="shared" si="66"/>
        <v>149.73055141610709</v>
      </c>
      <c r="BM57" s="127"/>
      <c r="BU57" s="37"/>
      <c r="BV57" s="127"/>
      <c r="BW57" s="127"/>
    </row>
    <row r="58" spans="1:75">
      <c r="A58" s="26">
        <f t="shared" si="29"/>
        <v>2076</v>
      </c>
      <c r="B58" s="26">
        <f t="shared" si="30"/>
        <v>101</v>
      </c>
      <c r="C58" s="26">
        <f t="shared" si="31"/>
        <v>68</v>
      </c>
      <c r="D58" s="103">
        <f t="shared" si="45"/>
        <v>1</v>
      </c>
      <c r="E58" s="118">
        <f t="shared" si="46"/>
        <v>0</v>
      </c>
      <c r="F58" s="103">
        <f t="shared" si="47"/>
        <v>0.32519999999999999</v>
      </c>
      <c r="G58" s="103"/>
      <c r="H58" s="60">
        <f>IF(B58="","",(IF(AND(B58&gt;='Tab1-Plan'!$C$9,C58&gt;='Tab1-Plan'!$D$9),1,0)))</f>
        <v>1</v>
      </c>
      <c r="I58" s="64">
        <f>IF(AND(B58="",T58=""),"",VLOOKUP($A$3,'Tab2-Assumptions'!$A$10:$C$13,2,FALSE))</f>
        <v>1</v>
      </c>
      <c r="J58" s="64">
        <f>IF(AND(B58="",T58=""),"",VLOOKUP($A$3,'Tab2-Assumptions'!$A$10:$C$13,3,FALSE))</f>
        <v>1</v>
      </c>
      <c r="K58" s="103">
        <f t="shared" si="32"/>
        <v>0</v>
      </c>
      <c r="L58" s="103">
        <f t="shared" si="3"/>
        <v>0</v>
      </c>
      <c r="M58" s="103">
        <f t="shared" si="4"/>
        <v>0</v>
      </c>
      <c r="N58" s="103">
        <f t="shared" si="5"/>
        <v>0</v>
      </c>
      <c r="O58" s="103">
        <f t="shared" si="6"/>
        <v>0</v>
      </c>
      <c r="P58" s="103">
        <f t="shared" si="33"/>
        <v>3.2472254645804208E-2</v>
      </c>
      <c r="Q58" s="103">
        <f t="shared" si="7"/>
        <v>2.1912277434988681E-2</v>
      </c>
      <c r="R58" s="103">
        <f t="shared" si="8"/>
        <v>2.7192266040396443E-2</v>
      </c>
      <c r="T58" s="26">
        <f t="shared" si="34"/>
        <v>104</v>
      </c>
      <c r="U58" s="119">
        <f t="shared" si="48"/>
        <v>0.42730000000000001</v>
      </c>
      <c r="V58" s="119"/>
      <c r="W58" s="120">
        <f t="shared" si="67"/>
        <v>2.1321667627205833E-3</v>
      </c>
      <c r="X58" s="120">
        <f t="shared" si="44"/>
        <v>1.221091905010078E-3</v>
      </c>
      <c r="Y58" s="120">
        <f t="shared" si="49"/>
        <v>1.6766293338653306E-3</v>
      </c>
      <c r="AA58" s="119">
        <f t="shared" si="68"/>
        <v>7.7190134706331154E-2</v>
      </c>
      <c r="AC58" s="26">
        <f t="shared" si="50"/>
        <v>101</v>
      </c>
      <c r="AD58" s="25">
        <f t="shared" si="51"/>
        <v>1.5242218824609679</v>
      </c>
      <c r="AE58" s="105"/>
      <c r="AF58" s="26">
        <f t="shared" si="52"/>
        <v>104</v>
      </c>
      <c r="AG58" s="25">
        <f t="shared" si="53"/>
        <v>1.5242218824609679</v>
      </c>
      <c r="AH58" s="123"/>
      <c r="AI58" s="51">
        <f t="shared" si="54"/>
        <v>0.05</v>
      </c>
      <c r="AJ58" s="35">
        <f t="shared" si="55"/>
        <v>0</v>
      </c>
      <c r="AL58" s="25">
        <f t="shared" si="69"/>
        <v>14.396182361563744</v>
      </c>
      <c r="AM58" s="25">
        <f t="shared" si="70"/>
        <v>1</v>
      </c>
      <c r="AO58" s="33">
        <f t="shared" si="71"/>
        <v>2100</v>
      </c>
      <c r="AP58" s="33">
        <f t="shared" si="72"/>
        <v>2100</v>
      </c>
      <c r="AQ58" s="125"/>
      <c r="AR58" s="126">
        <f t="shared" si="73"/>
        <v>46080.249976727551</v>
      </c>
      <c r="AS58" s="126">
        <f t="shared" si="74"/>
        <v>46080.249976727551</v>
      </c>
      <c r="AT58" s="126"/>
      <c r="AU58" s="62">
        <f t="shared" si="56"/>
        <v>1253.0264165751476</v>
      </c>
      <c r="AV58" s="62">
        <f t="shared" si="57"/>
        <v>77.259498822828633</v>
      </c>
      <c r="AW58" s="62">
        <f t="shared" si="58"/>
        <v>1330.2859153979762</v>
      </c>
      <c r="AX58" s="61">
        <f t="shared" si="75"/>
        <v>102.68494900750483</v>
      </c>
      <c r="AY58" s="61"/>
      <c r="AZ58" s="33">
        <f>IF(B58="","",VLOOKUP($A$3,'Tab1-Plan'!$B$30:$F$33,IF(B58&lt;65,2,3),FALSE))</f>
        <v>0</v>
      </c>
      <c r="BA58" s="33">
        <f>IF(T58="","",VLOOKUP($A$3,'Tab1-Plan'!$B$30:$F$33,IF(T58&lt;65,4,5),FALSE))</f>
        <v>0</v>
      </c>
      <c r="BB58" s="115"/>
      <c r="BC58" s="126">
        <f t="shared" si="59"/>
        <v>0</v>
      </c>
      <c r="BD58" s="126">
        <f t="shared" si="60"/>
        <v>0</v>
      </c>
      <c r="BE58" s="125"/>
      <c r="BF58" s="62">
        <f t="shared" si="61"/>
        <v>0</v>
      </c>
      <c r="BG58" s="62">
        <f t="shared" si="62"/>
        <v>0</v>
      </c>
      <c r="BH58" s="62">
        <f t="shared" si="63"/>
        <v>0</v>
      </c>
      <c r="BI58" s="61">
        <f t="shared" si="64"/>
        <v>0</v>
      </c>
      <c r="BJ58" s="61"/>
      <c r="BK58" s="61">
        <f t="shared" si="65"/>
        <v>1330.2859153979762</v>
      </c>
      <c r="BL58" s="61">
        <f t="shared" si="66"/>
        <v>102.68494900750483</v>
      </c>
      <c r="BM58" s="127"/>
      <c r="BU58" s="37"/>
      <c r="BV58" s="127"/>
      <c r="BW58" s="127"/>
    </row>
    <row r="59" spans="1:75">
      <c r="A59" s="26">
        <f t="shared" si="29"/>
        <v>2077</v>
      </c>
      <c r="B59" s="26">
        <f t="shared" si="30"/>
        <v>102</v>
      </c>
      <c r="C59" s="26">
        <f t="shared" si="31"/>
        <v>69</v>
      </c>
      <c r="D59" s="103">
        <f t="shared" si="45"/>
        <v>1</v>
      </c>
      <c r="E59" s="118">
        <f t="shared" si="46"/>
        <v>0</v>
      </c>
      <c r="F59" s="103">
        <f t="shared" si="47"/>
        <v>0.3589</v>
      </c>
      <c r="G59" s="103"/>
      <c r="H59" s="60">
        <f>IF(B59="","",(IF(AND(B59&gt;='Tab1-Plan'!$C$9,C59&gt;='Tab1-Plan'!$D$9),1,0)))</f>
        <v>1</v>
      </c>
      <c r="I59" s="64">
        <f>IF(AND(B59="",T59=""),"",VLOOKUP($A$3,'Tab2-Assumptions'!$A$10:$C$13,2,FALSE))</f>
        <v>1</v>
      </c>
      <c r="J59" s="64">
        <f>IF(AND(B59="",T59=""),"",VLOOKUP($A$3,'Tab2-Assumptions'!$A$10:$C$13,3,FALSE))</f>
        <v>1</v>
      </c>
      <c r="K59" s="103">
        <f t="shared" si="32"/>
        <v>0</v>
      </c>
      <c r="L59" s="103">
        <f t="shared" si="3"/>
        <v>0</v>
      </c>
      <c r="M59" s="103">
        <f t="shared" si="4"/>
        <v>0</v>
      </c>
      <c r="N59" s="103">
        <f t="shared" si="5"/>
        <v>0</v>
      </c>
      <c r="O59" s="103">
        <f t="shared" si="6"/>
        <v>0</v>
      </c>
      <c r="P59" s="103">
        <f t="shared" si="33"/>
        <v>2.1912277434988681E-2</v>
      </c>
      <c r="Q59" s="103">
        <f t="shared" si="7"/>
        <v>1.4047961063571243E-2</v>
      </c>
      <c r="R59" s="103">
        <f t="shared" si="8"/>
        <v>1.7980119249279961E-2</v>
      </c>
      <c r="T59" s="26">
        <f t="shared" si="34"/>
        <v>105</v>
      </c>
      <c r="U59" s="119">
        <f t="shared" si="48"/>
        <v>0.46949999999999997</v>
      </c>
      <c r="V59" s="119"/>
      <c r="W59" s="120">
        <f t="shared" si="67"/>
        <v>1.221091905010078E-3</v>
      </c>
      <c r="X59" s="120">
        <f t="shared" si="44"/>
        <v>6.4778925560784637E-4</v>
      </c>
      <c r="Y59" s="120">
        <f t="shared" si="49"/>
        <v>9.3444058030896227E-4</v>
      </c>
      <c r="AA59" s="119">
        <f t="shared" si="68"/>
        <v>7.3514414006029663E-2</v>
      </c>
      <c r="AC59" s="26">
        <f t="shared" si="50"/>
        <v>102</v>
      </c>
      <c r="AD59" s="25">
        <f t="shared" si="51"/>
        <v>1.5242218824609679</v>
      </c>
      <c r="AE59" s="105"/>
      <c r="AF59" s="26">
        <f t="shared" si="52"/>
        <v>105</v>
      </c>
      <c r="AG59" s="25">
        <f t="shared" si="53"/>
        <v>1.5242218824609679</v>
      </c>
      <c r="AH59" s="123"/>
      <c r="AI59" s="51">
        <f t="shared" si="54"/>
        <v>0.05</v>
      </c>
      <c r="AJ59" s="35">
        <f t="shared" si="55"/>
        <v>0</v>
      </c>
      <c r="AL59" s="25">
        <f t="shared" si="69"/>
        <v>15.115991479641933</v>
      </c>
      <c r="AM59" s="25">
        <f t="shared" si="70"/>
        <v>1</v>
      </c>
      <c r="AO59" s="33">
        <f t="shared" si="71"/>
        <v>2100</v>
      </c>
      <c r="AP59" s="33">
        <f t="shared" si="72"/>
        <v>2100</v>
      </c>
      <c r="AQ59" s="125"/>
      <c r="AR59" s="126">
        <f t="shared" si="73"/>
        <v>48384.262475563934</v>
      </c>
      <c r="AS59" s="126">
        <f t="shared" si="74"/>
        <v>48384.262475563934</v>
      </c>
      <c r="AT59" s="126"/>
      <c r="AU59" s="62">
        <f t="shared" si="56"/>
        <v>869.95480909910111</v>
      </c>
      <c r="AV59" s="62">
        <f t="shared" si="57"/>
        <v>45.212218305487106</v>
      </c>
      <c r="AW59" s="62">
        <f t="shared" si="58"/>
        <v>915.16702740458823</v>
      </c>
      <c r="AX59" s="61">
        <f t="shared" si="75"/>
        <v>67.277967737288392</v>
      </c>
      <c r="AY59" s="61"/>
      <c r="AZ59" s="33">
        <f>IF(B59="","",VLOOKUP($A$3,'Tab1-Plan'!$B$30:$F$33,IF(B59&lt;65,2,3),FALSE))</f>
        <v>0</v>
      </c>
      <c r="BA59" s="33">
        <f>IF(T59="","",VLOOKUP($A$3,'Tab1-Plan'!$B$30:$F$33,IF(T59&lt;65,4,5),FALSE))</f>
        <v>0</v>
      </c>
      <c r="BB59" s="115"/>
      <c r="BC59" s="126">
        <f t="shared" si="59"/>
        <v>0</v>
      </c>
      <c r="BD59" s="126">
        <f t="shared" si="60"/>
        <v>0</v>
      </c>
      <c r="BE59" s="125"/>
      <c r="BF59" s="62">
        <f t="shared" si="61"/>
        <v>0</v>
      </c>
      <c r="BG59" s="62">
        <f t="shared" si="62"/>
        <v>0</v>
      </c>
      <c r="BH59" s="62">
        <f t="shared" si="63"/>
        <v>0</v>
      </c>
      <c r="BI59" s="61">
        <f t="shared" si="64"/>
        <v>0</v>
      </c>
      <c r="BJ59" s="61"/>
      <c r="BK59" s="61">
        <f t="shared" si="65"/>
        <v>915.16702740458823</v>
      </c>
      <c r="BL59" s="61">
        <f t="shared" si="66"/>
        <v>67.277967737288392</v>
      </c>
      <c r="BM59" s="127"/>
      <c r="BU59" s="37"/>
      <c r="BV59" s="127"/>
      <c r="BW59" s="127"/>
    </row>
    <row r="60" spans="1:75">
      <c r="A60" s="26">
        <f t="shared" si="29"/>
        <v>2078</v>
      </c>
      <c r="B60" s="26">
        <f t="shared" si="30"/>
        <v>103</v>
      </c>
      <c r="C60" s="26">
        <f t="shared" si="31"/>
        <v>70</v>
      </c>
      <c r="D60" s="103">
        <f t="shared" si="45"/>
        <v>1</v>
      </c>
      <c r="E60" s="118">
        <f t="shared" si="46"/>
        <v>0</v>
      </c>
      <c r="F60" s="103">
        <f t="shared" si="47"/>
        <v>0.39579999999999999</v>
      </c>
      <c r="G60" s="103"/>
      <c r="H60" s="60">
        <f>IF(B60="","",(IF(AND(B60&gt;='Tab1-Plan'!$C$9,C60&gt;='Tab1-Plan'!$D$9),1,0)))</f>
        <v>1</v>
      </c>
      <c r="I60" s="64">
        <f>IF(AND(B60="",T60=""),"",VLOOKUP($A$3,'Tab2-Assumptions'!$A$10:$C$13,2,FALSE))</f>
        <v>1</v>
      </c>
      <c r="J60" s="64">
        <f>IF(AND(B60="",T60=""),"",VLOOKUP($A$3,'Tab2-Assumptions'!$A$10:$C$13,3,FALSE))</f>
        <v>1</v>
      </c>
      <c r="K60" s="103">
        <f t="shared" si="32"/>
        <v>0</v>
      </c>
      <c r="L60" s="103">
        <f t="shared" si="3"/>
        <v>0</v>
      </c>
      <c r="M60" s="103">
        <f t="shared" si="4"/>
        <v>0</v>
      </c>
      <c r="N60" s="103">
        <f t="shared" si="5"/>
        <v>0</v>
      </c>
      <c r="O60" s="103">
        <f t="shared" si="6"/>
        <v>0</v>
      </c>
      <c r="P60" s="103">
        <f t="shared" si="33"/>
        <v>1.4047961063571243E-2</v>
      </c>
      <c r="Q60" s="103">
        <f t="shared" si="7"/>
        <v>8.4877780746097468E-3</v>
      </c>
      <c r="R60" s="103">
        <f t="shared" si="8"/>
        <v>1.1267869569090495E-2</v>
      </c>
      <c r="T60" s="26">
        <f t="shared" si="34"/>
        <v>106</v>
      </c>
      <c r="U60" s="119">
        <f t="shared" si="48"/>
        <v>0.52190000000000003</v>
      </c>
      <c r="V60" s="119"/>
      <c r="W60" s="120">
        <f t="shared" si="67"/>
        <v>6.4778925560784637E-4</v>
      </c>
      <c r="X60" s="120">
        <f t="shared" si="44"/>
        <v>3.0970804310611136E-4</v>
      </c>
      <c r="Y60" s="120">
        <f t="shared" si="49"/>
        <v>4.7874864935697886E-4</v>
      </c>
      <c r="AA60" s="119">
        <f t="shared" si="68"/>
        <v>7.0013727624790148E-2</v>
      </c>
      <c r="AC60" s="26">
        <f t="shared" si="50"/>
        <v>103</v>
      </c>
      <c r="AD60" s="25">
        <f t="shared" si="51"/>
        <v>1.5242218824609679</v>
      </c>
      <c r="AE60" s="105"/>
      <c r="AF60" s="26">
        <f t="shared" si="52"/>
        <v>106</v>
      </c>
      <c r="AG60" s="25">
        <f t="shared" si="53"/>
        <v>1.5242218824609679</v>
      </c>
      <c r="AH60" s="123"/>
      <c r="AI60" s="51">
        <f t="shared" si="54"/>
        <v>0.05</v>
      </c>
      <c r="AJ60" s="35">
        <f t="shared" si="55"/>
        <v>0</v>
      </c>
      <c r="AL60" s="25">
        <f t="shared" si="69"/>
        <v>15.87179105362403</v>
      </c>
      <c r="AM60" s="25">
        <f t="shared" si="70"/>
        <v>1</v>
      </c>
      <c r="AO60" s="33">
        <f t="shared" si="71"/>
        <v>2100</v>
      </c>
      <c r="AP60" s="33">
        <f t="shared" si="72"/>
        <v>2100</v>
      </c>
      <c r="AQ60" s="125"/>
      <c r="AR60" s="126">
        <f t="shared" si="73"/>
        <v>50803.475599342135</v>
      </c>
      <c r="AS60" s="126">
        <f t="shared" si="74"/>
        <v>50803.475599342135</v>
      </c>
      <c r="AT60" s="126"/>
      <c r="AU60" s="62">
        <f t="shared" si="56"/>
        <v>572.44693670985873</v>
      </c>
      <c r="AV60" s="62">
        <f t="shared" si="57"/>
        <v>24.322095325825281</v>
      </c>
      <c r="AW60" s="62">
        <f t="shared" si="58"/>
        <v>596.76903203568406</v>
      </c>
      <c r="AX60" s="61">
        <f t="shared" si="75"/>
        <v>41.782024463856047</v>
      </c>
      <c r="AY60" s="61"/>
      <c r="AZ60" s="33">
        <f>IF(B60="","",VLOOKUP($A$3,'Tab1-Plan'!$B$30:$F$33,IF(B60&lt;65,2,3),FALSE))</f>
        <v>0</v>
      </c>
      <c r="BA60" s="33">
        <f>IF(T60="","",VLOOKUP($A$3,'Tab1-Plan'!$B$30:$F$33,IF(T60&lt;65,4,5),FALSE))</f>
        <v>0</v>
      </c>
      <c r="BB60" s="115"/>
      <c r="BC60" s="126">
        <f t="shared" si="59"/>
        <v>0</v>
      </c>
      <c r="BD60" s="126">
        <f t="shared" si="60"/>
        <v>0</v>
      </c>
      <c r="BE60" s="125"/>
      <c r="BF60" s="62">
        <f t="shared" si="61"/>
        <v>0</v>
      </c>
      <c r="BG60" s="62">
        <f t="shared" si="62"/>
        <v>0</v>
      </c>
      <c r="BH60" s="62">
        <f t="shared" si="63"/>
        <v>0</v>
      </c>
      <c r="BI60" s="61">
        <f t="shared" si="64"/>
        <v>0</v>
      </c>
      <c r="BJ60" s="61"/>
      <c r="BK60" s="61">
        <f t="shared" si="65"/>
        <v>596.76903203568406</v>
      </c>
      <c r="BL60" s="61">
        <f t="shared" si="66"/>
        <v>41.782024463856047</v>
      </c>
      <c r="BM60" s="127"/>
      <c r="BU60" s="37"/>
      <c r="BV60" s="127"/>
      <c r="BW60" s="127"/>
    </row>
    <row r="61" spans="1:75">
      <c r="A61" s="26">
        <f t="shared" si="29"/>
        <v>2079</v>
      </c>
      <c r="B61" s="26">
        <f t="shared" si="30"/>
        <v>104</v>
      </c>
      <c r="C61" s="26">
        <f t="shared" si="31"/>
        <v>71</v>
      </c>
      <c r="D61" s="103">
        <f t="shared" si="45"/>
        <v>1</v>
      </c>
      <c r="E61" s="118">
        <f t="shared" si="46"/>
        <v>0</v>
      </c>
      <c r="F61" s="103">
        <f t="shared" si="47"/>
        <v>0.43840000000000001</v>
      </c>
      <c r="G61" s="103"/>
      <c r="H61" s="60">
        <f>IF(B61="","",(IF(AND(B61&gt;='Tab1-Plan'!$C$9,C61&gt;='Tab1-Plan'!$D$9),1,0)))</f>
        <v>1</v>
      </c>
      <c r="I61" s="64">
        <f>IF(AND(B61="",T61=""),"",VLOOKUP($A$3,'Tab2-Assumptions'!$A$10:$C$13,2,FALSE))</f>
        <v>1</v>
      </c>
      <c r="J61" s="64">
        <f>IF(AND(B61="",T61=""),"",VLOOKUP($A$3,'Tab2-Assumptions'!$A$10:$C$13,3,FALSE))</f>
        <v>1</v>
      </c>
      <c r="K61" s="103">
        <f t="shared" si="32"/>
        <v>0</v>
      </c>
      <c r="L61" s="103">
        <f t="shared" si="3"/>
        <v>0</v>
      </c>
      <c r="M61" s="103">
        <f t="shared" si="4"/>
        <v>0</v>
      </c>
      <c r="N61" s="103">
        <f t="shared" si="5"/>
        <v>0</v>
      </c>
      <c r="O61" s="103">
        <f t="shared" si="6"/>
        <v>0</v>
      </c>
      <c r="P61" s="103">
        <f t="shared" si="33"/>
        <v>8.4877780746097468E-3</v>
      </c>
      <c r="Q61" s="103">
        <f t="shared" si="7"/>
        <v>4.7667361667008334E-3</v>
      </c>
      <c r="R61" s="103">
        <f t="shared" si="8"/>
        <v>6.6272571206552906E-3</v>
      </c>
      <c r="T61" s="26">
        <f t="shared" si="34"/>
        <v>107</v>
      </c>
      <c r="U61" s="119">
        <f t="shared" si="48"/>
        <v>0.58650000000000002</v>
      </c>
      <c r="V61" s="119"/>
      <c r="W61" s="120">
        <f t="shared" si="67"/>
        <v>3.0970804310611136E-4</v>
      </c>
      <c r="X61" s="120">
        <f t="shared" si="44"/>
        <v>1.2806427582437704E-4</v>
      </c>
      <c r="Y61" s="120">
        <f t="shared" si="49"/>
        <v>2.1888615946524418E-4</v>
      </c>
      <c r="AA61" s="119">
        <f t="shared" si="68"/>
        <v>6.6679740595038228E-2</v>
      </c>
      <c r="AC61" s="26">
        <f t="shared" si="50"/>
        <v>104</v>
      </c>
      <c r="AD61" s="25">
        <f t="shared" si="51"/>
        <v>1.5242218824609679</v>
      </c>
      <c r="AE61" s="105"/>
      <c r="AF61" s="26">
        <f t="shared" si="52"/>
        <v>107</v>
      </c>
      <c r="AG61" s="25">
        <f t="shared" si="53"/>
        <v>1.5242218824609679</v>
      </c>
      <c r="AH61" s="123"/>
      <c r="AI61" s="51">
        <f t="shared" si="54"/>
        <v>0.05</v>
      </c>
      <c r="AJ61" s="35">
        <f t="shared" si="55"/>
        <v>0</v>
      </c>
      <c r="AL61" s="25">
        <f t="shared" si="69"/>
        <v>16.665380606305231</v>
      </c>
      <c r="AM61" s="25">
        <f t="shared" si="70"/>
        <v>1</v>
      </c>
      <c r="AO61" s="33">
        <f t="shared" si="71"/>
        <v>2100</v>
      </c>
      <c r="AP61" s="33">
        <f t="shared" si="72"/>
        <v>2100</v>
      </c>
      <c r="AQ61" s="125"/>
      <c r="AR61" s="126">
        <f t="shared" si="73"/>
        <v>53343.649379309238</v>
      </c>
      <c r="AS61" s="126">
        <f t="shared" si="74"/>
        <v>53343.649379309238</v>
      </c>
      <c r="AT61" s="126"/>
      <c r="AU61" s="62">
        <f t="shared" si="56"/>
        <v>353.5220801907663</v>
      </c>
      <c r="AV61" s="62">
        <f t="shared" si="57"/>
        <v>11.676186544497556</v>
      </c>
      <c r="AW61" s="62">
        <f t="shared" si="58"/>
        <v>365.19826673526387</v>
      </c>
      <c r="AX61" s="61">
        <f t="shared" si="75"/>
        <v>24.351325691664972</v>
      </c>
      <c r="AY61" s="61"/>
      <c r="AZ61" s="33">
        <f>IF(B61="","",VLOOKUP($A$3,'Tab1-Plan'!$B$30:$F$33,IF(B61&lt;65,2,3),FALSE))</f>
        <v>0</v>
      </c>
      <c r="BA61" s="33">
        <f>IF(T61="","",VLOOKUP($A$3,'Tab1-Plan'!$B$30:$F$33,IF(T61&lt;65,4,5),FALSE))</f>
        <v>0</v>
      </c>
      <c r="BB61" s="115"/>
      <c r="BC61" s="126">
        <f t="shared" si="59"/>
        <v>0</v>
      </c>
      <c r="BD61" s="126">
        <f t="shared" si="60"/>
        <v>0</v>
      </c>
      <c r="BE61" s="125"/>
      <c r="BF61" s="62">
        <f t="shared" si="61"/>
        <v>0</v>
      </c>
      <c r="BG61" s="62">
        <f t="shared" si="62"/>
        <v>0</v>
      </c>
      <c r="BH61" s="62">
        <f t="shared" si="63"/>
        <v>0</v>
      </c>
      <c r="BI61" s="61">
        <f t="shared" si="64"/>
        <v>0</v>
      </c>
      <c r="BJ61" s="61"/>
      <c r="BK61" s="61">
        <f t="shared" si="65"/>
        <v>365.19826673526387</v>
      </c>
      <c r="BL61" s="61">
        <f t="shared" si="66"/>
        <v>24.351325691664972</v>
      </c>
      <c r="BM61" s="127"/>
      <c r="BU61" s="37"/>
      <c r="BV61" s="127"/>
      <c r="BW61" s="127"/>
    </row>
    <row r="62" spans="1:75">
      <c r="A62" s="26">
        <f t="shared" si="29"/>
        <v>2080</v>
      </c>
      <c r="B62" s="26">
        <f t="shared" si="30"/>
        <v>105</v>
      </c>
      <c r="C62" s="26">
        <f t="shared" si="31"/>
        <v>72</v>
      </c>
      <c r="D62" s="103">
        <f t="shared" si="45"/>
        <v>1</v>
      </c>
      <c r="E62" s="118">
        <f t="shared" si="46"/>
        <v>0</v>
      </c>
      <c r="F62" s="103">
        <f t="shared" si="47"/>
        <v>0.48780000000000001</v>
      </c>
      <c r="G62" s="103"/>
      <c r="H62" s="60">
        <f>IF(B62="","",(IF(AND(B62&gt;='Tab1-Plan'!$C$9,C62&gt;='Tab1-Plan'!$D$9),1,0)))</f>
        <v>1</v>
      </c>
      <c r="I62" s="64">
        <f>IF(AND(B62="",T62=""),"",VLOOKUP($A$3,'Tab2-Assumptions'!$A$10:$C$13,2,FALSE))</f>
        <v>1</v>
      </c>
      <c r="J62" s="64">
        <f>IF(AND(B62="",T62=""),"",VLOOKUP($A$3,'Tab2-Assumptions'!$A$10:$C$13,3,FALSE))</f>
        <v>1</v>
      </c>
      <c r="K62" s="103">
        <f t="shared" si="32"/>
        <v>0</v>
      </c>
      <c r="L62" s="103">
        <f t="shared" si="3"/>
        <v>0</v>
      </c>
      <c r="M62" s="103">
        <f t="shared" si="4"/>
        <v>0</v>
      </c>
      <c r="N62" s="103">
        <f t="shared" si="5"/>
        <v>0</v>
      </c>
      <c r="O62" s="103">
        <f t="shared" si="6"/>
        <v>0</v>
      </c>
      <c r="P62" s="103">
        <f t="shared" si="33"/>
        <v>4.7667361667008334E-3</v>
      </c>
      <c r="Q62" s="103">
        <f t="shared" si="7"/>
        <v>2.4415222645841669E-3</v>
      </c>
      <c r="R62" s="103">
        <f t="shared" si="8"/>
        <v>3.6041292156425001E-3</v>
      </c>
      <c r="T62" s="26">
        <f t="shared" si="34"/>
        <v>108</v>
      </c>
      <c r="U62" s="119">
        <f t="shared" si="48"/>
        <v>0.6653</v>
      </c>
      <c r="V62" s="119"/>
      <c r="W62" s="120">
        <f t="shared" si="67"/>
        <v>1.2806427582437704E-4</v>
      </c>
      <c r="X62" s="120">
        <f t="shared" si="44"/>
        <v>4.2863113118418996E-5</v>
      </c>
      <c r="Y62" s="120">
        <f t="shared" si="49"/>
        <v>8.5463694471398009E-5</v>
      </c>
      <c r="AA62" s="119">
        <f t="shared" si="68"/>
        <v>6.3504514852417357E-2</v>
      </c>
      <c r="AC62" s="26">
        <f t="shared" si="50"/>
        <v>105</v>
      </c>
      <c r="AD62" s="25">
        <f t="shared" si="51"/>
        <v>1.5242218824609679</v>
      </c>
      <c r="AE62" s="105"/>
      <c r="AF62" s="26">
        <f t="shared" si="52"/>
        <v>108</v>
      </c>
      <c r="AG62" s="25">
        <f t="shared" si="53"/>
        <v>1.5242218824609679</v>
      </c>
      <c r="AH62" s="123"/>
      <c r="AI62" s="51">
        <f t="shared" si="54"/>
        <v>0.05</v>
      </c>
      <c r="AJ62" s="35">
        <f t="shared" si="55"/>
        <v>0</v>
      </c>
      <c r="AL62" s="25">
        <f t="shared" si="69"/>
        <v>17.498649636620492</v>
      </c>
      <c r="AM62" s="25">
        <f t="shared" si="70"/>
        <v>1</v>
      </c>
      <c r="AO62" s="33">
        <f t="shared" si="71"/>
        <v>2100</v>
      </c>
      <c r="AP62" s="33">
        <f t="shared" si="72"/>
        <v>2100</v>
      </c>
      <c r="AQ62" s="125"/>
      <c r="AR62" s="126">
        <f t="shared" si="73"/>
        <v>56010.831848274691</v>
      </c>
      <c r="AS62" s="126">
        <f t="shared" si="74"/>
        <v>56010.831848274691</v>
      </c>
      <c r="AT62" s="126"/>
      <c r="AU62" s="62">
        <f t="shared" si="56"/>
        <v>201.87027545680624</v>
      </c>
      <c r="AV62" s="62">
        <f t="shared" si="57"/>
        <v>4.7868926201697972</v>
      </c>
      <c r="AW62" s="62">
        <f t="shared" si="58"/>
        <v>206.65716807697603</v>
      </c>
      <c r="AX62" s="61">
        <f t="shared" si="75"/>
        <v>13.123663199502834</v>
      </c>
      <c r="AY62" s="61"/>
      <c r="AZ62" s="33">
        <f>IF(B62="","",VLOOKUP($A$3,'Tab1-Plan'!$B$30:$F$33,IF(B62&lt;65,2,3),FALSE))</f>
        <v>0</v>
      </c>
      <c r="BA62" s="33">
        <f>IF(T62="","",VLOOKUP($A$3,'Tab1-Plan'!$B$30:$F$33,IF(T62&lt;65,4,5),FALSE))</f>
        <v>0</v>
      </c>
      <c r="BB62" s="115"/>
      <c r="BC62" s="126">
        <f t="shared" si="59"/>
        <v>0</v>
      </c>
      <c r="BD62" s="126">
        <f t="shared" si="60"/>
        <v>0</v>
      </c>
      <c r="BE62" s="125"/>
      <c r="BF62" s="62">
        <f t="shared" si="61"/>
        <v>0</v>
      </c>
      <c r="BG62" s="62">
        <f t="shared" si="62"/>
        <v>0</v>
      </c>
      <c r="BH62" s="62">
        <f t="shared" si="63"/>
        <v>0</v>
      </c>
      <c r="BI62" s="61">
        <f t="shared" si="64"/>
        <v>0</v>
      </c>
      <c r="BJ62" s="61"/>
      <c r="BK62" s="61">
        <f t="shared" si="65"/>
        <v>206.65716807697603</v>
      </c>
      <c r="BL62" s="61">
        <f t="shared" si="66"/>
        <v>13.123663199502834</v>
      </c>
      <c r="BM62" s="127"/>
      <c r="BU62" s="37"/>
      <c r="BV62" s="127"/>
      <c r="BW62" s="127"/>
    </row>
    <row r="63" spans="1:75">
      <c r="A63" s="26">
        <f t="shared" si="29"/>
        <v>2081</v>
      </c>
      <c r="B63" s="26">
        <f t="shared" si="30"/>
        <v>106</v>
      </c>
      <c r="C63" s="26">
        <f t="shared" si="31"/>
        <v>73</v>
      </c>
      <c r="D63" s="103">
        <f t="shared" si="45"/>
        <v>1</v>
      </c>
      <c r="E63" s="118">
        <f t="shared" si="46"/>
        <v>0</v>
      </c>
      <c r="F63" s="103">
        <f t="shared" si="47"/>
        <v>0.54590000000000005</v>
      </c>
      <c r="G63" s="103"/>
      <c r="H63" s="60">
        <f>IF(B63="","",(IF(AND(B63&gt;='Tab1-Plan'!$C$9,C63&gt;='Tab1-Plan'!$D$9),1,0)))</f>
        <v>1</v>
      </c>
      <c r="I63" s="64">
        <f>IF(AND(B63="",T63=""),"",VLOOKUP($A$3,'Tab2-Assumptions'!$A$10:$C$13,2,FALSE))</f>
        <v>1</v>
      </c>
      <c r="J63" s="64">
        <f>IF(AND(B63="",T63=""),"",VLOOKUP($A$3,'Tab2-Assumptions'!$A$10:$C$13,3,FALSE))</f>
        <v>1</v>
      </c>
      <c r="K63" s="103">
        <f t="shared" si="32"/>
        <v>0</v>
      </c>
      <c r="L63" s="103">
        <f t="shared" si="3"/>
        <v>0</v>
      </c>
      <c r="M63" s="103">
        <f t="shared" si="4"/>
        <v>0</v>
      </c>
      <c r="N63" s="103">
        <f t="shared" si="5"/>
        <v>0</v>
      </c>
      <c r="O63" s="103">
        <f t="shared" si="6"/>
        <v>0</v>
      </c>
      <c r="P63" s="103">
        <f t="shared" si="33"/>
        <v>2.4415222645841669E-3</v>
      </c>
      <c r="Q63" s="103">
        <f t="shared" si="7"/>
        <v>1.1086952603476701E-3</v>
      </c>
      <c r="R63" s="103">
        <f t="shared" si="8"/>
        <v>1.7751087624659186E-3</v>
      </c>
      <c r="T63" s="26">
        <f t="shared" si="34"/>
        <v>109</v>
      </c>
      <c r="U63" s="119">
        <f t="shared" si="48"/>
        <v>0.76019999999999999</v>
      </c>
      <c r="V63" s="119"/>
      <c r="W63" s="120">
        <f t="shared" si="67"/>
        <v>4.2863113118418996E-5</v>
      </c>
      <c r="X63" s="120">
        <f t="shared" si="44"/>
        <v>1.0278574525796875E-5</v>
      </c>
      <c r="Y63" s="120">
        <f t="shared" si="49"/>
        <v>2.6570843822107936E-5</v>
      </c>
      <c r="AA63" s="119">
        <f t="shared" si="68"/>
        <v>6.0480490335635573E-2</v>
      </c>
      <c r="AC63" s="26">
        <f t="shared" si="50"/>
        <v>106</v>
      </c>
      <c r="AD63" s="25">
        <f t="shared" si="51"/>
        <v>1.5242218824609679</v>
      </c>
      <c r="AE63" s="105"/>
      <c r="AF63" s="26">
        <f t="shared" si="52"/>
        <v>109</v>
      </c>
      <c r="AG63" s="25">
        <f t="shared" si="53"/>
        <v>1.5242218824609679</v>
      </c>
      <c r="AH63" s="123"/>
      <c r="AI63" s="51">
        <f t="shared" si="54"/>
        <v>0.05</v>
      </c>
      <c r="AJ63" s="35">
        <f t="shared" si="55"/>
        <v>0</v>
      </c>
      <c r="AL63" s="25">
        <f t="shared" si="69"/>
        <v>18.373582118451516</v>
      </c>
      <c r="AM63" s="25">
        <f t="shared" si="70"/>
        <v>1</v>
      </c>
      <c r="AO63" s="33">
        <f t="shared" si="71"/>
        <v>2100</v>
      </c>
      <c r="AP63" s="33">
        <f t="shared" si="72"/>
        <v>2100</v>
      </c>
      <c r="AQ63" s="125"/>
      <c r="AR63" s="126">
        <f t="shared" si="73"/>
        <v>58811.373440688432</v>
      </c>
      <c r="AS63" s="126">
        <f t="shared" si="74"/>
        <v>58811.373440688432</v>
      </c>
      <c r="AT63" s="126"/>
      <c r="AU63" s="62">
        <f t="shared" si="56"/>
        <v>104.39658432722143</v>
      </c>
      <c r="AV63" s="62">
        <f t="shared" si="57"/>
        <v>1.5626678186561991</v>
      </c>
      <c r="AW63" s="62">
        <f t="shared" si="58"/>
        <v>105.95925214587763</v>
      </c>
      <c r="AX63" s="61">
        <f t="shared" si="75"/>
        <v>6.4084675253799244</v>
      </c>
      <c r="AY63" s="61"/>
      <c r="AZ63" s="33">
        <f>IF(B63="","",VLOOKUP($A$3,'Tab1-Plan'!$B$30:$F$33,IF(B63&lt;65,2,3),FALSE))</f>
        <v>0</v>
      </c>
      <c r="BA63" s="33">
        <f>IF(T63="","",VLOOKUP($A$3,'Tab1-Plan'!$B$30:$F$33,IF(T63&lt;65,4,5),FALSE))</f>
        <v>0</v>
      </c>
      <c r="BB63" s="115"/>
      <c r="BC63" s="126">
        <f t="shared" si="59"/>
        <v>0</v>
      </c>
      <c r="BD63" s="126">
        <f t="shared" si="60"/>
        <v>0</v>
      </c>
      <c r="BE63" s="125"/>
      <c r="BF63" s="62">
        <f t="shared" si="61"/>
        <v>0</v>
      </c>
      <c r="BG63" s="62">
        <f t="shared" si="62"/>
        <v>0</v>
      </c>
      <c r="BH63" s="62">
        <f t="shared" si="63"/>
        <v>0</v>
      </c>
      <c r="BI63" s="61">
        <f t="shared" si="64"/>
        <v>0</v>
      </c>
      <c r="BJ63" s="61"/>
      <c r="BK63" s="61">
        <f t="shared" si="65"/>
        <v>105.95925214587763</v>
      </c>
      <c r="BL63" s="61">
        <f t="shared" si="66"/>
        <v>6.4084675253799244</v>
      </c>
      <c r="BM63" s="127"/>
      <c r="BU63" s="37"/>
      <c r="BV63" s="127"/>
      <c r="BW63" s="127"/>
    </row>
    <row r="64" spans="1:75">
      <c r="A64" s="26">
        <f t="shared" si="29"/>
        <v>2082</v>
      </c>
      <c r="B64" s="26">
        <f t="shared" si="30"/>
        <v>107</v>
      </c>
      <c r="C64" s="26">
        <f t="shared" si="31"/>
        <v>74</v>
      </c>
      <c r="D64" s="103">
        <f t="shared" si="45"/>
        <v>1</v>
      </c>
      <c r="E64" s="118">
        <f t="shared" si="46"/>
        <v>0</v>
      </c>
      <c r="F64" s="103">
        <f t="shared" si="47"/>
        <v>0.61429999999999996</v>
      </c>
      <c r="G64" s="103"/>
      <c r="H64" s="60">
        <f>IF(B64="","",(IF(AND(B64&gt;='Tab1-Plan'!$C$9,C64&gt;='Tab1-Plan'!$D$9),1,0)))</f>
        <v>1</v>
      </c>
      <c r="I64" s="64">
        <f>IF(AND(B64="",T64=""),"",VLOOKUP($A$3,'Tab2-Assumptions'!$A$10:$C$13,2,FALSE))</f>
        <v>1</v>
      </c>
      <c r="J64" s="64">
        <f>IF(AND(B64="",T64=""),"",VLOOKUP($A$3,'Tab2-Assumptions'!$A$10:$C$13,3,FALSE))</f>
        <v>1</v>
      </c>
      <c r="K64" s="103">
        <f t="shared" si="32"/>
        <v>0</v>
      </c>
      <c r="L64" s="103">
        <f t="shared" si="3"/>
        <v>0</v>
      </c>
      <c r="M64" s="103">
        <f t="shared" si="4"/>
        <v>0</v>
      </c>
      <c r="N64" s="103">
        <f t="shared" si="5"/>
        <v>0</v>
      </c>
      <c r="O64" s="103">
        <f t="shared" si="6"/>
        <v>0</v>
      </c>
      <c r="P64" s="103">
        <f t="shared" si="33"/>
        <v>1.1086952603476701E-3</v>
      </c>
      <c r="Q64" s="103">
        <f t="shared" si="7"/>
        <v>4.2762376191609643E-4</v>
      </c>
      <c r="R64" s="103">
        <f t="shared" si="8"/>
        <v>7.6815951113188327E-4</v>
      </c>
      <c r="T64" s="26">
        <f t="shared" si="34"/>
        <v>110</v>
      </c>
      <c r="U64" s="119">
        <f t="shared" si="48"/>
        <v>1</v>
      </c>
      <c r="V64" s="119"/>
      <c r="W64" s="120">
        <f t="shared" si="67"/>
        <v>1.0278574525796875E-5</v>
      </c>
      <c r="X64" s="120">
        <f t="shared" si="44"/>
        <v>0</v>
      </c>
      <c r="Y64" s="120">
        <f t="shared" si="49"/>
        <v>5.1392872628984375E-6</v>
      </c>
      <c r="AA64" s="119">
        <f t="shared" si="68"/>
        <v>5.7600466986319591E-2</v>
      </c>
      <c r="AC64" s="26">
        <f t="shared" si="50"/>
        <v>107</v>
      </c>
      <c r="AD64" s="25">
        <f t="shared" si="51"/>
        <v>1.5242218824609679</v>
      </c>
      <c r="AE64" s="105"/>
      <c r="AF64" s="26">
        <f t="shared" si="52"/>
        <v>110</v>
      </c>
      <c r="AG64" s="25">
        <f t="shared" si="53"/>
        <v>1.5242218824609679</v>
      </c>
      <c r="AH64" s="123"/>
      <c r="AI64" s="51">
        <f t="shared" si="54"/>
        <v>0.05</v>
      </c>
      <c r="AJ64" s="35">
        <f t="shared" si="55"/>
        <v>0</v>
      </c>
      <c r="AL64" s="25">
        <f t="shared" si="69"/>
        <v>19.292261224374094</v>
      </c>
      <c r="AM64" s="25">
        <f t="shared" si="70"/>
        <v>1</v>
      </c>
      <c r="AO64" s="33">
        <f t="shared" si="71"/>
        <v>2100</v>
      </c>
      <c r="AP64" s="33">
        <f t="shared" si="72"/>
        <v>2100</v>
      </c>
      <c r="AQ64" s="125"/>
      <c r="AR64" s="126">
        <f t="shared" si="73"/>
        <v>61751.942112722863</v>
      </c>
      <c r="AS64" s="126">
        <f t="shared" si="74"/>
        <v>61751.942112722863</v>
      </c>
      <c r="AT64" s="126"/>
      <c r="AU64" s="62">
        <f t="shared" si="56"/>
        <v>47.435341664753551</v>
      </c>
      <c r="AV64" s="62">
        <f t="shared" si="57"/>
        <v>0.31736096955915827</v>
      </c>
      <c r="AW64" s="62">
        <f t="shared" si="58"/>
        <v>47.752702634312712</v>
      </c>
      <c r="AX64" s="61">
        <f t="shared" si="75"/>
        <v>2.7505779715952658</v>
      </c>
      <c r="AY64" s="61"/>
      <c r="AZ64" s="33">
        <f>IF(B64="","",VLOOKUP($A$3,'Tab1-Plan'!$B$30:$F$33,IF(B64&lt;65,2,3),FALSE))</f>
        <v>0</v>
      </c>
      <c r="BA64" s="33">
        <f>IF(T64="","",VLOOKUP($A$3,'Tab1-Plan'!$B$30:$F$33,IF(T64&lt;65,4,5),FALSE))</f>
        <v>0</v>
      </c>
      <c r="BB64" s="115"/>
      <c r="BC64" s="126">
        <f t="shared" si="59"/>
        <v>0</v>
      </c>
      <c r="BD64" s="126">
        <f t="shared" si="60"/>
        <v>0</v>
      </c>
      <c r="BE64" s="125"/>
      <c r="BF64" s="62">
        <f t="shared" si="61"/>
        <v>0</v>
      </c>
      <c r="BG64" s="62">
        <f t="shared" si="62"/>
        <v>0</v>
      </c>
      <c r="BH64" s="62">
        <f t="shared" si="63"/>
        <v>0</v>
      </c>
      <c r="BI64" s="61">
        <f t="shared" si="64"/>
        <v>0</v>
      </c>
      <c r="BJ64" s="61"/>
      <c r="BK64" s="61">
        <f t="shared" si="65"/>
        <v>47.752702634312712</v>
      </c>
      <c r="BL64" s="61">
        <f t="shared" si="66"/>
        <v>2.7505779715952658</v>
      </c>
      <c r="BM64" s="127"/>
      <c r="BU64" s="37"/>
      <c r="BV64" s="127"/>
      <c r="BW64" s="127"/>
    </row>
    <row r="65" spans="1:75">
      <c r="A65" s="26">
        <f t="shared" si="29"/>
        <v>2083</v>
      </c>
      <c r="B65" s="26">
        <f t="shared" si="30"/>
        <v>108</v>
      </c>
      <c r="C65" s="26">
        <f t="shared" si="31"/>
        <v>75</v>
      </c>
      <c r="D65" s="103">
        <f t="shared" si="45"/>
        <v>1</v>
      </c>
      <c r="E65" s="118">
        <f t="shared" si="46"/>
        <v>0</v>
      </c>
      <c r="F65" s="103">
        <f t="shared" si="47"/>
        <v>0.69489999999999996</v>
      </c>
      <c r="G65" s="103"/>
      <c r="H65" s="60">
        <f>IF(B65="","",(IF(AND(B65&gt;='Tab1-Plan'!$C$9,C65&gt;='Tab1-Plan'!$D$9),1,0)))</f>
        <v>1</v>
      </c>
      <c r="I65" s="64">
        <f>IF(AND(B65="",T65=""),"",VLOOKUP($A$3,'Tab2-Assumptions'!$A$10:$C$13,2,FALSE))</f>
        <v>1</v>
      </c>
      <c r="J65" s="64">
        <f>IF(AND(B65="",T65=""),"",VLOOKUP($A$3,'Tab2-Assumptions'!$A$10:$C$13,3,FALSE))</f>
        <v>1</v>
      </c>
      <c r="K65" s="103">
        <f t="shared" si="32"/>
        <v>0</v>
      </c>
      <c r="L65" s="103">
        <f t="shared" si="3"/>
        <v>0</v>
      </c>
      <c r="M65" s="103">
        <f t="shared" si="4"/>
        <v>0</v>
      </c>
      <c r="N65" s="103">
        <f t="shared" si="5"/>
        <v>0</v>
      </c>
      <c r="O65" s="103">
        <f t="shared" si="6"/>
        <v>0</v>
      </c>
      <c r="P65" s="103">
        <f t="shared" si="33"/>
        <v>4.2762376191609643E-4</v>
      </c>
      <c r="Q65" s="103">
        <f t="shared" si="7"/>
        <v>1.3046800976060103E-4</v>
      </c>
      <c r="R65" s="103">
        <f t="shared" si="8"/>
        <v>2.7904588583834876E-4</v>
      </c>
      <c r="T65" s="26" t="str">
        <f t="shared" si="34"/>
        <v/>
      </c>
      <c r="U65" s="119" t="str">
        <f t="shared" si="48"/>
        <v/>
      </c>
      <c r="V65" s="119"/>
      <c r="W65" s="120" t="str">
        <f t="shared" si="67"/>
        <v/>
      </c>
      <c r="X65" s="120" t="str">
        <f t="shared" si="44"/>
        <v/>
      </c>
      <c r="Y65" s="120" t="str">
        <f t="shared" si="49"/>
        <v/>
      </c>
      <c r="AA65" s="119">
        <f t="shared" si="68"/>
        <v>5.4857587606018658E-2</v>
      </c>
      <c r="AC65" s="26">
        <f t="shared" si="50"/>
        <v>108</v>
      </c>
      <c r="AD65" s="25">
        <f t="shared" si="51"/>
        <v>1.5242218824609679</v>
      </c>
      <c r="AE65" s="105"/>
      <c r="AF65" s="26" t="str">
        <f t="shared" si="52"/>
        <v/>
      </c>
      <c r="AG65" s="25" t="str">
        <f t="shared" si="53"/>
        <v/>
      </c>
      <c r="AH65" s="123"/>
      <c r="AI65" s="51">
        <f t="shared" si="54"/>
        <v>0.05</v>
      </c>
      <c r="AJ65" s="35">
        <f t="shared" si="55"/>
        <v>0</v>
      </c>
      <c r="AL65" s="25">
        <f t="shared" si="69"/>
        <v>20.256874285592801</v>
      </c>
      <c r="AM65" s="25">
        <f t="shared" si="70"/>
        <v>1</v>
      </c>
      <c r="AO65" s="33">
        <f t="shared" si="71"/>
        <v>2100</v>
      </c>
      <c r="AP65" s="33" t="str">
        <f t="shared" si="72"/>
        <v/>
      </c>
      <c r="AQ65" s="125"/>
      <c r="AR65" s="126">
        <f t="shared" si="73"/>
        <v>64839.539218359016</v>
      </c>
      <c r="AS65" s="126" t="str">
        <f t="shared" si="74"/>
        <v/>
      </c>
      <c r="AT65" s="126"/>
      <c r="AU65" s="62">
        <f t="shared" si="56"/>
        <v>18.093206658537348</v>
      </c>
      <c r="AV65" s="62" t="str">
        <f t="shared" si="57"/>
        <v/>
      </c>
      <c r="AW65" s="62">
        <f t="shared" si="58"/>
        <v>18.093206658537348</v>
      </c>
      <c r="AX65" s="61">
        <f t="shared" si="75"/>
        <v>0.99254966934451261</v>
      </c>
      <c r="AY65" s="61"/>
      <c r="AZ65" s="33">
        <f>IF(B65="","",VLOOKUP($A$3,'Tab1-Plan'!$B$30:$F$33,IF(B65&lt;65,2,3),FALSE))</f>
        <v>0</v>
      </c>
      <c r="BA65" s="33" t="str">
        <f>IF(T65="","",VLOOKUP($A$3,'Tab1-Plan'!$B$30:$F$33,IF(T65&lt;65,4,5),FALSE))</f>
        <v/>
      </c>
      <c r="BB65" s="115"/>
      <c r="BC65" s="126">
        <f t="shared" si="59"/>
        <v>0</v>
      </c>
      <c r="BD65" s="126" t="str">
        <f t="shared" si="60"/>
        <v/>
      </c>
      <c r="BE65" s="125"/>
      <c r="BF65" s="62">
        <f t="shared" si="61"/>
        <v>0</v>
      </c>
      <c r="BG65" s="62" t="str">
        <f t="shared" si="62"/>
        <v/>
      </c>
      <c r="BH65" s="62">
        <f t="shared" si="63"/>
        <v>0</v>
      </c>
      <c r="BI65" s="61">
        <f t="shared" si="64"/>
        <v>0</v>
      </c>
      <c r="BJ65" s="61"/>
      <c r="BK65" s="61">
        <f t="shared" si="65"/>
        <v>18.093206658537348</v>
      </c>
      <c r="BL65" s="61">
        <f t="shared" si="66"/>
        <v>0.99254966934451261</v>
      </c>
      <c r="BM65" s="127"/>
      <c r="BU65" s="37"/>
      <c r="BV65" s="127"/>
      <c r="BW65" s="127"/>
    </row>
    <row r="66" spans="1:75">
      <c r="A66" s="26">
        <f t="shared" si="29"/>
        <v>2084</v>
      </c>
      <c r="B66" s="26">
        <f t="shared" si="30"/>
        <v>109</v>
      </c>
      <c r="C66" s="26">
        <f t="shared" si="31"/>
        <v>76</v>
      </c>
      <c r="D66" s="103">
        <f t="shared" si="45"/>
        <v>1</v>
      </c>
      <c r="E66" s="118">
        <f t="shared" si="46"/>
        <v>0</v>
      </c>
      <c r="F66" s="103">
        <f t="shared" si="47"/>
        <v>0.78949999999999998</v>
      </c>
      <c r="G66" s="103"/>
      <c r="H66" s="60">
        <f>IF(B66="","",(IF(AND(B66&gt;='Tab1-Plan'!$C$9,C66&gt;='Tab1-Plan'!$D$9),1,0)))</f>
        <v>1</v>
      </c>
      <c r="I66" s="64">
        <f>IF(AND(B66="",T66=""),"",VLOOKUP($A$3,'Tab2-Assumptions'!$A$10:$C$13,2,FALSE))</f>
        <v>1</v>
      </c>
      <c r="J66" s="64">
        <f>IF(AND(B66="",T66=""),"",VLOOKUP($A$3,'Tab2-Assumptions'!$A$10:$C$13,3,FALSE))</f>
        <v>1</v>
      </c>
      <c r="K66" s="103">
        <f t="shared" si="32"/>
        <v>0</v>
      </c>
      <c r="L66" s="103">
        <f t="shared" si="3"/>
        <v>0</v>
      </c>
      <c r="M66" s="103">
        <f t="shared" si="4"/>
        <v>0</v>
      </c>
      <c r="N66" s="103">
        <f t="shared" si="5"/>
        <v>0</v>
      </c>
      <c r="O66" s="103">
        <f t="shared" si="6"/>
        <v>0</v>
      </c>
      <c r="P66" s="103">
        <f t="shared" si="33"/>
        <v>1.3046800976060103E-4</v>
      </c>
      <c r="Q66" s="103">
        <f t="shared" si="7"/>
        <v>2.7463516054606519E-5</v>
      </c>
      <c r="R66" s="103">
        <f t="shared" si="8"/>
        <v>7.8965762907603777E-5</v>
      </c>
      <c r="T66" s="26" t="str">
        <f t="shared" si="34"/>
        <v/>
      </c>
      <c r="U66" s="119" t="str">
        <f t="shared" si="48"/>
        <v/>
      </c>
      <c r="V66" s="119"/>
      <c r="W66" s="120" t="str">
        <f t="shared" si="67"/>
        <v/>
      </c>
      <c r="X66" s="120" t="str">
        <f t="shared" si="44"/>
        <v/>
      </c>
      <c r="Y66" s="120" t="str">
        <f t="shared" si="49"/>
        <v/>
      </c>
      <c r="AA66" s="119">
        <f t="shared" si="68"/>
        <v>5.2245321529541575E-2</v>
      </c>
      <c r="AC66" s="26">
        <f t="shared" si="50"/>
        <v>109</v>
      </c>
      <c r="AD66" s="25">
        <f t="shared" si="51"/>
        <v>1.5242218824609679</v>
      </c>
      <c r="AE66" s="105"/>
      <c r="AF66" s="26" t="str">
        <f t="shared" si="52"/>
        <v/>
      </c>
      <c r="AG66" s="25" t="str">
        <f t="shared" si="53"/>
        <v/>
      </c>
      <c r="AH66" s="123"/>
      <c r="AI66" s="51">
        <f t="shared" si="54"/>
        <v>0.05</v>
      </c>
      <c r="AJ66" s="35">
        <f t="shared" si="55"/>
        <v>0</v>
      </c>
      <c r="AL66" s="25">
        <f t="shared" si="69"/>
        <v>21.269717999872441</v>
      </c>
      <c r="AM66" s="25">
        <f t="shared" si="70"/>
        <v>1</v>
      </c>
      <c r="AO66" s="33">
        <f t="shared" si="71"/>
        <v>2100</v>
      </c>
      <c r="AP66" s="33" t="str">
        <f t="shared" si="72"/>
        <v/>
      </c>
      <c r="AQ66" s="125"/>
      <c r="AR66" s="126">
        <f t="shared" si="73"/>
        <v>68081.516179276965</v>
      </c>
      <c r="AS66" s="126" t="str">
        <f t="shared" si="74"/>
        <v/>
      </c>
      <c r="AT66" s="126"/>
      <c r="AU66" s="62">
        <f t="shared" si="56"/>
        <v>5.3761088650029754</v>
      </c>
      <c r="AV66" s="62" t="str">
        <f t="shared" si="57"/>
        <v/>
      </c>
      <c r="AW66" s="62">
        <f t="shared" si="58"/>
        <v>5.3761088650029754</v>
      </c>
      <c r="AX66" s="61">
        <f t="shared" si="75"/>
        <v>0.28087653622989928</v>
      </c>
      <c r="AY66" s="61"/>
      <c r="AZ66" s="33">
        <f>IF(B66="","",VLOOKUP($A$3,'Tab1-Plan'!$B$30:$F$33,IF(B66&lt;65,2,3),FALSE))</f>
        <v>0</v>
      </c>
      <c r="BA66" s="33" t="str">
        <f>IF(T66="","",VLOOKUP($A$3,'Tab1-Plan'!$B$30:$F$33,IF(T66&lt;65,4,5),FALSE))</f>
        <v/>
      </c>
      <c r="BB66" s="115"/>
      <c r="BC66" s="126">
        <f t="shared" si="59"/>
        <v>0</v>
      </c>
      <c r="BD66" s="126" t="str">
        <f t="shared" si="60"/>
        <v/>
      </c>
      <c r="BE66" s="125"/>
      <c r="BF66" s="62">
        <f t="shared" si="61"/>
        <v>0</v>
      </c>
      <c r="BG66" s="62" t="str">
        <f t="shared" si="62"/>
        <v/>
      </c>
      <c r="BH66" s="62">
        <f t="shared" si="63"/>
        <v>0</v>
      </c>
      <c r="BI66" s="61">
        <f t="shared" si="64"/>
        <v>0</v>
      </c>
      <c r="BJ66" s="61"/>
      <c r="BK66" s="61">
        <f t="shared" si="65"/>
        <v>5.3761088650029754</v>
      </c>
      <c r="BL66" s="61">
        <f t="shared" si="66"/>
        <v>0.28087653622989928</v>
      </c>
      <c r="BM66" s="127"/>
      <c r="BU66" s="37"/>
      <c r="BV66" s="127"/>
      <c r="BW66" s="127"/>
    </row>
    <row r="67" spans="1:75">
      <c r="A67" s="26">
        <f t="shared" si="29"/>
        <v>2085</v>
      </c>
      <c r="B67" s="26">
        <f t="shared" si="30"/>
        <v>110</v>
      </c>
      <c r="C67" s="26">
        <f t="shared" si="31"/>
        <v>77</v>
      </c>
      <c r="D67" s="103">
        <f t="shared" si="45"/>
        <v>1</v>
      </c>
      <c r="E67" s="118">
        <f t="shared" si="46"/>
        <v>0</v>
      </c>
      <c r="F67" s="103">
        <f t="shared" si="47"/>
        <v>1</v>
      </c>
      <c r="G67" s="103"/>
      <c r="H67" s="60">
        <f>IF(B67="","",(IF(AND(B67&gt;='Tab1-Plan'!$C$9,C67&gt;='Tab1-Plan'!$D$9),1,0)))</f>
        <v>1</v>
      </c>
      <c r="I67" s="64">
        <f>IF(AND(B67="",T67=""),"",VLOOKUP($A$3,'Tab2-Assumptions'!$A$10:$C$13,2,FALSE))</f>
        <v>1</v>
      </c>
      <c r="J67" s="64">
        <f>IF(AND(B67="",T67=""),"",VLOOKUP($A$3,'Tab2-Assumptions'!$A$10:$C$13,3,FALSE))</f>
        <v>1</v>
      </c>
      <c r="K67" s="103">
        <f t="shared" si="32"/>
        <v>0</v>
      </c>
      <c r="L67" s="103">
        <f t="shared" si="3"/>
        <v>0</v>
      </c>
      <c r="M67" s="103">
        <f t="shared" si="4"/>
        <v>0</v>
      </c>
      <c r="N67" s="103">
        <f t="shared" si="5"/>
        <v>0</v>
      </c>
      <c r="O67" s="103">
        <f t="shared" si="6"/>
        <v>0</v>
      </c>
      <c r="P67" s="103">
        <f t="shared" si="33"/>
        <v>2.7463516054606519E-5</v>
      </c>
      <c r="Q67" s="103">
        <f t="shared" si="7"/>
        <v>0</v>
      </c>
      <c r="R67" s="103">
        <f t="shared" si="8"/>
        <v>1.373175802730326E-5</v>
      </c>
      <c r="T67" s="26" t="str">
        <f t="shared" si="34"/>
        <v/>
      </c>
      <c r="U67" s="119" t="str">
        <f t="shared" si="48"/>
        <v/>
      </c>
      <c r="V67" s="119"/>
      <c r="W67" s="120" t="str">
        <f t="shared" si="67"/>
        <v/>
      </c>
      <c r="X67" s="120" t="str">
        <f t="shared" si="44"/>
        <v/>
      </c>
      <c r="Y67" s="120" t="str">
        <f t="shared" si="49"/>
        <v/>
      </c>
      <c r="AA67" s="119">
        <f t="shared" si="68"/>
        <v>4.9757449075753878E-2</v>
      </c>
      <c r="AC67" s="26">
        <f t="shared" si="50"/>
        <v>110</v>
      </c>
      <c r="AD67" s="25">
        <f t="shared" si="51"/>
        <v>1.5242218824609679</v>
      </c>
      <c r="AE67" s="105"/>
      <c r="AF67" s="26" t="str">
        <f t="shared" si="52"/>
        <v/>
      </c>
      <c r="AG67" s="25" t="str">
        <f t="shared" si="53"/>
        <v/>
      </c>
      <c r="AH67" s="123"/>
      <c r="AI67" s="51">
        <f t="shared" si="54"/>
        <v>0.05</v>
      </c>
      <c r="AJ67" s="35">
        <f t="shared" si="55"/>
        <v>0</v>
      </c>
      <c r="AL67" s="25">
        <f t="shared" si="69"/>
        <v>22.333203899866064</v>
      </c>
      <c r="AM67" s="25">
        <f t="shared" si="70"/>
        <v>1</v>
      </c>
      <c r="AO67" s="33">
        <f t="shared" si="71"/>
        <v>2100</v>
      </c>
      <c r="AP67" s="33" t="str">
        <f t="shared" si="72"/>
        <v/>
      </c>
      <c r="AQ67" s="125"/>
      <c r="AR67" s="126">
        <f t="shared" si="73"/>
        <v>71485.59198824082</v>
      </c>
      <c r="AS67" s="126" t="str">
        <f t="shared" si="74"/>
        <v/>
      </c>
      <c r="AT67" s="126"/>
      <c r="AU67" s="62">
        <f t="shared" si="56"/>
        <v>0.98162285162105145</v>
      </c>
      <c r="AV67" s="62" t="str">
        <f t="shared" si="57"/>
        <v/>
      </c>
      <c r="AW67" s="62">
        <f t="shared" si="58"/>
        <v>0.98162285162105145</v>
      </c>
      <c r="AX67" s="61">
        <f t="shared" si="75"/>
        <v>4.8843049051130773E-2</v>
      </c>
      <c r="AY67" s="61"/>
      <c r="AZ67" s="33">
        <f>IF(B67="","",VLOOKUP($A$3,'Tab1-Plan'!$B$30:$F$33,IF(B67&lt;65,2,3),FALSE))</f>
        <v>0</v>
      </c>
      <c r="BA67" s="33" t="str">
        <f>IF(T67="","",VLOOKUP($A$3,'Tab1-Plan'!$B$30:$F$33,IF(T67&lt;65,4,5),FALSE))</f>
        <v/>
      </c>
      <c r="BB67" s="115"/>
      <c r="BC67" s="126">
        <f t="shared" si="59"/>
        <v>0</v>
      </c>
      <c r="BD67" s="126" t="str">
        <f t="shared" si="60"/>
        <v/>
      </c>
      <c r="BE67" s="125"/>
      <c r="BF67" s="62">
        <f t="shared" si="61"/>
        <v>0</v>
      </c>
      <c r="BG67" s="62" t="str">
        <f t="shared" si="62"/>
        <v/>
      </c>
      <c r="BH67" s="62">
        <f t="shared" si="63"/>
        <v>0</v>
      </c>
      <c r="BI67" s="61">
        <f t="shared" si="64"/>
        <v>0</v>
      </c>
      <c r="BJ67" s="61"/>
      <c r="BK67" s="61">
        <f t="shared" si="65"/>
        <v>0.98162285162105145</v>
      </c>
      <c r="BL67" s="61">
        <f t="shared" si="66"/>
        <v>4.8843049051130773E-2</v>
      </c>
      <c r="BM67" s="127"/>
      <c r="BU67" s="37"/>
      <c r="BV67" s="127"/>
      <c r="BW67" s="127"/>
    </row>
    <row r="68" spans="1:75">
      <c r="A68" s="26" t="str">
        <f t="shared" si="29"/>
        <v/>
      </c>
      <c r="B68" s="26" t="str">
        <f t="shared" si="30"/>
        <v/>
      </c>
      <c r="C68" s="26" t="str">
        <f t="shared" si="31"/>
        <v/>
      </c>
      <c r="D68" s="103" t="str">
        <f t="shared" si="45"/>
        <v/>
      </c>
      <c r="E68" s="118" t="str">
        <f t="shared" si="46"/>
        <v/>
      </c>
      <c r="F68" s="103" t="str">
        <f t="shared" si="47"/>
        <v/>
      </c>
      <c r="G68" s="103"/>
      <c r="H68" s="60" t="str">
        <f>IF(B68="","",(IF(AND(B68&gt;='Tab1-Plan'!$C$9,C68&gt;='Tab1-Plan'!$D$9),1,0)))</f>
        <v/>
      </c>
      <c r="I68" s="64" t="str">
        <f>IF(AND(B68="",T68=""),"",VLOOKUP($A$3,'Tab2-Assumptions'!$A$10:$C$13,2,FALSE))</f>
        <v/>
      </c>
      <c r="J68" s="64" t="str">
        <f>IF(AND(B68="",T68=""),"",VLOOKUP($A$3,'Tab2-Assumptions'!$A$10:$C$13,3,FALSE))</f>
        <v/>
      </c>
      <c r="K68" s="103" t="str">
        <f t="shared" si="32"/>
        <v/>
      </c>
      <c r="L68" s="103" t="str">
        <f t="shared" si="3"/>
        <v/>
      </c>
      <c r="M68" s="103" t="str">
        <f t="shared" si="4"/>
        <v/>
      </c>
      <c r="N68" s="103" t="str">
        <f t="shared" si="5"/>
        <v/>
      </c>
      <c r="O68" s="103" t="str">
        <f t="shared" si="6"/>
        <v/>
      </c>
      <c r="P68" s="103" t="str">
        <f t="shared" si="33"/>
        <v/>
      </c>
      <c r="Q68" s="103" t="str">
        <f t="shared" si="7"/>
        <v/>
      </c>
      <c r="R68" s="103" t="str">
        <f t="shared" si="8"/>
        <v/>
      </c>
      <c r="T68" s="26" t="str">
        <f t="shared" si="34"/>
        <v/>
      </c>
      <c r="U68" s="119" t="str">
        <f t="shared" si="48"/>
        <v/>
      </c>
      <c r="V68" s="119"/>
      <c r="W68" s="120" t="str">
        <f t="shared" si="67"/>
        <v/>
      </c>
      <c r="X68" s="120" t="str">
        <f t="shared" si="44"/>
        <v/>
      </c>
      <c r="Y68" s="120" t="str">
        <f t="shared" si="49"/>
        <v/>
      </c>
      <c r="AA68" s="119" t="str">
        <f t="shared" si="68"/>
        <v/>
      </c>
      <c r="AC68" s="26" t="str">
        <f t="shared" si="50"/>
        <v/>
      </c>
      <c r="AD68" s="25" t="str">
        <f t="shared" si="51"/>
        <v/>
      </c>
      <c r="AE68" s="105"/>
      <c r="AF68" s="26" t="str">
        <f t="shared" si="52"/>
        <v/>
      </c>
      <c r="AG68" s="25" t="str">
        <f t="shared" si="53"/>
        <v/>
      </c>
      <c r="AH68" s="123"/>
      <c r="AI68" s="51" t="str">
        <f t="shared" si="54"/>
        <v/>
      </c>
      <c r="AJ68" s="35" t="str">
        <f t="shared" si="55"/>
        <v/>
      </c>
      <c r="AL68" s="25" t="str">
        <f t="shared" si="69"/>
        <v/>
      </c>
      <c r="AM68" s="25" t="str">
        <f t="shared" si="70"/>
        <v/>
      </c>
      <c r="AO68" s="33" t="str">
        <f t="shared" si="71"/>
        <v/>
      </c>
      <c r="AP68" s="33" t="str">
        <f t="shared" si="72"/>
        <v/>
      </c>
      <c r="AQ68" s="125"/>
      <c r="AR68" s="126" t="str">
        <f t="shared" si="73"/>
        <v/>
      </c>
      <c r="AS68" s="126" t="str">
        <f t="shared" si="74"/>
        <v/>
      </c>
      <c r="AT68" s="126"/>
      <c r="AU68" s="62" t="str">
        <f t="shared" si="56"/>
        <v/>
      </c>
      <c r="AV68" s="62" t="str">
        <f t="shared" si="57"/>
        <v/>
      </c>
      <c r="AW68" s="62" t="str">
        <f t="shared" si="58"/>
        <v/>
      </c>
      <c r="AX68" s="61" t="str">
        <f t="shared" si="75"/>
        <v/>
      </c>
      <c r="AY68" s="61"/>
      <c r="AZ68" s="33" t="str">
        <f>IF(B68="","",VLOOKUP($A$3,'Tab1-Plan'!$B$30:$F$33,IF(B68&lt;65,2,3),FALSE))</f>
        <v/>
      </c>
      <c r="BA68" s="33" t="str">
        <f>IF(T68="","",VLOOKUP($A$3,'Tab1-Plan'!$B$30:$F$33,IF(T68&lt;65,4,5),FALSE))</f>
        <v/>
      </c>
      <c r="BB68" s="115"/>
      <c r="BC68" s="126" t="str">
        <f t="shared" si="59"/>
        <v/>
      </c>
      <c r="BD68" s="126" t="str">
        <f t="shared" si="60"/>
        <v/>
      </c>
      <c r="BE68" s="125"/>
      <c r="BF68" s="62" t="str">
        <f t="shared" si="61"/>
        <v/>
      </c>
      <c r="BG68" s="62" t="str">
        <f t="shared" si="62"/>
        <v/>
      </c>
      <c r="BH68" s="62" t="str">
        <f t="shared" si="63"/>
        <v/>
      </c>
      <c r="BI68" s="61" t="str">
        <f t="shared" si="64"/>
        <v/>
      </c>
      <c r="BJ68" s="61"/>
      <c r="BK68" s="61" t="str">
        <f t="shared" si="65"/>
        <v/>
      </c>
      <c r="BL68" s="61" t="str">
        <f t="shared" si="66"/>
        <v/>
      </c>
      <c r="BM68" s="127"/>
      <c r="BU68" s="37"/>
      <c r="BV68" s="127"/>
      <c r="BW68" s="127"/>
    </row>
    <row r="69" spans="1:75">
      <c r="A69" s="26" t="str">
        <f t="shared" si="29"/>
        <v/>
      </c>
      <c r="B69" s="26" t="str">
        <f t="shared" si="30"/>
        <v/>
      </c>
      <c r="C69" s="26" t="str">
        <f t="shared" si="31"/>
        <v/>
      </c>
      <c r="D69" s="103" t="str">
        <f t="shared" si="45"/>
        <v/>
      </c>
      <c r="E69" s="118" t="str">
        <f t="shared" si="46"/>
        <v/>
      </c>
      <c r="F69" s="103" t="str">
        <f t="shared" si="47"/>
        <v/>
      </c>
      <c r="G69" s="103"/>
      <c r="H69" s="60" t="str">
        <f>IF(B69="","",(IF(AND(B69&gt;='Tab1-Plan'!$C$9,C69&gt;='Tab1-Plan'!$D$9),1,0)))</f>
        <v/>
      </c>
      <c r="I69" s="64" t="str">
        <f>IF(AND(B69="",T69=""),"",VLOOKUP($A$3,'Tab2-Assumptions'!$A$10:$C$13,2,FALSE))</f>
        <v/>
      </c>
      <c r="J69" s="64" t="str">
        <f>IF(AND(B69="",T69=""),"",VLOOKUP($A$3,'Tab2-Assumptions'!$A$10:$C$13,3,FALSE))</f>
        <v/>
      </c>
      <c r="K69" s="103" t="str">
        <f t="shared" si="32"/>
        <v/>
      </c>
      <c r="L69" s="103" t="str">
        <f t="shared" si="3"/>
        <v/>
      </c>
      <c r="M69" s="103" t="str">
        <f t="shared" si="4"/>
        <v/>
      </c>
      <c r="N69" s="103" t="str">
        <f t="shared" si="5"/>
        <v/>
      </c>
      <c r="O69" s="103" t="str">
        <f t="shared" si="6"/>
        <v/>
      </c>
      <c r="P69" s="103" t="str">
        <f t="shared" si="33"/>
        <v/>
      </c>
      <c r="Q69" s="103" t="str">
        <f t="shared" si="7"/>
        <v/>
      </c>
      <c r="R69" s="103" t="str">
        <f t="shared" si="8"/>
        <v/>
      </c>
      <c r="T69" s="26" t="str">
        <f t="shared" si="34"/>
        <v/>
      </c>
      <c r="U69" s="119" t="str">
        <f t="shared" si="48"/>
        <v/>
      </c>
      <c r="V69" s="119"/>
      <c r="W69" s="120" t="str">
        <f t="shared" si="67"/>
        <v/>
      </c>
      <c r="X69" s="120" t="str">
        <f t="shared" si="44"/>
        <v/>
      </c>
      <c r="Y69" s="120" t="str">
        <f t="shared" si="49"/>
        <v/>
      </c>
      <c r="AA69" s="119" t="str">
        <f t="shared" si="68"/>
        <v/>
      </c>
      <c r="AC69" s="26" t="str">
        <f t="shared" si="50"/>
        <v/>
      </c>
      <c r="AD69" s="25" t="str">
        <f t="shared" si="51"/>
        <v/>
      </c>
      <c r="AE69" s="105"/>
      <c r="AF69" s="26" t="str">
        <f t="shared" si="52"/>
        <v/>
      </c>
      <c r="AG69" s="25" t="str">
        <f t="shared" si="53"/>
        <v/>
      </c>
      <c r="AH69" s="123"/>
      <c r="AI69" s="51" t="str">
        <f t="shared" si="54"/>
        <v/>
      </c>
      <c r="AJ69" s="35" t="str">
        <f t="shared" si="55"/>
        <v/>
      </c>
      <c r="AL69" s="25" t="str">
        <f t="shared" si="69"/>
        <v/>
      </c>
      <c r="AM69" s="25" t="str">
        <f t="shared" si="70"/>
        <v/>
      </c>
      <c r="AO69" s="33" t="str">
        <f t="shared" si="71"/>
        <v/>
      </c>
      <c r="AP69" s="33" t="str">
        <f t="shared" si="72"/>
        <v/>
      </c>
      <c r="AQ69" s="125"/>
      <c r="AR69" s="126" t="str">
        <f t="shared" si="73"/>
        <v/>
      </c>
      <c r="AS69" s="126" t="str">
        <f t="shared" si="74"/>
        <v/>
      </c>
      <c r="AT69" s="126"/>
      <c r="AU69" s="62" t="str">
        <f t="shared" si="56"/>
        <v/>
      </c>
      <c r="AV69" s="62" t="str">
        <f t="shared" si="57"/>
        <v/>
      </c>
      <c r="AW69" s="62" t="str">
        <f t="shared" si="58"/>
        <v/>
      </c>
      <c r="AX69" s="61" t="str">
        <f t="shared" si="75"/>
        <v/>
      </c>
      <c r="AY69" s="61"/>
      <c r="AZ69" s="33" t="str">
        <f>IF(B69="","",VLOOKUP($A$3,'Tab1-Plan'!$B$30:$F$33,IF(B69&lt;65,2,3),FALSE))</f>
        <v/>
      </c>
      <c r="BA69" s="33" t="str">
        <f>IF(T69="","",VLOOKUP($A$3,'Tab1-Plan'!$B$30:$F$33,IF(T69&lt;65,4,5),FALSE))</f>
        <v/>
      </c>
      <c r="BB69" s="115"/>
      <c r="BC69" s="126" t="str">
        <f t="shared" si="59"/>
        <v/>
      </c>
      <c r="BD69" s="126" t="str">
        <f t="shared" si="60"/>
        <v/>
      </c>
      <c r="BE69" s="125"/>
      <c r="BF69" s="62" t="str">
        <f t="shared" si="61"/>
        <v/>
      </c>
      <c r="BG69" s="62" t="str">
        <f t="shared" si="62"/>
        <v/>
      </c>
      <c r="BH69" s="62" t="str">
        <f t="shared" si="63"/>
        <v/>
      </c>
      <c r="BI69" s="61" t="str">
        <f t="shared" si="64"/>
        <v/>
      </c>
      <c r="BJ69" s="61"/>
      <c r="BK69" s="61" t="str">
        <f t="shared" si="65"/>
        <v/>
      </c>
      <c r="BL69" s="61" t="str">
        <f t="shared" si="66"/>
        <v/>
      </c>
      <c r="BM69" s="127"/>
      <c r="BU69" s="37"/>
      <c r="BV69" s="127"/>
      <c r="BW69" s="127"/>
    </row>
    <row r="70" spans="1:75">
      <c r="A70" s="26" t="str">
        <f t="shared" si="29"/>
        <v/>
      </c>
      <c r="B70" s="26" t="str">
        <f t="shared" si="30"/>
        <v/>
      </c>
      <c r="C70" s="26" t="str">
        <f t="shared" si="31"/>
        <v/>
      </c>
      <c r="D70" s="103" t="str">
        <f t="shared" ref="D70:D101" si="76">IF($B70="","",VLOOKUP($B70,RETIREMENT,2,TRUE))</f>
        <v/>
      </c>
      <c r="E70" s="118" t="str">
        <f t="shared" ref="E70:E101" si="77">IF(B70="","",VLOOKUP($B70,WITHDRAWAL,2))</f>
        <v/>
      </c>
      <c r="F70" s="103" t="str">
        <f t="shared" ref="F70:F101" si="78">IF(B70="","",IF(OR(active_2sex="M",active_2sex="m"),VLOOKUP(IF(B70&lt;20,20,$B70),DEATH_MALE,2),IF(OR(active_2sex="F",active_2sex="f"),VLOOKUP(IF(B70&lt;20,20,$B70),DEATH_FEMALE,2),"error")))</f>
        <v/>
      </c>
      <c r="G70" s="103"/>
      <c r="H70" s="60" t="str">
        <f>IF(B70="","",(IF(AND(B70&gt;='Tab1-Plan'!$C$9,C70&gt;='Tab1-Plan'!$D$9),1,0)))</f>
        <v/>
      </c>
      <c r="I70" s="64" t="str">
        <f>IF(AND(B70="",T70=""),"",VLOOKUP($A$3,'Tab2-Assumptions'!$A$10:$C$13,2,FALSE))</f>
        <v/>
      </c>
      <c r="J70" s="64" t="str">
        <f>IF(AND(B70="",T70=""),"",VLOOKUP($A$3,'Tab2-Assumptions'!$A$10:$C$13,3,FALSE))</f>
        <v/>
      </c>
      <c r="K70" s="103" t="str">
        <f t="shared" si="32"/>
        <v/>
      </c>
      <c r="L70" s="103" t="str">
        <f t="shared" ref="L70:L133" si="79">IF(B70="","",H70*$K70*$D70)</f>
        <v/>
      </c>
      <c r="M70" s="103" t="str">
        <f t="shared" ref="M70:M133" si="80">IF(B70="","",IF(H70=1,0,$K70*$E70))</f>
        <v/>
      </c>
      <c r="N70" s="103" t="str">
        <f t="shared" ref="N70:N133" si="81">IF(B70="","",$K70*$F70)</f>
        <v/>
      </c>
      <c r="O70" s="103" t="str">
        <f t="shared" ref="O70:O133" si="82">IF(B70="","",MAX(K70-SUM(L70:N70),0))</f>
        <v/>
      </c>
      <c r="P70" s="103" t="str">
        <f t="shared" si="33"/>
        <v/>
      </c>
      <c r="Q70" s="103" t="str">
        <f t="shared" ref="Q70:Q133" si="83">IF(B70="","",P70*(1-$F70))</f>
        <v/>
      </c>
      <c r="R70" s="103" t="str">
        <f t="shared" ref="R70:R133" si="84">IF(B70="","",AVERAGE(P70:Q70))</f>
        <v/>
      </c>
      <c r="T70" s="26" t="str">
        <f t="shared" si="34"/>
        <v/>
      </c>
      <c r="U70" s="119" t="str">
        <f t="shared" ref="U70:U101" si="85">IF(T70="","",IF(OR(active_2sex="M",active_2sex="m"),VLOOKUP(IF(T70&lt;20,20,$T70),DEATH_FEMALE,2),IF(OR(active_2sex="F",active_2sex="f"),VLOOKUP(IF(T70&lt;20,20,$T70),DEATH_MALE,2),"error")))</f>
        <v/>
      </c>
      <c r="V70" s="119"/>
      <c r="W70" s="120" t="str">
        <f t="shared" si="67"/>
        <v/>
      </c>
      <c r="X70" s="120" t="str">
        <f t="shared" si="44"/>
        <v/>
      </c>
      <c r="Y70" s="120" t="str">
        <f t="shared" ref="Y70:Y101" si="86">IF(T70="","",AVERAGE(W70,X70)*J70)</f>
        <v/>
      </c>
      <c r="AA70" s="119" t="str">
        <f t="shared" si="68"/>
        <v/>
      </c>
      <c r="AC70" s="26" t="str">
        <f t="shared" ref="AC70:AC101" si="87">B70</f>
        <v/>
      </c>
      <c r="AD70" s="25" t="str">
        <f t="shared" ref="AD70:AD101" si="88">IF(B70="","",VLOOKUP(AC70,agingtable,3))</f>
        <v/>
      </c>
      <c r="AE70" s="105"/>
      <c r="AF70" s="26" t="str">
        <f t="shared" ref="AF70:AF101" si="89">T70</f>
        <v/>
      </c>
      <c r="AG70" s="25" t="str">
        <f t="shared" ref="AG70:AG101" si="90">IF(T70="","",VLOOKUP(AF70,agingtable,3))</f>
        <v/>
      </c>
      <c r="AH70" s="123"/>
      <c r="AI70" s="51" t="str">
        <f t="shared" ref="AI70:AI101" si="91">IF(A70="","",VLOOKUP($A70,TRENDS,2,TRUE))</f>
        <v/>
      </c>
      <c r="AJ70" s="35" t="str">
        <f t="shared" ref="AJ70:AJ101" si="92">IF(A70="","",VLOOKUP($A70,TRENDS,3,TRUE))</f>
        <v/>
      </c>
      <c r="AL70" s="25" t="str">
        <f t="shared" si="69"/>
        <v/>
      </c>
      <c r="AM70" s="25" t="str">
        <f t="shared" si="70"/>
        <v/>
      </c>
      <c r="AO70" s="33" t="str">
        <f t="shared" si="71"/>
        <v/>
      </c>
      <c r="AP70" s="33" t="str">
        <f t="shared" si="72"/>
        <v/>
      </c>
      <c r="AQ70" s="125"/>
      <c r="AR70" s="126" t="str">
        <f t="shared" si="73"/>
        <v/>
      </c>
      <c r="AS70" s="126" t="str">
        <f t="shared" si="74"/>
        <v/>
      </c>
      <c r="AT70" s="126"/>
      <c r="AU70" s="62" t="str">
        <f t="shared" ref="AU70:AU101" si="93">IF($B70="","",(AR70)*$R70*$I70)</f>
        <v/>
      </c>
      <c r="AV70" s="62" t="str">
        <f t="shared" ref="AV70:AV101" si="94">IF($T70="","",(AS70)*$Y70*$I70)</f>
        <v/>
      </c>
      <c r="AW70" s="62" t="str">
        <f t="shared" ref="AW70:AW101" si="95">IF($A70="","",SUM(AU70:AV70))</f>
        <v/>
      </c>
      <c r="AX70" s="61" t="str">
        <f t="shared" si="75"/>
        <v/>
      </c>
      <c r="AY70" s="61"/>
      <c r="AZ70" s="33" t="str">
        <f>IF(B70="","",VLOOKUP($A$3,'Tab1-Plan'!$B$30:$F$33,IF(B70&lt;65,2,3),FALSE))</f>
        <v/>
      </c>
      <c r="BA70" s="33" t="str">
        <f>IF(T70="","",VLOOKUP($A$3,'Tab1-Plan'!$B$30:$F$33,IF(T70&lt;65,4,5),FALSE))</f>
        <v/>
      </c>
      <c r="BB70" s="115"/>
      <c r="BC70" s="126" t="str">
        <f t="shared" ref="BC70:BC101" si="96">IF(B70="","",AZ70*IF(AZ70&lt;1,AR70,AM70))</f>
        <v/>
      </c>
      <c r="BD70" s="126" t="str">
        <f t="shared" ref="BD70:BD101" si="97">IF($T70="","",BA70*IF(BA70&lt;1,AS70,$AM70))</f>
        <v/>
      </c>
      <c r="BE70" s="125"/>
      <c r="BF70" s="62" t="str">
        <f t="shared" ref="BF70:BF101" si="98">IF($B70="","",(BC70)*$R70*$I70)</f>
        <v/>
      </c>
      <c r="BG70" s="62" t="str">
        <f t="shared" ref="BG70:BG101" si="99">IF($T70="","",(BD70)*$Y70*$I70)</f>
        <v/>
      </c>
      <c r="BH70" s="62" t="str">
        <f t="shared" ref="BH70:BH101" si="100">IF($A70="","",SUM(BF70:BG70))</f>
        <v/>
      </c>
      <c r="BI70" s="61" t="str">
        <f t="shared" ref="BI70:BI101" si="101">IF($A70="","",BH70*AA70)</f>
        <v/>
      </c>
      <c r="BJ70" s="61"/>
      <c r="BK70" s="61" t="str">
        <f t="shared" ref="BK70:BK101" si="102">IF(A70="","",AW70-BH70)</f>
        <v/>
      </c>
      <c r="BL70" s="61" t="str">
        <f t="shared" ref="BL70:BL101" si="103">IF(A70="","",AX70-BI70)</f>
        <v/>
      </c>
      <c r="BM70" s="127"/>
      <c r="BU70" s="37"/>
      <c r="BV70" s="127"/>
      <c r="BW70" s="127"/>
    </row>
    <row r="71" spans="1:75">
      <c r="A71" s="26" t="str">
        <f t="shared" ref="A71:A134" si="104">IF(AND(B71="",T71=""),"",A70+1)</f>
        <v/>
      </c>
      <c r="B71" s="26" t="str">
        <f t="shared" ref="B71:B134" si="105">IF(B70="","",IF((B70+1)&gt;110,"",B70+1))</f>
        <v/>
      </c>
      <c r="C71" s="26" t="str">
        <f t="shared" ref="C71:C134" si="106">IF($B71="","",C70+1)</f>
        <v/>
      </c>
      <c r="D71" s="103" t="str">
        <f t="shared" si="76"/>
        <v/>
      </c>
      <c r="E71" s="118" t="str">
        <f t="shared" si="77"/>
        <v/>
      </c>
      <c r="F71" s="103" t="str">
        <f t="shared" si="78"/>
        <v/>
      </c>
      <c r="G71" s="103"/>
      <c r="H71" s="60" t="str">
        <f>IF(B71="","",(IF(AND(B71&gt;='Tab1-Plan'!$C$9,C71&gt;='Tab1-Plan'!$D$9),1,0)))</f>
        <v/>
      </c>
      <c r="I71" s="64" t="str">
        <f>IF(AND(B71="",T71=""),"",VLOOKUP($A$3,'Tab2-Assumptions'!$A$10:$C$13,2,FALSE))</f>
        <v/>
      </c>
      <c r="J71" s="64" t="str">
        <f>IF(AND(B71="",T71=""),"",VLOOKUP($A$3,'Tab2-Assumptions'!$A$10:$C$13,3,FALSE))</f>
        <v/>
      </c>
      <c r="K71" s="103" t="str">
        <f t="shared" ref="K71:K134" si="107">IF(B71="","",O70)</f>
        <v/>
      </c>
      <c r="L71" s="103" t="str">
        <f t="shared" si="79"/>
        <v/>
      </c>
      <c r="M71" s="103" t="str">
        <f t="shared" si="80"/>
        <v/>
      </c>
      <c r="N71" s="103" t="str">
        <f t="shared" si="81"/>
        <v/>
      </c>
      <c r="O71" s="103" t="str">
        <f t="shared" si="82"/>
        <v/>
      </c>
      <c r="P71" s="103" t="str">
        <f t="shared" ref="P71:P134" si="108">IF(B71="","",L71+Q70)</f>
        <v/>
      </c>
      <c r="Q71" s="103" t="str">
        <f t="shared" si="83"/>
        <v/>
      </c>
      <c r="R71" s="103" t="str">
        <f t="shared" si="84"/>
        <v/>
      </c>
      <c r="T71" s="26" t="str">
        <f t="shared" ref="T71:T134" si="109">IF(T70="","",IF((T70+1)&gt;110,"",T70+1))</f>
        <v/>
      </c>
      <c r="U71" s="119" t="str">
        <f t="shared" si="85"/>
        <v/>
      </c>
      <c r="V71" s="119"/>
      <c r="W71" s="120" t="str">
        <f t="shared" ref="W71:W102" si="110">IF(T71="","",X70+IF(L71="",0,L71))</f>
        <v/>
      </c>
      <c r="X71" s="120" t="str">
        <f t="shared" si="44"/>
        <v/>
      </c>
      <c r="Y71" s="120" t="str">
        <f t="shared" si="86"/>
        <v/>
      </c>
      <c r="AA71" s="119" t="str">
        <f t="shared" ref="AA71:AA102" si="111">IF(A71="","",AA70/(1+discount))</f>
        <v/>
      </c>
      <c r="AC71" s="26" t="str">
        <f t="shared" si="87"/>
        <v/>
      </c>
      <c r="AD71" s="25" t="str">
        <f t="shared" si="88"/>
        <v/>
      </c>
      <c r="AE71" s="105"/>
      <c r="AF71" s="26" t="str">
        <f t="shared" si="89"/>
        <v/>
      </c>
      <c r="AG71" s="25" t="str">
        <f t="shared" si="90"/>
        <v/>
      </c>
      <c r="AH71" s="123"/>
      <c r="AI71" s="51" t="str">
        <f t="shared" si="91"/>
        <v/>
      </c>
      <c r="AJ71" s="35" t="str">
        <f t="shared" si="92"/>
        <v/>
      </c>
      <c r="AL71" s="25" t="str">
        <f t="shared" ref="AL71:AL102" si="112">IF(A71="","",AL70*(1+AI70))</f>
        <v/>
      </c>
      <c r="AM71" s="25" t="str">
        <f t="shared" ref="AM71:AM102" si="113">IF(A71="","",AM70*(1+AJ70))</f>
        <v/>
      </c>
      <c r="AO71" s="33" t="str">
        <f t="shared" ref="AO71:AO102" si="114">IF(B71="","",IF(B71&lt;65,cc_pre_ret_age65,cc_pst_ret_age65))</f>
        <v/>
      </c>
      <c r="AP71" s="33" t="str">
        <f t="shared" ref="AP71:AP102" si="115">IF(T71="","",IF(T71&lt;65,cc_pre_sp_age65,cc_pst_sp_age65))</f>
        <v/>
      </c>
      <c r="AQ71" s="125"/>
      <c r="AR71" s="126" t="str">
        <f t="shared" ref="AR71:AR102" si="116">IF(B71="","",AO71*AL71*AD71)</f>
        <v/>
      </c>
      <c r="AS71" s="126" t="str">
        <f t="shared" ref="AS71:AS102" si="117">IF(T71="","",AP71*AL71*AG71)</f>
        <v/>
      </c>
      <c r="AT71" s="126"/>
      <c r="AU71" s="62" t="str">
        <f t="shared" si="93"/>
        <v/>
      </c>
      <c r="AV71" s="62" t="str">
        <f t="shared" si="94"/>
        <v/>
      </c>
      <c r="AW71" s="62" t="str">
        <f t="shared" si="95"/>
        <v/>
      </c>
      <c r="AX71" s="61" t="str">
        <f t="shared" ref="AX71:AX102" si="118">IF($A71="","",AW71*AA71)</f>
        <v/>
      </c>
      <c r="AY71" s="61"/>
      <c r="AZ71" s="33" t="str">
        <f>IF(B71="","",VLOOKUP($A$3,'Tab1-Plan'!$B$30:$F$33,IF(B71&lt;65,2,3),FALSE))</f>
        <v/>
      </c>
      <c r="BA71" s="33" t="str">
        <f>IF(T71="","",VLOOKUP($A$3,'Tab1-Plan'!$B$30:$F$33,IF(T71&lt;65,4,5),FALSE))</f>
        <v/>
      </c>
      <c r="BB71" s="115"/>
      <c r="BC71" s="126" t="str">
        <f t="shared" si="96"/>
        <v/>
      </c>
      <c r="BD71" s="126" t="str">
        <f t="shared" si="97"/>
        <v/>
      </c>
      <c r="BE71" s="125"/>
      <c r="BF71" s="62" t="str">
        <f t="shared" si="98"/>
        <v/>
      </c>
      <c r="BG71" s="62" t="str">
        <f t="shared" si="99"/>
        <v/>
      </c>
      <c r="BH71" s="62" t="str">
        <f t="shared" si="100"/>
        <v/>
      </c>
      <c r="BI71" s="61" t="str">
        <f t="shared" si="101"/>
        <v/>
      </c>
      <c r="BJ71" s="61"/>
      <c r="BK71" s="61" t="str">
        <f t="shared" si="102"/>
        <v/>
      </c>
      <c r="BL71" s="61" t="str">
        <f t="shared" si="103"/>
        <v/>
      </c>
      <c r="BM71" s="127"/>
      <c r="BU71" s="37"/>
      <c r="BV71" s="127"/>
      <c r="BW71" s="127"/>
    </row>
    <row r="72" spans="1:75">
      <c r="A72" s="26" t="str">
        <f t="shared" si="104"/>
        <v/>
      </c>
      <c r="B72" s="26" t="str">
        <f t="shared" si="105"/>
        <v/>
      </c>
      <c r="C72" s="26" t="str">
        <f t="shared" si="106"/>
        <v/>
      </c>
      <c r="D72" s="103" t="str">
        <f t="shared" si="76"/>
        <v/>
      </c>
      <c r="E72" s="118" t="str">
        <f t="shared" si="77"/>
        <v/>
      </c>
      <c r="F72" s="103" t="str">
        <f t="shared" si="78"/>
        <v/>
      </c>
      <c r="G72" s="103"/>
      <c r="H72" s="60" t="str">
        <f>IF(B72="","",(IF(AND(B72&gt;='Tab1-Plan'!$C$9,C72&gt;='Tab1-Plan'!$D$9),1,0)))</f>
        <v/>
      </c>
      <c r="I72" s="64" t="str">
        <f>IF(AND(B72="",T72=""),"",VLOOKUP($A$3,'Tab2-Assumptions'!$A$10:$C$13,2,FALSE))</f>
        <v/>
      </c>
      <c r="J72" s="64" t="str">
        <f>IF(AND(B72="",T72=""),"",VLOOKUP($A$3,'Tab2-Assumptions'!$A$10:$C$13,3,FALSE))</f>
        <v/>
      </c>
      <c r="K72" s="103" t="str">
        <f t="shared" si="107"/>
        <v/>
      </c>
      <c r="L72" s="103" t="str">
        <f t="shared" si="79"/>
        <v/>
      </c>
      <c r="M72" s="103" t="str">
        <f t="shared" si="80"/>
        <v/>
      </c>
      <c r="N72" s="103" t="str">
        <f t="shared" si="81"/>
        <v/>
      </c>
      <c r="O72" s="103" t="str">
        <f t="shared" si="82"/>
        <v/>
      </c>
      <c r="P72" s="103" t="str">
        <f t="shared" si="108"/>
        <v/>
      </c>
      <c r="Q72" s="103" t="str">
        <f t="shared" si="83"/>
        <v/>
      </c>
      <c r="R72" s="103" t="str">
        <f t="shared" si="84"/>
        <v/>
      </c>
      <c r="T72" s="26" t="str">
        <f t="shared" si="109"/>
        <v/>
      </c>
      <c r="U72" s="119" t="str">
        <f t="shared" si="85"/>
        <v/>
      </c>
      <c r="V72" s="119"/>
      <c r="W72" s="120" t="str">
        <f t="shared" si="110"/>
        <v/>
      </c>
      <c r="X72" s="120" t="str">
        <f t="shared" si="44"/>
        <v/>
      </c>
      <c r="Y72" s="120" t="str">
        <f t="shared" si="86"/>
        <v/>
      </c>
      <c r="AA72" s="119" t="str">
        <f t="shared" si="111"/>
        <v/>
      </c>
      <c r="AC72" s="26" t="str">
        <f t="shared" si="87"/>
        <v/>
      </c>
      <c r="AD72" s="25" t="str">
        <f t="shared" si="88"/>
        <v/>
      </c>
      <c r="AE72" s="105"/>
      <c r="AF72" s="26" t="str">
        <f t="shared" si="89"/>
        <v/>
      </c>
      <c r="AG72" s="25" t="str">
        <f t="shared" si="90"/>
        <v/>
      </c>
      <c r="AH72" s="123"/>
      <c r="AI72" s="51" t="str">
        <f t="shared" si="91"/>
        <v/>
      </c>
      <c r="AJ72" s="35" t="str">
        <f t="shared" si="92"/>
        <v/>
      </c>
      <c r="AL72" s="25" t="str">
        <f t="shared" si="112"/>
        <v/>
      </c>
      <c r="AM72" s="25" t="str">
        <f t="shared" si="113"/>
        <v/>
      </c>
      <c r="AO72" s="33" t="str">
        <f t="shared" si="114"/>
        <v/>
      </c>
      <c r="AP72" s="33" t="str">
        <f t="shared" si="115"/>
        <v/>
      </c>
      <c r="AQ72" s="125"/>
      <c r="AR72" s="126" t="str">
        <f t="shared" si="116"/>
        <v/>
      </c>
      <c r="AS72" s="126" t="str">
        <f t="shared" si="117"/>
        <v/>
      </c>
      <c r="AT72" s="126"/>
      <c r="AU72" s="62" t="str">
        <f t="shared" si="93"/>
        <v/>
      </c>
      <c r="AV72" s="62" t="str">
        <f t="shared" si="94"/>
        <v/>
      </c>
      <c r="AW72" s="62" t="str">
        <f t="shared" si="95"/>
        <v/>
      </c>
      <c r="AX72" s="61" t="str">
        <f t="shared" si="118"/>
        <v/>
      </c>
      <c r="AY72" s="61"/>
      <c r="AZ72" s="33" t="str">
        <f>IF(B72="","",VLOOKUP($A$3,'Tab1-Plan'!$B$30:$F$33,IF(B72&lt;65,2,3),FALSE))</f>
        <v/>
      </c>
      <c r="BA72" s="33" t="str">
        <f>IF(T72="","",VLOOKUP($A$3,'Tab1-Plan'!$B$30:$F$33,IF(T72&lt;65,4,5),FALSE))</f>
        <v/>
      </c>
      <c r="BB72" s="115"/>
      <c r="BC72" s="126" t="str">
        <f t="shared" si="96"/>
        <v/>
      </c>
      <c r="BD72" s="126" t="str">
        <f t="shared" si="97"/>
        <v/>
      </c>
      <c r="BE72" s="125"/>
      <c r="BF72" s="62" t="str">
        <f t="shared" si="98"/>
        <v/>
      </c>
      <c r="BG72" s="62" t="str">
        <f t="shared" si="99"/>
        <v/>
      </c>
      <c r="BH72" s="62" t="str">
        <f t="shared" si="100"/>
        <v/>
      </c>
      <c r="BI72" s="61" t="str">
        <f t="shared" si="101"/>
        <v/>
      </c>
      <c r="BJ72" s="61"/>
      <c r="BK72" s="61" t="str">
        <f t="shared" si="102"/>
        <v/>
      </c>
      <c r="BL72" s="61" t="str">
        <f t="shared" si="103"/>
        <v/>
      </c>
      <c r="BM72" s="127"/>
      <c r="BU72" s="37"/>
      <c r="BV72" s="127"/>
      <c r="BW72" s="127"/>
    </row>
    <row r="73" spans="1:75">
      <c r="A73" s="26" t="str">
        <f t="shared" si="104"/>
        <v/>
      </c>
      <c r="B73" s="26" t="str">
        <f t="shared" si="105"/>
        <v/>
      </c>
      <c r="C73" s="26" t="str">
        <f t="shared" si="106"/>
        <v/>
      </c>
      <c r="D73" s="103" t="str">
        <f t="shared" si="76"/>
        <v/>
      </c>
      <c r="E73" s="118" t="str">
        <f t="shared" si="77"/>
        <v/>
      </c>
      <c r="F73" s="103" t="str">
        <f t="shared" si="78"/>
        <v/>
      </c>
      <c r="G73" s="103"/>
      <c r="H73" s="60" t="str">
        <f>IF(B73="","",(IF(AND(B73&gt;='Tab1-Plan'!$C$9,C73&gt;='Tab1-Plan'!$D$9),1,0)))</f>
        <v/>
      </c>
      <c r="I73" s="64" t="str">
        <f>IF(AND(B73="",T73=""),"",VLOOKUP($A$3,'Tab2-Assumptions'!$A$10:$C$13,2,FALSE))</f>
        <v/>
      </c>
      <c r="J73" s="64" t="str">
        <f>IF(AND(B73="",T73=""),"",VLOOKUP($A$3,'Tab2-Assumptions'!$A$10:$C$13,3,FALSE))</f>
        <v/>
      </c>
      <c r="K73" s="103" t="str">
        <f t="shared" si="107"/>
        <v/>
      </c>
      <c r="L73" s="103" t="str">
        <f t="shared" si="79"/>
        <v/>
      </c>
      <c r="M73" s="103" t="str">
        <f t="shared" si="80"/>
        <v/>
      </c>
      <c r="N73" s="103" t="str">
        <f t="shared" si="81"/>
        <v/>
      </c>
      <c r="O73" s="103" t="str">
        <f t="shared" si="82"/>
        <v/>
      </c>
      <c r="P73" s="103" t="str">
        <f t="shared" si="108"/>
        <v/>
      </c>
      <c r="Q73" s="103" t="str">
        <f t="shared" si="83"/>
        <v/>
      </c>
      <c r="R73" s="103" t="str">
        <f t="shared" si="84"/>
        <v/>
      </c>
      <c r="T73" s="26" t="str">
        <f t="shared" si="109"/>
        <v/>
      </c>
      <c r="U73" s="119" t="str">
        <f t="shared" si="85"/>
        <v/>
      </c>
      <c r="V73" s="119"/>
      <c r="W73" s="120" t="str">
        <f t="shared" si="110"/>
        <v/>
      </c>
      <c r="X73" s="120" t="str">
        <f t="shared" si="44"/>
        <v/>
      </c>
      <c r="Y73" s="120" t="str">
        <f t="shared" si="86"/>
        <v/>
      </c>
      <c r="AA73" s="119" t="str">
        <f t="shared" si="111"/>
        <v/>
      </c>
      <c r="AC73" s="26" t="str">
        <f t="shared" si="87"/>
        <v/>
      </c>
      <c r="AD73" s="25" t="str">
        <f t="shared" si="88"/>
        <v/>
      </c>
      <c r="AE73" s="105"/>
      <c r="AF73" s="26" t="str">
        <f t="shared" si="89"/>
        <v/>
      </c>
      <c r="AG73" s="25" t="str">
        <f t="shared" si="90"/>
        <v/>
      </c>
      <c r="AH73" s="123"/>
      <c r="AI73" s="51" t="str">
        <f t="shared" si="91"/>
        <v/>
      </c>
      <c r="AJ73" s="35" t="str">
        <f t="shared" si="92"/>
        <v/>
      </c>
      <c r="AL73" s="25" t="str">
        <f t="shared" si="112"/>
        <v/>
      </c>
      <c r="AM73" s="25" t="str">
        <f t="shared" si="113"/>
        <v/>
      </c>
      <c r="AO73" s="33" t="str">
        <f t="shared" si="114"/>
        <v/>
      </c>
      <c r="AP73" s="33" t="str">
        <f t="shared" si="115"/>
        <v/>
      </c>
      <c r="AQ73" s="125"/>
      <c r="AR73" s="126" t="str">
        <f t="shared" si="116"/>
        <v/>
      </c>
      <c r="AS73" s="126" t="str">
        <f t="shared" si="117"/>
        <v/>
      </c>
      <c r="AT73" s="126"/>
      <c r="AU73" s="62" t="str">
        <f t="shared" si="93"/>
        <v/>
      </c>
      <c r="AV73" s="62" t="str">
        <f t="shared" si="94"/>
        <v/>
      </c>
      <c r="AW73" s="62" t="str">
        <f t="shared" si="95"/>
        <v/>
      </c>
      <c r="AX73" s="61" t="str">
        <f t="shared" si="118"/>
        <v/>
      </c>
      <c r="AY73" s="61"/>
      <c r="AZ73" s="33" t="str">
        <f>IF(B73="","",VLOOKUP($A$3,'Tab1-Plan'!$B$30:$F$33,IF(B73&lt;65,2,3),FALSE))</f>
        <v/>
      </c>
      <c r="BA73" s="33" t="str">
        <f>IF(T73="","",VLOOKUP($A$3,'Tab1-Plan'!$B$30:$F$33,IF(T73&lt;65,4,5),FALSE))</f>
        <v/>
      </c>
      <c r="BB73" s="115"/>
      <c r="BC73" s="126" t="str">
        <f t="shared" si="96"/>
        <v/>
      </c>
      <c r="BD73" s="126" t="str">
        <f t="shared" si="97"/>
        <v/>
      </c>
      <c r="BE73" s="125"/>
      <c r="BF73" s="62" t="str">
        <f t="shared" si="98"/>
        <v/>
      </c>
      <c r="BG73" s="62" t="str">
        <f t="shared" si="99"/>
        <v/>
      </c>
      <c r="BH73" s="62" t="str">
        <f t="shared" si="100"/>
        <v/>
      </c>
      <c r="BI73" s="61" t="str">
        <f t="shared" si="101"/>
        <v/>
      </c>
      <c r="BJ73" s="61"/>
      <c r="BK73" s="61" t="str">
        <f t="shared" si="102"/>
        <v/>
      </c>
      <c r="BL73" s="61" t="str">
        <f t="shared" si="103"/>
        <v/>
      </c>
      <c r="BM73" s="127"/>
      <c r="BU73" s="37"/>
      <c r="BV73" s="127"/>
      <c r="BW73" s="127"/>
    </row>
    <row r="74" spans="1:75">
      <c r="A74" s="26" t="str">
        <f t="shared" si="104"/>
        <v/>
      </c>
      <c r="B74" s="26" t="str">
        <f t="shared" si="105"/>
        <v/>
      </c>
      <c r="C74" s="26" t="str">
        <f t="shared" si="106"/>
        <v/>
      </c>
      <c r="D74" s="103" t="str">
        <f t="shared" si="76"/>
        <v/>
      </c>
      <c r="E74" s="118" t="str">
        <f t="shared" si="77"/>
        <v/>
      </c>
      <c r="F74" s="103" t="str">
        <f t="shared" si="78"/>
        <v/>
      </c>
      <c r="G74" s="103"/>
      <c r="H74" s="60" t="str">
        <f>IF(B74="","",(IF(AND(B74&gt;='Tab1-Plan'!$C$9,C74&gt;='Tab1-Plan'!$D$9),1,0)))</f>
        <v/>
      </c>
      <c r="I74" s="64" t="str">
        <f>IF(AND(B74="",T74=""),"",VLOOKUP($A$3,'Tab2-Assumptions'!$A$10:$C$13,2,FALSE))</f>
        <v/>
      </c>
      <c r="J74" s="64" t="str">
        <f>IF(AND(B74="",T74=""),"",VLOOKUP($A$3,'Tab2-Assumptions'!$A$10:$C$13,3,FALSE))</f>
        <v/>
      </c>
      <c r="K74" s="103" t="str">
        <f t="shared" si="107"/>
        <v/>
      </c>
      <c r="L74" s="103" t="str">
        <f t="shared" si="79"/>
        <v/>
      </c>
      <c r="M74" s="103" t="str">
        <f t="shared" si="80"/>
        <v/>
      </c>
      <c r="N74" s="103" t="str">
        <f t="shared" si="81"/>
        <v/>
      </c>
      <c r="O74" s="103" t="str">
        <f t="shared" si="82"/>
        <v/>
      </c>
      <c r="P74" s="103" t="str">
        <f t="shared" si="108"/>
        <v/>
      </c>
      <c r="Q74" s="103" t="str">
        <f t="shared" si="83"/>
        <v/>
      </c>
      <c r="R74" s="103" t="str">
        <f t="shared" si="84"/>
        <v/>
      </c>
      <c r="T74" s="26" t="str">
        <f t="shared" si="109"/>
        <v/>
      </c>
      <c r="U74" s="119" t="str">
        <f t="shared" si="85"/>
        <v/>
      </c>
      <c r="V74" s="119"/>
      <c r="W74" s="120" t="str">
        <f t="shared" si="110"/>
        <v/>
      </c>
      <c r="X74" s="120" t="str">
        <f t="shared" si="44"/>
        <v/>
      </c>
      <c r="Y74" s="120" t="str">
        <f t="shared" si="86"/>
        <v/>
      </c>
      <c r="AA74" s="119" t="str">
        <f t="shared" si="111"/>
        <v/>
      </c>
      <c r="AC74" s="26" t="str">
        <f t="shared" si="87"/>
        <v/>
      </c>
      <c r="AD74" s="25" t="str">
        <f t="shared" si="88"/>
        <v/>
      </c>
      <c r="AE74" s="105"/>
      <c r="AF74" s="26" t="str">
        <f t="shared" si="89"/>
        <v/>
      </c>
      <c r="AG74" s="25" t="str">
        <f t="shared" si="90"/>
        <v/>
      </c>
      <c r="AH74" s="123"/>
      <c r="AI74" s="51" t="str">
        <f t="shared" si="91"/>
        <v/>
      </c>
      <c r="AJ74" s="35" t="str">
        <f t="shared" si="92"/>
        <v/>
      </c>
      <c r="AL74" s="25" t="str">
        <f t="shared" si="112"/>
        <v/>
      </c>
      <c r="AM74" s="25" t="str">
        <f t="shared" si="113"/>
        <v/>
      </c>
      <c r="AO74" s="33" t="str">
        <f t="shared" si="114"/>
        <v/>
      </c>
      <c r="AP74" s="33" t="str">
        <f t="shared" si="115"/>
        <v/>
      </c>
      <c r="AQ74" s="125"/>
      <c r="AR74" s="126" t="str">
        <f t="shared" si="116"/>
        <v/>
      </c>
      <c r="AS74" s="126" t="str">
        <f t="shared" si="117"/>
        <v/>
      </c>
      <c r="AT74" s="126"/>
      <c r="AU74" s="62" t="str">
        <f t="shared" si="93"/>
        <v/>
      </c>
      <c r="AV74" s="62" t="str">
        <f t="shared" si="94"/>
        <v/>
      </c>
      <c r="AW74" s="62" t="str">
        <f t="shared" si="95"/>
        <v/>
      </c>
      <c r="AX74" s="61" t="str">
        <f t="shared" si="118"/>
        <v/>
      </c>
      <c r="AY74" s="61"/>
      <c r="AZ74" s="33" t="str">
        <f>IF(B74="","",VLOOKUP($A$3,'Tab1-Plan'!$B$30:$F$33,IF(B74&lt;65,2,3),FALSE))</f>
        <v/>
      </c>
      <c r="BA74" s="33" t="str">
        <f>IF(T74="","",VLOOKUP($A$3,'Tab1-Plan'!$B$30:$F$33,IF(T74&lt;65,4,5),FALSE))</f>
        <v/>
      </c>
      <c r="BB74" s="115"/>
      <c r="BC74" s="126" t="str">
        <f t="shared" si="96"/>
        <v/>
      </c>
      <c r="BD74" s="126" t="str">
        <f t="shared" si="97"/>
        <v/>
      </c>
      <c r="BE74" s="125"/>
      <c r="BF74" s="62" t="str">
        <f t="shared" si="98"/>
        <v/>
      </c>
      <c r="BG74" s="62" t="str">
        <f t="shared" si="99"/>
        <v/>
      </c>
      <c r="BH74" s="62" t="str">
        <f t="shared" si="100"/>
        <v/>
      </c>
      <c r="BI74" s="61" t="str">
        <f t="shared" si="101"/>
        <v/>
      </c>
      <c r="BJ74" s="61"/>
      <c r="BK74" s="61" t="str">
        <f t="shared" si="102"/>
        <v/>
      </c>
      <c r="BL74" s="61" t="str">
        <f t="shared" si="103"/>
        <v/>
      </c>
      <c r="BM74" s="127"/>
      <c r="BU74" s="37"/>
      <c r="BV74" s="127"/>
      <c r="BW74" s="127"/>
    </row>
    <row r="75" spans="1:75">
      <c r="A75" s="26" t="str">
        <f t="shared" si="104"/>
        <v/>
      </c>
      <c r="B75" s="26" t="str">
        <f t="shared" si="105"/>
        <v/>
      </c>
      <c r="C75" s="26" t="str">
        <f t="shared" si="106"/>
        <v/>
      </c>
      <c r="D75" s="103" t="str">
        <f t="shared" si="76"/>
        <v/>
      </c>
      <c r="E75" s="118" t="str">
        <f t="shared" si="77"/>
        <v/>
      </c>
      <c r="F75" s="103" t="str">
        <f t="shared" si="78"/>
        <v/>
      </c>
      <c r="G75" s="103"/>
      <c r="H75" s="60" t="str">
        <f>IF(B75="","",(IF(AND(B75&gt;='Tab1-Plan'!$C$9,C75&gt;='Tab1-Plan'!$D$9),1,0)))</f>
        <v/>
      </c>
      <c r="I75" s="64" t="str">
        <f>IF(AND(B75="",T75=""),"",VLOOKUP($A$3,'Tab2-Assumptions'!$A$10:$C$13,2,FALSE))</f>
        <v/>
      </c>
      <c r="J75" s="64" t="str">
        <f>IF(AND(B75="",T75=""),"",VLOOKUP($A$3,'Tab2-Assumptions'!$A$10:$C$13,3,FALSE))</f>
        <v/>
      </c>
      <c r="K75" s="103" t="str">
        <f t="shared" si="107"/>
        <v/>
      </c>
      <c r="L75" s="103" t="str">
        <f t="shared" si="79"/>
        <v/>
      </c>
      <c r="M75" s="103" t="str">
        <f t="shared" si="80"/>
        <v/>
      </c>
      <c r="N75" s="103" t="str">
        <f t="shared" si="81"/>
        <v/>
      </c>
      <c r="O75" s="103" t="str">
        <f t="shared" si="82"/>
        <v/>
      </c>
      <c r="P75" s="103" t="str">
        <f t="shared" si="108"/>
        <v/>
      </c>
      <c r="Q75" s="103" t="str">
        <f t="shared" si="83"/>
        <v/>
      </c>
      <c r="R75" s="103" t="str">
        <f t="shared" si="84"/>
        <v/>
      </c>
      <c r="T75" s="26" t="str">
        <f t="shared" si="109"/>
        <v/>
      </c>
      <c r="U75" s="119" t="str">
        <f t="shared" si="85"/>
        <v/>
      </c>
      <c r="V75" s="119"/>
      <c r="W75" s="120" t="str">
        <f t="shared" si="110"/>
        <v/>
      </c>
      <c r="X75" s="120" t="str">
        <f t="shared" si="44"/>
        <v/>
      </c>
      <c r="Y75" s="120" t="str">
        <f t="shared" si="86"/>
        <v/>
      </c>
      <c r="AA75" s="119" t="str">
        <f t="shared" si="111"/>
        <v/>
      </c>
      <c r="AC75" s="26" t="str">
        <f t="shared" si="87"/>
        <v/>
      </c>
      <c r="AD75" s="25" t="str">
        <f t="shared" si="88"/>
        <v/>
      </c>
      <c r="AE75" s="105"/>
      <c r="AF75" s="26" t="str">
        <f t="shared" si="89"/>
        <v/>
      </c>
      <c r="AG75" s="25" t="str">
        <f t="shared" si="90"/>
        <v/>
      </c>
      <c r="AH75" s="123"/>
      <c r="AI75" s="51" t="str">
        <f t="shared" si="91"/>
        <v/>
      </c>
      <c r="AJ75" s="35" t="str">
        <f t="shared" si="92"/>
        <v/>
      </c>
      <c r="AL75" s="25" t="str">
        <f t="shared" si="112"/>
        <v/>
      </c>
      <c r="AM75" s="25" t="str">
        <f t="shared" si="113"/>
        <v/>
      </c>
      <c r="AO75" s="33" t="str">
        <f t="shared" si="114"/>
        <v/>
      </c>
      <c r="AP75" s="33" t="str">
        <f t="shared" si="115"/>
        <v/>
      </c>
      <c r="AQ75" s="125"/>
      <c r="AR75" s="126" t="str">
        <f t="shared" si="116"/>
        <v/>
      </c>
      <c r="AS75" s="126" t="str">
        <f t="shared" si="117"/>
        <v/>
      </c>
      <c r="AT75" s="126"/>
      <c r="AU75" s="62" t="str">
        <f t="shared" si="93"/>
        <v/>
      </c>
      <c r="AV75" s="62" t="str">
        <f t="shared" si="94"/>
        <v/>
      </c>
      <c r="AW75" s="62" t="str">
        <f t="shared" si="95"/>
        <v/>
      </c>
      <c r="AX75" s="61" t="str">
        <f t="shared" si="118"/>
        <v/>
      </c>
      <c r="AY75" s="61"/>
      <c r="AZ75" s="33" t="str">
        <f>IF(B75="","",VLOOKUP($A$3,'Tab1-Plan'!$B$30:$F$33,IF(B75&lt;65,2,3),FALSE))</f>
        <v/>
      </c>
      <c r="BA75" s="33" t="str">
        <f>IF(T75="","",VLOOKUP($A$3,'Tab1-Plan'!$B$30:$F$33,IF(T75&lt;65,4,5),FALSE))</f>
        <v/>
      </c>
      <c r="BB75" s="115"/>
      <c r="BC75" s="126" t="str">
        <f t="shared" si="96"/>
        <v/>
      </c>
      <c r="BD75" s="126" t="str">
        <f t="shared" si="97"/>
        <v/>
      </c>
      <c r="BE75" s="125"/>
      <c r="BF75" s="62" t="str">
        <f t="shared" si="98"/>
        <v/>
      </c>
      <c r="BG75" s="62" t="str">
        <f t="shared" si="99"/>
        <v/>
      </c>
      <c r="BH75" s="62" t="str">
        <f t="shared" si="100"/>
        <v/>
      </c>
      <c r="BI75" s="61" t="str">
        <f t="shared" si="101"/>
        <v/>
      </c>
      <c r="BJ75" s="61"/>
      <c r="BK75" s="61" t="str">
        <f t="shared" si="102"/>
        <v/>
      </c>
      <c r="BL75" s="61" t="str">
        <f t="shared" si="103"/>
        <v/>
      </c>
      <c r="BM75" s="127"/>
      <c r="BU75" s="37"/>
      <c r="BV75" s="127"/>
      <c r="BW75" s="127"/>
    </row>
    <row r="76" spans="1:75">
      <c r="A76" s="26" t="str">
        <f t="shared" si="104"/>
        <v/>
      </c>
      <c r="B76" s="26" t="str">
        <f t="shared" si="105"/>
        <v/>
      </c>
      <c r="C76" s="26" t="str">
        <f t="shared" si="106"/>
        <v/>
      </c>
      <c r="D76" s="103" t="str">
        <f t="shared" si="76"/>
        <v/>
      </c>
      <c r="E76" s="118" t="str">
        <f t="shared" si="77"/>
        <v/>
      </c>
      <c r="F76" s="103" t="str">
        <f t="shared" si="78"/>
        <v/>
      </c>
      <c r="G76" s="103"/>
      <c r="H76" s="60" t="str">
        <f>IF(B76="","",(IF(AND(B76&gt;='Tab1-Plan'!$C$9,C76&gt;='Tab1-Plan'!$D$9),1,0)))</f>
        <v/>
      </c>
      <c r="I76" s="64" t="str">
        <f>IF(AND(B76="",T76=""),"",VLOOKUP($A$3,'Tab2-Assumptions'!$A$10:$C$13,2,FALSE))</f>
        <v/>
      </c>
      <c r="J76" s="64" t="str">
        <f>IF(AND(B76="",T76=""),"",VLOOKUP($A$3,'Tab2-Assumptions'!$A$10:$C$13,3,FALSE))</f>
        <v/>
      </c>
      <c r="K76" s="103" t="str">
        <f t="shared" si="107"/>
        <v/>
      </c>
      <c r="L76" s="103" t="str">
        <f t="shared" si="79"/>
        <v/>
      </c>
      <c r="M76" s="103" t="str">
        <f t="shared" si="80"/>
        <v/>
      </c>
      <c r="N76" s="103" t="str">
        <f t="shared" si="81"/>
        <v/>
      </c>
      <c r="O76" s="103" t="str">
        <f t="shared" si="82"/>
        <v/>
      </c>
      <c r="P76" s="103" t="str">
        <f t="shared" si="108"/>
        <v/>
      </c>
      <c r="Q76" s="103" t="str">
        <f t="shared" si="83"/>
        <v/>
      </c>
      <c r="R76" s="103" t="str">
        <f t="shared" si="84"/>
        <v/>
      </c>
      <c r="T76" s="26" t="str">
        <f t="shared" si="109"/>
        <v/>
      </c>
      <c r="U76" s="119" t="str">
        <f t="shared" si="85"/>
        <v/>
      </c>
      <c r="V76" s="119"/>
      <c r="W76" s="120" t="str">
        <f t="shared" si="110"/>
        <v/>
      </c>
      <c r="X76" s="120" t="str">
        <f t="shared" si="44"/>
        <v/>
      </c>
      <c r="Y76" s="120" t="str">
        <f t="shared" si="86"/>
        <v/>
      </c>
      <c r="AA76" s="119" t="str">
        <f t="shared" si="111"/>
        <v/>
      </c>
      <c r="AC76" s="26" t="str">
        <f t="shared" si="87"/>
        <v/>
      </c>
      <c r="AD76" s="25" t="str">
        <f t="shared" si="88"/>
        <v/>
      </c>
      <c r="AE76" s="105"/>
      <c r="AF76" s="26" t="str">
        <f t="shared" si="89"/>
        <v/>
      </c>
      <c r="AG76" s="25" t="str">
        <f t="shared" si="90"/>
        <v/>
      </c>
      <c r="AH76" s="123"/>
      <c r="AI76" s="51" t="str">
        <f t="shared" si="91"/>
        <v/>
      </c>
      <c r="AJ76" s="35" t="str">
        <f t="shared" si="92"/>
        <v/>
      </c>
      <c r="AL76" s="25" t="str">
        <f t="shared" si="112"/>
        <v/>
      </c>
      <c r="AM76" s="25" t="str">
        <f t="shared" si="113"/>
        <v/>
      </c>
      <c r="AO76" s="33" t="str">
        <f t="shared" si="114"/>
        <v/>
      </c>
      <c r="AP76" s="33" t="str">
        <f t="shared" si="115"/>
        <v/>
      </c>
      <c r="AQ76" s="125"/>
      <c r="AR76" s="126" t="str">
        <f t="shared" si="116"/>
        <v/>
      </c>
      <c r="AS76" s="126" t="str">
        <f t="shared" si="117"/>
        <v/>
      </c>
      <c r="AT76" s="126"/>
      <c r="AU76" s="62" t="str">
        <f t="shared" si="93"/>
        <v/>
      </c>
      <c r="AV76" s="62" t="str">
        <f t="shared" si="94"/>
        <v/>
      </c>
      <c r="AW76" s="62" t="str">
        <f t="shared" si="95"/>
        <v/>
      </c>
      <c r="AX76" s="61" t="str">
        <f t="shared" si="118"/>
        <v/>
      </c>
      <c r="AY76" s="61"/>
      <c r="AZ76" s="33" t="str">
        <f>IF(B76="","",VLOOKUP($A$3,'Tab1-Plan'!$B$30:$F$33,IF(B76&lt;65,2,3),FALSE))</f>
        <v/>
      </c>
      <c r="BA76" s="33" t="str">
        <f>IF(T76="","",VLOOKUP($A$3,'Tab1-Plan'!$B$30:$F$33,IF(T76&lt;65,4,5),FALSE))</f>
        <v/>
      </c>
      <c r="BB76" s="115"/>
      <c r="BC76" s="126" t="str">
        <f t="shared" si="96"/>
        <v/>
      </c>
      <c r="BD76" s="126" t="str">
        <f t="shared" si="97"/>
        <v/>
      </c>
      <c r="BE76" s="125"/>
      <c r="BF76" s="62" t="str">
        <f t="shared" si="98"/>
        <v/>
      </c>
      <c r="BG76" s="62" t="str">
        <f t="shared" si="99"/>
        <v/>
      </c>
      <c r="BH76" s="62" t="str">
        <f t="shared" si="100"/>
        <v/>
      </c>
      <c r="BI76" s="61" t="str">
        <f t="shared" si="101"/>
        <v/>
      </c>
      <c r="BJ76" s="61"/>
      <c r="BK76" s="61" t="str">
        <f t="shared" si="102"/>
        <v/>
      </c>
      <c r="BL76" s="61" t="str">
        <f t="shared" si="103"/>
        <v/>
      </c>
      <c r="BM76" s="127"/>
      <c r="BU76" s="37"/>
      <c r="BV76" s="127"/>
      <c r="BW76" s="127"/>
    </row>
    <row r="77" spans="1:75">
      <c r="A77" s="26" t="str">
        <f t="shared" si="104"/>
        <v/>
      </c>
      <c r="B77" s="26" t="str">
        <f t="shared" si="105"/>
        <v/>
      </c>
      <c r="C77" s="26" t="str">
        <f t="shared" si="106"/>
        <v/>
      </c>
      <c r="D77" s="103" t="str">
        <f t="shared" si="76"/>
        <v/>
      </c>
      <c r="E77" s="118" t="str">
        <f t="shared" si="77"/>
        <v/>
      </c>
      <c r="F77" s="103" t="str">
        <f t="shared" si="78"/>
        <v/>
      </c>
      <c r="G77" s="103"/>
      <c r="H77" s="60" t="str">
        <f>IF(B77="","",(IF(AND(B77&gt;='Tab1-Plan'!$C$9,C77&gt;='Tab1-Plan'!$D$9),1,0)))</f>
        <v/>
      </c>
      <c r="I77" s="64" t="str">
        <f>IF(AND(B77="",T77=""),"",VLOOKUP($A$3,'Tab2-Assumptions'!$A$10:$C$13,2,FALSE))</f>
        <v/>
      </c>
      <c r="J77" s="64" t="str">
        <f>IF(AND(B77="",T77=""),"",VLOOKUP($A$3,'Tab2-Assumptions'!$A$10:$C$13,3,FALSE))</f>
        <v/>
      </c>
      <c r="K77" s="103" t="str">
        <f t="shared" si="107"/>
        <v/>
      </c>
      <c r="L77" s="103" t="str">
        <f t="shared" si="79"/>
        <v/>
      </c>
      <c r="M77" s="103" t="str">
        <f t="shared" si="80"/>
        <v/>
      </c>
      <c r="N77" s="103" t="str">
        <f t="shared" si="81"/>
        <v/>
      </c>
      <c r="O77" s="103" t="str">
        <f t="shared" si="82"/>
        <v/>
      </c>
      <c r="P77" s="103" t="str">
        <f t="shared" si="108"/>
        <v/>
      </c>
      <c r="Q77" s="103" t="str">
        <f t="shared" si="83"/>
        <v/>
      </c>
      <c r="R77" s="103" t="str">
        <f t="shared" si="84"/>
        <v/>
      </c>
      <c r="T77" s="26" t="str">
        <f t="shared" si="109"/>
        <v/>
      </c>
      <c r="U77" s="119" t="str">
        <f t="shared" si="85"/>
        <v/>
      </c>
      <c r="V77" s="119"/>
      <c r="W77" s="120" t="str">
        <f t="shared" si="110"/>
        <v/>
      </c>
      <c r="X77" s="120" t="str">
        <f t="shared" ref="X77:X140" si="119">IF(T77="","",W77*((1-U77)*(1-IF(B78="",0,F77))+(1-U77)*IF(B78="",0,F77)))</f>
        <v/>
      </c>
      <c r="Y77" s="120" t="str">
        <f t="shared" si="86"/>
        <v/>
      </c>
      <c r="AA77" s="119" t="str">
        <f t="shared" si="111"/>
        <v/>
      </c>
      <c r="AC77" s="26" t="str">
        <f t="shared" si="87"/>
        <v/>
      </c>
      <c r="AD77" s="25" t="str">
        <f t="shared" si="88"/>
        <v/>
      </c>
      <c r="AE77" s="105"/>
      <c r="AF77" s="26" t="str">
        <f t="shared" si="89"/>
        <v/>
      </c>
      <c r="AG77" s="25" t="str">
        <f t="shared" si="90"/>
        <v/>
      </c>
      <c r="AH77" s="123"/>
      <c r="AI77" s="51" t="str">
        <f t="shared" si="91"/>
        <v/>
      </c>
      <c r="AJ77" s="35" t="str">
        <f t="shared" si="92"/>
        <v/>
      </c>
      <c r="AL77" s="25" t="str">
        <f t="shared" si="112"/>
        <v/>
      </c>
      <c r="AM77" s="25" t="str">
        <f t="shared" si="113"/>
        <v/>
      </c>
      <c r="AO77" s="33" t="str">
        <f t="shared" si="114"/>
        <v/>
      </c>
      <c r="AP77" s="33" t="str">
        <f t="shared" si="115"/>
        <v/>
      </c>
      <c r="AQ77" s="125"/>
      <c r="AR77" s="126" t="str">
        <f t="shared" si="116"/>
        <v/>
      </c>
      <c r="AS77" s="126" t="str">
        <f t="shared" si="117"/>
        <v/>
      </c>
      <c r="AT77" s="126"/>
      <c r="AU77" s="62" t="str">
        <f t="shared" si="93"/>
        <v/>
      </c>
      <c r="AV77" s="62" t="str">
        <f t="shared" si="94"/>
        <v/>
      </c>
      <c r="AW77" s="62" t="str">
        <f t="shared" si="95"/>
        <v/>
      </c>
      <c r="AX77" s="61" t="str">
        <f t="shared" si="118"/>
        <v/>
      </c>
      <c r="AY77" s="61"/>
      <c r="AZ77" s="33" t="str">
        <f>IF(B77="","",VLOOKUP($A$3,'Tab1-Plan'!$B$30:$F$33,IF(B77&lt;65,2,3),FALSE))</f>
        <v/>
      </c>
      <c r="BA77" s="33" t="str">
        <f>IF(T77="","",VLOOKUP($A$3,'Tab1-Plan'!$B$30:$F$33,IF(T77&lt;65,4,5),FALSE))</f>
        <v/>
      </c>
      <c r="BB77" s="115"/>
      <c r="BC77" s="126" t="str">
        <f t="shared" si="96"/>
        <v/>
      </c>
      <c r="BD77" s="126" t="str">
        <f t="shared" si="97"/>
        <v/>
      </c>
      <c r="BE77" s="125"/>
      <c r="BF77" s="62" t="str">
        <f t="shared" si="98"/>
        <v/>
      </c>
      <c r="BG77" s="62" t="str">
        <f t="shared" si="99"/>
        <v/>
      </c>
      <c r="BH77" s="62" t="str">
        <f t="shared" si="100"/>
        <v/>
      </c>
      <c r="BI77" s="61" t="str">
        <f t="shared" si="101"/>
        <v/>
      </c>
      <c r="BJ77" s="61"/>
      <c r="BK77" s="61" t="str">
        <f t="shared" si="102"/>
        <v/>
      </c>
      <c r="BL77" s="61" t="str">
        <f t="shared" si="103"/>
        <v/>
      </c>
      <c r="BM77" s="127"/>
      <c r="BU77" s="37"/>
      <c r="BV77" s="127"/>
      <c r="BW77" s="127"/>
    </row>
    <row r="78" spans="1:75">
      <c r="A78" s="26" t="str">
        <f t="shared" si="104"/>
        <v/>
      </c>
      <c r="B78" s="26" t="str">
        <f t="shared" si="105"/>
        <v/>
      </c>
      <c r="C78" s="26" t="str">
        <f t="shared" si="106"/>
        <v/>
      </c>
      <c r="D78" s="103" t="str">
        <f t="shared" si="76"/>
        <v/>
      </c>
      <c r="E78" s="118" t="str">
        <f t="shared" si="77"/>
        <v/>
      </c>
      <c r="F78" s="103" t="str">
        <f t="shared" si="78"/>
        <v/>
      </c>
      <c r="G78" s="103"/>
      <c r="H78" s="60" t="str">
        <f>IF(B78="","",(IF(AND(B78&gt;='Tab1-Plan'!$C$9,C78&gt;='Tab1-Plan'!$D$9),1,0)))</f>
        <v/>
      </c>
      <c r="I78" s="64" t="str">
        <f>IF(AND(B78="",T78=""),"",VLOOKUP($A$3,'Tab2-Assumptions'!$A$10:$C$13,2,FALSE))</f>
        <v/>
      </c>
      <c r="J78" s="64" t="str">
        <f>IF(AND(B78="",T78=""),"",VLOOKUP($A$3,'Tab2-Assumptions'!$A$10:$C$13,3,FALSE))</f>
        <v/>
      </c>
      <c r="K78" s="103" t="str">
        <f t="shared" si="107"/>
        <v/>
      </c>
      <c r="L78" s="103" t="str">
        <f t="shared" si="79"/>
        <v/>
      </c>
      <c r="M78" s="103" t="str">
        <f t="shared" si="80"/>
        <v/>
      </c>
      <c r="N78" s="103" t="str">
        <f t="shared" si="81"/>
        <v/>
      </c>
      <c r="O78" s="103" t="str">
        <f t="shared" si="82"/>
        <v/>
      </c>
      <c r="P78" s="103" t="str">
        <f t="shared" si="108"/>
        <v/>
      </c>
      <c r="Q78" s="103" t="str">
        <f t="shared" si="83"/>
        <v/>
      </c>
      <c r="R78" s="103" t="str">
        <f t="shared" si="84"/>
        <v/>
      </c>
      <c r="T78" s="26" t="str">
        <f t="shared" si="109"/>
        <v/>
      </c>
      <c r="U78" s="119" t="str">
        <f t="shared" si="85"/>
        <v/>
      </c>
      <c r="V78" s="119"/>
      <c r="W78" s="120" t="str">
        <f t="shared" si="110"/>
        <v/>
      </c>
      <c r="X78" s="120" t="str">
        <f t="shared" si="119"/>
        <v/>
      </c>
      <c r="Y78" s="120" t="str">
        <f t="shared" si="86"/>
        <v/>
      </c>
      <c r="AA78" s="119" t="str">
        <f t="shared" si="111"/>
        <v/>
      </c>
      <c r="AC78" s="26" t="str">
        <f t="shared" si="87"/>
        <v/>
      </c>
      <c r="AD78" s="25" t="str">
        <f t="shared" si="88"/>
        <v/>
      </c>
      <c r="AE78" s="105"/>
      <c r="AF78" s="26" t="str">
        <f t="shared" si="89"/>
        <v/>
      </c>
      <c r="AG78" s="25" t="str">
        <f t="shared" si="90"/>
        <v/>
      </c>
      <c r="AH78" s="123"/>
      <c r="AI78" s="51" t="str">
        <f t="shared" si="91"/>
        <v/>
      </c>
      <c r="AJ78" s="35" t="str">
        <f t="shared" si="92"/>
        <v/>
      </c>
      <c r="AL78" s="25" t="str">
        <f t="shared" si="112"/>
        <v/>
      </c>
      <c r="AM78" s="25" t="str">
        <f t="shared" si="113"/>
        <v/>
      </c>
      <c r="AO78" s="33" t="str">
        <f t="shared" si="114"/>
        <v/>
      </c>
      <c r="AP78" s="33" t="str">
        <f t="shared" si="115"/>
        <v/>
      </c>
      <c r="AQ78" s="125"/>
      <c r="AR78" s="126" t="str">
        <f t="shared" si="116"/>
        <v/>
      </c>
      <c r="AS78" s="126" t="str">
        <f t="shared" si="117"/>
        <v/>
      </c>
      <c r="AT78" s="126"/>
      <c r="AU78" s="62" t="str">
        <f t="shared" si="93"/>
        <v/>
      </c>
      <c r="AV78" s="62" t="str">
        <f t="shared" si="94"/>
        <v/>
      </c>
      <c r="AW78" s="62" t="str">
        <f t="shared" si="95"/>
        <v/>
      </c>
      <c r="AX78" s="61" t="str">
        <f t="shared" si="118"/>
        <v/>
      </c>
      <c r="AY78" s="61"/>
      <c r="AZ78" s="33" t="str">
        <f>IF(B78="","",VLOOKUP($A$3,'Tab1-Plan'!$B$30:$F$33,IF(B78&lt;65,2,3),FALSE))</f>
        <v/>
      </c>
      <c r="BA78" s="33" t="str">
        <f>IF(T78="","",VLOOKUP($A$3,'Tab1-Plan'!$B$30:$F$33,IF(T78&lt;65,4,5),FALSE))</f>
        <v/>
      </c>
      <c r="BB78" s="115"/>
      <c r="BC78" s="126" t="str">
        <f t="shared" si="96"/>
        <v/>
      </c>
      <c r="BD78" s="126" t="str">
        <f t="shared" si="97"/>
        <v/>
      </c>
      <c r="BE78" s="125"/>
      <c r="BF78" s="62" t="str">
        <f t="shared" si="98"/>
        <v/>
      </c>
      <c r="BG78" s="62" t="str">
        <f t="shared" si="99"/>
        <v/>
      </c>
      <c r="BH78" s="62" t="str">
        <f t="shared" si="100"/>
        <v/>
      </c>
      <c r="BI78" s="61" t="str">
        <f t="shared" si="101"/>
        <v/>
      </c>
      <c r="BJ78" s="61"/>
      <c r="BK78" s="61" t="str">
        <f t="shared" si="102"/>
        <v/>
      </c>
      <c r="BL78" s="61" t="str">
        <f t="shared" si="103"/>
        <v/>
      </c>
      <c r="BM78" s="127"/>
      <c r="BU78" s="37"/>
      <c r="BV78" s="127"/>
      <c r="BW78" s="127"/>
    </row>
    <row r="79" spans="1:75">
      <c r="A79" s="26" t="str">
        <f t="shared" si="104"/>
        <v/>
      </c>
      <c r="B79" s="26" t="str">
        <f t="shared" si="105"/>
        <v/>
      </c>
      <c r="C79" s="26" t="str">
        <f t="shared" si="106"/>
        <v/>
      </c>
      <c r="D79" s="103" t="str">
        <f t="shared" si="76"/>
        <v/>
      </c>
      <c r="E79" s="118" t="str">
        <f t="shared" si="77"/>
        <v/>
      </c>
      <c r="F79" s="103" t="str">
        <f t="shared" si="78"/>
        <v/>
      </c>
      <c r="G79" s="103"/>
      <c r="H79" s="60" t="str">
        <f>IF(B79="","",(IF(AND(B79&gt;='Tab1-Plan'!$C$9,C79&gt;='Tab1-Plan'!$D$9),1,0)))</f>
        <v/>
      </c>
      <c r="I79" s="64" t="str">
        <f>IF(AND(B79="",T79=""),"",VLOOKUP($A$3,'Tab2-Assumptions'!$A$10:$C$13,2,FALSE))</f>
        <v/>
      </c>
      <c r="J79" s="64" t="str">
        <f>IF(AND(B79="",T79=""),"",VLOOKUP($A$3,'Tab2-Assumptions'!$A$10:$C$13,3,FALSE))</f>
        <v/>
      </c>
      <c r="K79" s="103" t="str">
        <f t="shared" si="107"/>
        <v/>
      </c>
      <c r="L79" s="103" t="str">
        <f t="shared" si="79"/>
        <v/>
      </c>
      <c r="M79" s="103" t="str">
        <f t="shared" si="80"/>
        <v/>
      </c>
      <c r="N79" s="103" t="str">
        <f t="shared" si="81"/>
        <v/>
      </c>
      <c r="O79" s="103" t="str">
        <f t="shared" si="82"/>
        <v/>
      </c>
      <c r="P79" s="103" t="str">
        <f t="shared" si="108"/>
        <v/>
      </c>
      <c r="Q79" s="103" t="str">
        <f t="shared" si="83"/>
        <v/>
      </c>
      <c r="R79" s="103" t="str">
        <f t="shared" si="84"/>
        <v/>
      </c>
      <c r="T79" s="26" t="str">
        <f t="shared" si="109"/>
        <v/>
      </c>
      <c r="U79" s="119" t="str">
        <f t="shared" si="85"/>
        <v/>
      </c>
      <c r="V79" s="119"/>
      <c r="W79" s="120" t="str">
        <f t="shared" si="110"/>
        <v/>
      </c>
      <c r="X79" s="120" t="str">
        <f t="shared" si="119"/>
        <v/>
      </c>
      <c r="Y79" s="120" t="str">
        <f t="shared" si="86"/>
        <v/>
      </c>
      <c r="AA79" s="119" t="str">
        <f t="shared" si="111"/>
        <v/>
      </c>
      <c r="AC79" s="26" t="str">
        <f t="shared" si="87"/>
        <v/>
      </c>
      <c r="AD79" s="25" t="str">
        <f t="shared" si="88"/>
        <v/>
      </c>
      <c r="AE79" s="105"/>
      <c r="AF79" s="26" t="str">
        <f t="shared" si="89"/>
        <v/>
      </c>
      <c r="AG79" s="25" t="str">
        <f t="shared" si="90"/>
        <v/>
      </c>
      <c r="AH79" s="123"/>
      <c r="AI79" s="51" t="str">
        <f t="shared" si="91"/>
        <v/>
      </c>
      <c r="AJ79" s="35" t="str">
        <f t="shared" si="92"/>
        <v/>
      </c>
      <c r="AL79" s="25" t="str">
        <f t="shared" si="112"/>
        <v/>
      </c>
      <c r="AM79" s="25" t="str">
        <f t="shared" si="113"/>
        <v/>
      </c>
      <c r="AO79" s="33" t="str">
        <f t="shared" si="114"/>
        <v/>
      </c>
      <c r="AP79" s="33" t="str">
        <f t="shared" si="115"/>
        <v/>
      </c>
      <c r="AQ79" s="125"/>
      <c r="AR79" s="126" t="str">
        <f t="shared" si="116"/>
        <v/>
      </c>
      <c r="AS79" s="126" t="str">
        <f t="shared" si="117"/>
        <v/>
      </c>
      <c r="AT79" s="126"/>
      <c r="AU79" s="62" t="str">
        <f t="shared" si="93"/>
        <v/>
      </c>
      <c r="AV79" s="62" t="str">
        <f t="shared" si="94"/>
        <v/>
      </c>
      <c r="AW79" s="62" t="str">
        <f t="shared" si="95"/>
        <v/>
      </c>
      <c r="AX79" s="61" t="str">
        <f t="shared" si="118"/>
        <v/>
      </c>
      <c r="AY79" s="61"/>
      <c r="AZ79" s="33" t="str">
        <f>IF(B79="","",VLOOKUP($A$3,'Tab1-Plan'!$B$30:$F$33,IF(B79&lt;65,2,3),FALSE))</f>
        <v/>
      </c>
      <c r="BA79" s="33" t="str">
        <f>IF(T79="","",VLOOKUP($A$3,'Tab1-Plan'!$B$30:$F$33,IF(T79&lt;65,4,5),FALSE))</f>
        <v/>
      </c>
      <c r="BB79" s="115"/>
      <c r="BC79" s="126" t="str">
        <f t="shared" si="96"/>
        <v/>
      </c>
      <c r="BD79" s="126" t="str">
        <f t="shared" si="97"/>
        <v/>
      </c>
      <c r="BE79" s="125"/>
      <c r="BF79" s="62" t="str">
        <f t="shared" si="98"/>
        <v/>
      </c>
      <c r="BG79" s="62" t="str">
        <f t="shared" si="99"/>
        <v/>
      </c>
      <c r="BH79" s="62" t="str">
        <f t="shared" si="100"/>
        <v/>
      </c>
      <c r="BI79" s="61" t="str">
        <f t="shared" si="101"/>
        <v/>
      </c>
      <c r="BJ79" s="61"/>
      <c r="BK79" s="61" t="str">
        <f t="shared" si="102"/>
        <v/>
      </c>
      <c r="BL79" s="61" t="str">
        <f t="shared" si="103"/>
        <v/>
      </c>
      <c r="BM79" s="127"/>
      <c r="BU79" s="37"/>
      <c r="BV79" s="127"/>
      <c r="BW79" s="127"/>
    </row>
    <row r="80" spans="1:75">
      <c r="A80" s="26" t="str">
        <f t="shared" si="104"/>
        <v/>
      </c>
      <c r="B80" s="26" t="str">
        <f t="shared" si="105"/>
        <v/>
      </c>
      <c r="C80" s="26" t="str">
        <f t="shared" si="106"/>
        <v/>
      </c>
      <c r="D80" s="103" t="str">
        <f t="shared" si="76"/>
        <v/>
      </c>
      <c r="E80" s="118" t="str">
        <f t="shared" si="77"/>
        <v/>
      </c>
      <c r="F80" s="103" t="str">
        <f t="shared" si="78"/>
        <v/>
      </c>
      <c r="G80" s="103"/>
      <c r="H80" s="60" t="str">
        <f>IF(B80="","",(IF(AND(B80&gt;='Tab1-Plan'!$C$9,C80&gt;='Tab1-Plan'!$D$9),1,0)))</f>
        <v/>
      </c>
      <c r="I80" s="64" t="str">
        <f>IF(AND(B80="",T80=""),"",VLOOKUP($A$3,'Tab2-Assumptions'!$A$10:$C$13,2,FALSE))</f>
        <v/>
      </c>
      <c r="J80" s="64" t="str">
        <f>IF(AND(B80="",T80=""),"",VLOOKUP($A$3,'Tab2-Assumptions'!$A$10:$C$13,3,FALSE))</f>
        <v/>
      </c>
      <c r="K80" s="103" t="str">
        <f t="shared" si="107"/>
        <v/>
      </c>
      <c r="L80" s="103" t="str">
        <f t="shared" si="79"/>
        <v/>
      </c>
      <c r="M80" s="103" t="str">
        <f t="shared" si="80"/>
        <v/>
      </c>
      <c r="N80" s="103" t="str">
        <f t="shared" si="81"/>
        <v/>
      </c>
      <c r="O80" s="103" t="str">
        <f t="shared" si="82"/>
        <v/>
      </c>
      <c r="P80" s="103" t="str">
        <f t="shared" si="108"/>
        <v/>
      </c>
      <c r="Q80" s="103" t="str">
        <f t="shared" si="83"/>
        <v/>
      </c>
      <c r="R80" s="103" t="str">
        <f t="shared" si="84"/>
        <v/>
      </c>
      <c r="T80" s="26" t="str">
        <f t="shared" si="109"/>
        <v/>
      </c>
      <c r="U80" s="119" t="str">
        <f t="shared" si="85"/>
        <v/>
      </c>
      <c r="V80" s="119"/>
      <c r="W80" s="120" t="str">
        <f t="shared" si="110"/>
        <v/>
      </c>
      <c r="X80" s="120" t="str">
        <f t="shared" si="119"/>
        <v/>
      </c>
      <c r="Y80" s="120" t="str">
        <f t="shared" si="86"/>
        <v/>
      </c>
      <c r="AA80" s="119" t="str">
        <f t="shared" si="111"/>
        <v/>
      </c>
      <c r="AC80" s="26" t="str">
        <f t="shared" si="87"/>
        <v/>
      </c>
      <c r="AD80" s="25" t="str">
        <f t="shared" si="88"/>
        <v/>
      </c>
      <c r="AE80" s="105"/>
      <c r="AF80" s="26" t="str">
        <f t="shared" si="89"/>
        <v/>
      </c>
      <c r="AG80" s="25" t="str">
        <f t="shared" si="90"/>
        <v/>
      </c>
      <c r="AH80" s="123"/>
      <c r="AI80" s="51" t="str">
        <f t="shared" si="91"/>
        <v/>
      </c>
      <c r="AJ80" s="35" t="str">
        <f t="shared" si="92"/>
        <v/>
      </c>
      <c r="AL80" s="25" t="str">
        <f t="shared" si="112"/>
        <v/>
      </c>
      <c r="AM80" s="25" t="str">
        <f t="shared" si="113"/>
        <v/>
      </c>
      <c r="AO80" s="33" t="str">
        <f t="shared" si="114"/>
        <v/>
      </c>
      <c r="AP80" s="33" t="str">
        <f t="shared" si="115"/>
        <v/>
      </c>
      <c r="AQ80" s="125"/>
      <c r="AR80" s="126" t="str">
        <f t="shared" si="116"/>
        <v/>
      </c>
      <c r="AS80" s="126" t="str">
        <f t="shared" si="117"/>
        <v/>
      </c>
      <c r="AT80" s="126"/>
      <c r="AU80" s="62" t="str">
        <f t="shared" si="93"/>
        <v/>
      </c>
      <c r="AV80" s="62" t="str">
        <f t="shared" si="94"/>
        <v/>
      </c>
      <c r="AW80" s="62" t="str">
        <f t="shared" si="95"/>
        <v/>
      </c>
      <c r="AX80" s="61" t="str">
        <f t="shared" si="118"/>
        <v/>
      </c>
      <c r="AY80" s="61"/>
      <c r="AZ80" s="33" t="str">
        <f>IF(B80="","",VLOOKUP($A$3,'Tab1-Plan'!$B$30:$F$33,IF(B80&lt;65,2,3),FALSE))</f>
        <v/>
      </c>
      <c r="BA80" s="33" t="str">
        <f>IF(T80="","",VLOOKUP($A$3,'Tab1-Plan'!$B$30:$F$33,IF(T80&lt;65,4,5),FALSE))</f>
        <v/>
      </c>
      <c r="BB80" s="115"/>
      <c r="BC80" s="126" t="str">
        <f t="shared" si="96"/>
        <v/>
      </c>
      <c r="BD80" s="126" t="str">
        <f t="shared" si="97"/>
        <v/>
      </c>
      <c r="BE80" s="125"/>
      <c r="BF80" s="62" t="str">
        <f t="shared" si="98"/>
        <v/>
      </c>
      <c r="BG80" s="62" t="str">
        <f t="shared" si="99"/>
        <v/>
      </c>
      <c r="BH80" s="62" t="str">
        <f t="shared" si="100"/>
        <v/>
      </c>
      <c r="BI80" s="61" t="str">
        <f t="shared" si="101"/>
        <v/>
      </c>
      <c r="BJ80" s="61"/>
      <c r="BK80" s="61" t="str">
        <f t="shared" si="102"/>
        <v/>
      </c>
      <c r="BL80" s="61" t="str">
        <f t="shared" si="103"/>
        <v/>
      </c>
      <c r="BM80" s="127"/>
      <c r="BU80" s="37"/>
      <c r="BV80" s="127"/>
      <c r="BW80" s="127"/>
    </row>
    <row r="81" spans="1:75">
      <c r="A81" s="26" t="str">
        <f t="shared" si="104"/>
        <v/>
      </c>
      <c r="B81" s="26" t="str">
        <f t="shared" si="105"/>
        <v/>
      </c>
      <c r="C81" s="26" t="str">
        <f t="shared" si="106"/>
        <v/>
      </c>
      <c r="D81" s="103" t="str">
        <f t="shared" si="76"/>
        <v/>
      </c>
      <c r="E81" s="118" t="str">
        <f t="shared" si="77"/>
        <v/>
      </c>
      <c r="F81" s="103" t="str">
        <f t="shared" si="78"/>
        <v/>
      </c>
      <c r="G81" s="103"/>
      <c r="H81" s="60" t="str">
        <f>IF(B81="","",(IF(AND(B81&gt;='Tab1-Plan'!$C$9,C81&gt;='Tab1-Plan'!$D$9),1,0)))</f>
        <v/>
      </c>
      <c r="I81" s="64" t="str">
        <f>IF(AND(B81="",T81=""),"",VLOOKUP($A$3,'Tab2-Assumptions'!$A$10:$C$13,2,FALSE))</f>
        <v/>
      </c>
      <c r="J81" s="64" t="str">
        <f>IF(AND(B81="",T81=""),"",VLOOKUP($A$3,'Tab2-Assumptions'!$A$10:$C$13,3,FALSE))</f>
        <v/>
      </c>
      <c r="K81" s="103" t="str">
        <f t="shared" si="107"/>
        <v/>
      </c>
      <c r="L81" s="103" t="str">
        <f t="shared" si="79"/>
        <v/>
      </c>
      <c r="M81" s="103" t="str">
        <f t="shared" si="80"/>
        <v/>
      </c>
      <c r="N81" s="103" t="str">
        <f t="shared" si="81"/>
        <v/>
      </c>
      <c r="O81" s="103" t="str">
        <f t="shared" si="82"/>
        <v/>
      </c>
      <c r="P81" s="103" t="str">
        <f t="shared" si="108"/>
        <v/>
      </c>
      <c r="Q81" s="103" t="str">
        <f t="shared" si="83"/>
        <v/>
      </c>
      <c r="R81" s="103" t="str">
        <f t="shared" si="84"/>
        <v/>
      </c>
      <c r="T81" s="26" t="str">
        <f t="shared" si="109"/>
        <v/>
      </c>
      <c r="U81" s="119" t="str">
        <f t="shared" si="85"/>
        <v/>
      </c>
      <c r="V81" s="119"/>
      <c r="W81" s="120" t="str">
        <f t="shared" si="110"/>
        <v/>
      </c>
      <c r="X81" s="120" t="str">
        <f t="shared" si="119"/>
        <v/>
      </c>
      <c r="Y81" s="120" t="str">
        <f t="shared" si="86"/>
        <v/>
      </c>
      <c r="AA81" s="119" t="str">
        <f t="shared" si="111"/>
        <v/>
      </c>
      <c r="AC81" s="26" t="str">
        <f t="shared" si="87"/>
        <v/>
      </c>
      <c r="AD81" s="25" t="str">
        <f t="shared" si="88"/>
        <v/>
      </c>
      <c r="AE81" s="105"/>
      <c r="AF81" s="26" t="str">
        <f t="shared" si="89"/>
        <v/>
      </c>
      <c r="AG81" s="25" t="str">
        <f t="shared" si="90"/>
        <v/>
      </c>
      <c r="AH81" s="123"/>
      <c r="AI81" s="51" t="str">
        <f t="shared" si="91"/>
        <v/>
      </c>
      <c r="AJ81" s="35" t="str">
        <f t="shared" si="92"/>
        <v/>
      </c>
      <c r="AL81" s="25" t="str">
        <f t="shared" si="112"/>
        <v/>
      </c>
      <c r="AM81" s="25" t="str">
        <f t="shared" si="113"/>
        <v/>
      </c>
      <c r="AO81" s="33" t="str">
        <f t="shared" si="114"/>
        <v/>
      </c>
      <c r="AP81" s="33" t="str">
        <f t="shared" si="115"/>
        <v/>
      </c>
      <c r="AQ81" s="125"/>
      <c r="AR81" s="126" t="str">
        <f t="shared" si="116"/>
        <v/>
      </c>
      <c r="AS81" s="126" t="str">
        <f t="shared" si="117"/>
        <v/>
      </c>
      <c r="AT81" s="126"/>
      <c r="AU81" s="62" t="str">
        <f t="shared" si="93"/>
        <v/>
      </c>
      <c r="AV81" s="62" t="str">
        <f t="shared" si="94"/>
        <v/>
      </c>
      <c r="AW81" s="62" t="str">
        <f t="shared" si="95"/>
        <v/>
      </c>
      <c r="AX81" s="61" t="str">
        <f t="shared" si="118"/>
        <v/>
      </c>
      <c r="AY81" s="61"/>
      <c r="AZ81" s="33" t="str">
        <f>IF(B81="","",VLOOKUP($A$3,'Tab1-Plan'!$B$30:$F$33,IF(B81&lt;65,2,3),FALSE))</f>
        <v/>
      </c>
      <c r="BA81" s="33" t="str">
        <f>IF(T81="","",VLOOKUP($A$3,'Tab1-Plan'!$B$30:$F$33,IF(T81&lt;65,4,5),FALSE))</f>
        <v/>
      </c>
      <c r="BB81" s="115"/>
      <c r="BC81" s="126" t="str">
        <f t="shared" si="96"/>
        <v/>
      </c>
      <c r="BD81" s="126" t="str">
        <f t="shared" si="97"/>
        <v/>
      </c>
      <c r="BE81" s="125"/>
      <c r="BF81" s="62" t="str">
        <f t="shared" si="98"/>
        <v/>
      </c>
      <c r="BG81" s="62" t="str">
        <f t="shared" si="99"/>
        <v/>
      </c>
      <c r="BH81" s="62" t="str">
        <f t="shared" si="100"/>
        <v/>
      </c>
      <c r="BI81" s="61" t="str">
        <f t="shared" si="101"/>
        <v/>
      </c>
      <c r="BJ81" s="61"/>
      <c r="BK81" s="61" t="str">
        <f t="shared" si="102"/>
        <v/>
      </c>
      <c r="BL81" s="61" t="str">
        <f t="shared" si="103"/>
        <v/>
      </c>
      <c r="BM81" s="127"/>
      <c r="BU81" s="37"/>
      <c r="BV81" s="127"/>
      <c r="BW81" s="127"/>
    </row>
    <row r="82" spans="1:75">
      <c r="A82" s="26" t="str">
        <f t="shared" si="104"/>
        <v/>
      </c>
      <c r="B82" s="26" t="str">
        <f t="shared" si="105"/>
        <v/>
      </c>
      <c r="C82" s="26" t="str">
        <f t="shared" si="106"/>
        <v/>
      </c>
      <c r="D82" s="103" t="str">
        <f t="shared" si="76"/>
        <v/>
      </c>
      <c r="E82" s="118" t="str">
        <f t="shared" si="77"/>
        <v/>
      </c>
      <c r="F82" s="103" t="str">
        <f t="shared" si="78"/>
        <v/>
      </c>
      <c r="G82" s="103"/>
      <c r="H82" s="60" t="str">
        <f>IF(B82="","",(IF(AND(B82&gt;='Tab1-Plan'!$C$9,C82&gt;='Tab1-Plan'!$D$9),1,0)))</f>
        <v/>
      </c>
      <c r="I82" s="64" t="str">
        <f>IF(AND(B82="",T82=""),"",VLOOKUP($A$3,'Tab2-Assumptions'!$A$10:$C$13,2,FALSE))</f>
        <v/>
      </c>
      <c r="J82" s="64" t="str">
        <f>IF(AND(B82="",T82=""),"",VLOOKUP($A$3,'Tab2-Assumptions'!$A$10:$C$13,3,FALSE))</f>
        <v/>
      </c>
      <c r="K82" s="103" t="str">
        <f t="shared" si="107"/>
        <v/>
      </c>
      <c r="L82" s="103" t="str">
        <f t="shared" si="79"/>
        <v/>
      </c>
      <c r="M82" s="103" t="str">
        <f t="shared" si="80"/>
        <v/>
      </c>
      <c r="N82" s="103" t="str">
        <f t="shared" si="81"/>
        <v/>
      </c>
      <c r="O82" s="103" t="str">
        <f t="shared" si="82"/>
        <v/>
      </c>
      <c r="P82" s="103" t="str">
        <f t="shared" si="108"/>
        <v/>
      </c>
      <c r="Q82" s="103" t="str">
        <f t="shared" si="83"/>
        <v/>
      </c>
      <c r="R82" s="103" t="str">
        <f t="shared" si="84"/>
        <v/>
      </c>
      <c r="T82" s="26" t="str">
        <f t="shared" si="109"/>
        <v/>
      </c>
      <c r="U82" s="119" t="str">
        <f t="shared" si="85"/>
        <v/>
      </c>
      <c r="V82" s="119"/>
      <c r="W82" s="120" t="str">
        <f t="shared" si="110"/>
        <v/>
      </c>
      <c r="X82" s="120" t="str">
        <f t="shared" si="119"/>
        <v/>
      </c>
      <c r="Y82" s="120" t="str">
        <f t="shared" si="86"/>
        <v/>
      </c>
      <c r="AA82" s="119" t="str">
        <f t="shared" si="111"/>
        <v/>
      </c>
      <c r="AC82" s="26" t="str">
        <f t="shared" si="87"/>
        <v/>
      </c>
      <c r="AD82" s="25" t="str">
        <f t="shared" si="88"/>
        <v/>
      </c>
      <c r="AE82" s="105"/>
      <c r="AF82" s="26" t="str">
        <f t="shared" si="89"/>
        <v/>
      </c>
      <c r="AG82" s="25" t="str">
        <f t="shared" si="90"/>
        <v/>
      </c>
      <c r="AH82" s="123"/>
      <c r="AI82" s="51" t="str">
        <f t="shared" si="91"/>
        <v/>
      </c>
      <c r="AJ82" s="35" t="str">
        <f t="shared" si="92"/>
        <v/>
      </c>
      <c r="AL82" s="25" t="str">
        <f t="shared" si="112"/>
        <v/>
      </c>
      <c r="AM82" s="25" t="str">
        <f t="shared" si="113"/>
        <v/>
      </c>
      <c r="AO82" s="33" t="str">
        <f t="shared" si="114"/>
        <v/>
      </c>
      <c r="AP82" s="33" t="str">
        <f t="shared" si="115"/>
        <v/>
      </c>
      <c r="AQ82" s="125"/>
      <c r="AR82" s="126" t="str">
        <f t="shared" si="116"/>
        <v/>
      </c>
      <c r="AS82" s="126" t="str">
        <f t="shared" si="117"/>
        <v/>
      </c>
      <c r="AT82" s="126"/>
      <c r="AU82" s="62" t="str">
        <f t="shared" si="93"/>
        <v/>
      </c>
      <c r="AV82" s="62" t="str">
        <f t="shared" si="94"/>
        <v/>
      </c>
      <c r="AW82" s="62" t="str">
        <f t="shared" si="95"/>
        <v/>
      </c>
      <c r="AX82" s="61" t="str">
        <f t="shared" si="118"/>
        <v/>
      </c>
      <c r="AY82" s="61"/>
      <c r="AZ82" s="33" t="str">
        <f>IF(B82="","",VLOOKUP($A$3,'Tab1-Plan'!$B$30:$F$33,IF(B82&lt;65,2,3),FALSE))</f>
        <v/>
      </c>
      <c r="BA82" s="33" t="str">
        <f>IF(T82="","",VLOOKUP($A$3,'Tab1-Plan'!$B$30:$F$33,IF(T82&lt;65,4,5),FALSE))</f>
        <v/>
      </c>
      <c r="BB82" s="115"/>
      <c r="BC82" s="126" t="str">
        <f t="shared" si="96"/>
        <v/>
      </c>
      <c r="BD82" s="126" t="str">
        <f t="shared" si="97"/>
        <v/>
      </c>
      <c r="BE82" s="125"/>
      <c r="BF82" s="62" t="str">
        <f t="shared" si="98"/>
        <v/>
      </c>
      <c r="BG82" s="62" t="str">
        <f t="shared" si="99"/>
        <v/>
      </c>
      <c r="BH82" s="62" t="str">
        <f t="shared" si="100"/>
        <v/>
      </c>
      <c r="BI82" s="61" t="str">
        <f t="shared" si="101"/>
        <v/>
      </c>
      <c r="BJ82" s="61"/>
      <c r="BK82" s="61" t="str">
        <f t="shared" si="102"/>
        <v/>
      </c>
      <c r="BL82" s="61" t="str">
        <f t="shared" si="103"/>
        <v/>
      </c>
      <c r="BM82" s="127"/>
      <c r="BU82" s="37"/>
      <c r="BV82" s="127"/>
      <c r="BW82" s="127"/>
    </row>
    <row r="83" spans="1:75">
      <c r="A83" s="26" t="str">
        <f t="shared" si="104"/>
        <v/>
      </c>
      <c r="B83" s="26" t="str">
        <f t="shared" si="105"/>
        <v/>
      </c>
      <c r="C83" s="26" t="str">
        <f t="shared" si="106"/>
        <v/>
      </c>
      <c r="D83" s="103" t="str">
        <f t="shared" si="76"/>
        <v/>
      </c>
      <c r="E83" s="118" t="str">
        <f t="shared" si="77"/>
        <v/>
      </c>
      <c r="F83" s="103" t="str">
        <f t="shared" si="78"/>
        <v/>
      </c>
      <c r="G83" s="103"/>
      <c r="H83" s="60" t="str">
        <f>IF(B83="","",(IF(AND(B83&gt;='Tab1-Plan'!$C$9,C83&gt;='Tab1-Plan'!$D$9),1,0)))</f>
        <v/>
      </c>
      <c r="I83" s="64" t="str">
        <f>IF(AND(B83="",T83=""),"",VLOOKUP($A$3,'Tab2-Assumptions'!$A$10:$C$13,2,FALSE))</f>
        <v/>
      </c>
      <c r="J83" s="64" t="str">
        <f>IF(AND(B83="",T83=""),"",VLOOKUP($A$3,'Tab2-Assumptions'!$A$10:$C$13,3,FALSE))</f>
        <v/>
      </c>
      <c r="K83" s="103" t="str">
        <f t="shared" si="107"/>
        <v/>
      </c>
      <c r="L83" s="103" t="str">
        <f t="shared" si="79"/>
        <v/>
      </c>
      <c r="M83" s="103" t="str">
        <f t="shared" si="80"/>
        <v/>
      </c>
      <c r="N83" s="103" t="str">
        <f t="shared" si="81"/>
        <v/>
      </c>
      <c r="O83" s="103" t="str">
        <f t="shared" si="82"/>
        <v/>
      </c>
      <c r="P83" s="103" t="str">
        <f t="shared" si="108"/>
        <v/>
      </c>
      <c r="Q83" s="103" t="str">
        <f t="shared" si="83"/>
        <v/>
      </c>
      <c r="R83" s="103" t="str">
        <f t="shared" si="84"/>
        <v/>
      </c>
      <c r="T83" s="26" t="str">
        <f t="shared" si="109"/>
        <v/>
      </c>
      <c r="U83" s="119" t="str">
        <f t="shared" si="85"/>
        <v/>
      </c>
      <c r="V83" s="119"/>
      <c r="W83" s="120" t="str">
        <f t="shared" si="110"/>
        <v/>
      </c>
      <c r="X83" s="120" t="str">
        <f t="shared" si="119"/>
        <v/>
      </c>
      <c r="Y83" s="120" t="str">
        <f t="shared" si="86"/>
        <v/>
      </c>
      <c r="AA83" s="119" t="str">
        <f t="shared" si="111"/>
        <v/>
      </c>
      <c r="AC83" s="26" t="str">
        <f t="shared" si="87"/>
        <v/>
      </c>
      <c r="AD83" s="25" t="str">
        <f t="shared" si="88"/>
        <v/>
      </c>
      <c r="AE83" s="105"/>
      <c r="AF83" s="26" t="str">
        <f t="shared" si="89"/>
        <v/>
      </c>
      <c r="AG83" s="25" t="str">
        <f t="shared" si="90"/>
        <v/>
      </c>
      <c r="AH83" s="123"/>
      <c r="AI83" s="51" t="str">
        <f t="shared" si="91"/>
        <v/>
      </c>
      <c r="AJ83" s="35" t="str">
        <f t="shared" si="92"/>
        <v/>
      </c>
      <c r="AL83" s="25" t="str">
        <f t="shared" si="112"/>
        <v/>
      </c>
      <c r="AM83" s="25" t="str">
        <f t="shared" si="113"/>
        <v/>
      </c>
      <c r="AO83" s="33" t="str">
        <f t="shared" si="114"/>
        <v/>
      </c>
      <c r="AP83" s="33" t="str">
        <f t="shared" si="115"/>
        <v/>
      </c>
      <c r="AQ83" s="125"/>
      <c r="AR83" s="126" t="str">
        <f t="shared" si="116"/>
        <v/>
      </c>
      <c r="AS83" s="126" t="str">
        <f t="shared" si="117"/>
        <v/>
      </c>
      <c r="AT83" s="126"/>
      <c r="AU83" s="62" t="str">
        <f t="shared" si="93"/>
        <v/>
      </c>
      <c r="AV83" s="62" t="str">
        <f t="shared" si="94"/>
        <v/>
      </c>
      <c r="AW83" s="62" t="str">
        <f t="shared" si="95"/>
        <v/>
      </c>
      <c r="AX83" s="61" t="str">
        <f t="shared" si="118"/>
        <v/>
      </c>
      <c r="AY83" s="61"/>
      <c r="AZ83" s="33" t="str">
        <f>IF(B83="","",VLOOKUP($A$3,'Tab1-Plan'!$B$30:$F$33,IF(B83&lt;65,2,3),FALSE))</f>
        <v/>
      </c>
      <c r="BA83" s="33" t="str">
        <f>IF(T83="","",VLOOKUP($A$3,'Tab1-Plan'!$B$30:$F$33,IF(T83&lt;65,4,5),FALSE))</f>
        <v/>
      </c>
      <c r="BB83" s="115"/>
      <c r="BC83" s="126" t="str">
        <f t="shared" si="96"/>
        <v/>
      </c>
      <c r="BD83" s="126" t="str">
        <f t="shared" si="97"/>
        <v/>
      </c>
      <c r="BE83" s="125"/>
      <c r="BF83" s="62" t="str">
        <f t="shared" si="98"/>
        <v/>
      </c>
      <c r="BG83" s="62" t="str">
        <f t="shared" si="99"/>
        <v/>
      </c>
      <c r="BH83" s="62" t="str">
        <f t="shared" si="100"/>
        <v/>
      </c>
      <c r="BI83" s="61" t="str">
        <f t="shared" si="101"/>
        <v/>
      </c>
      <c r="BJ83" s="61"/>
      <c r="BK83" s="61" t="str">
        <f t="shared" si="102"/>
        <v/>
      </c>
      <c r="BL83" s="61" t="str">
        <f t="shared" si="103"/>
        <v/>
      </c>
      <c r="BM83" s="127"/>
      <c r="BU83" s="37"/>
      <c r="BV83" s="127"/>
      <c r="BW83" s="127"/>
    </row>
    <row r="84" spans="1:75">
      <c r="A84" s="26" t="str">
        <f t="shared" si="104"/>
        <v/>
      </c>
      <c r="B84" s="26" t="str">
        <f t="shared" si="105"/>
        <v/>
      </c>
      <c r="C84" s="26" t="str">
        <f t="shared" si="106"/>
        <v/>
      </c>
      <c r="D84" s="103" t="str">
        <f t="shared" si="76"/>
        <v/>
      </c>
      <c r="E84" s="118" t="str">
        <f t="shared" si="77"/>
        <v/>
      </c>
      <c r="F84" s="103" t="str">
        <f t="shared" si="78"/>
        <v/>
      </c>
      <c r="G84" s="103"/>
      <c r="H84" s="60" t="str">
        <f>IF(B84="","",(IF(AND(B84&gt;='Tab1-Plan'!$C$9,C84&gt;='Tab1-Plan'!$D$9),1,0)))</f>
        <v/>
      </c>
      <c r="I84" s="64" t="str">
        <f>IF(AND(B84="",T84=""),"",VLOOKUP($A$3,'Tab2-Assumptions'!$A$10:$C$13,2,FALSE))</f>
        <v/>
      </c>
      <c r="J84" s="64" t="str">
        <f>IF(AND(B84="",T84=""),"",VLOOKUP($A$3,'Tab2-Assumptions'!$A$10:$C$13,3,FALSE))</f>
        <v/>
      </c>
      <c r="K84" s="103" t="str">
        <f t="shared" si="107"/>
        <v/>
      </c>
      <c r="L84" s="103" t="str">
        <f t="shared" si="79"/>
        <v/>
      </c>
      <c r="M84" s="103" t="str">
        <f t="shared" si="80"/>
        <v/>
      </c>
      <c r="N84" s="103" t="str">
        <f t="shared" si="81"/>
        <v/>
      </c>
      <c r="O84" s="103" t="str">
        <f t="shared" si="82"/>
        <v/>
      </c>
      <c r="P84" s="103" t="str">
        <f t="shared" si="108"/>
        <v/>
      </c>
      <c r="Q84" s="103" t="str">
        <f t="shared" si="83"/>
        <v/>
      </c>
      <c r="R84" s="103" t="str">
        <f t="shared" si="84"/>
        <v/>
      </c>
      <c r="T84" s="26" t="str">
        <f t="shared" si="109"/>
        <v/>
      </c>
      <c r="U84" s="119" t="str">
        <f t="shared" si="85"/>
        <v/>
      </c>
      <c r="V84" s="119"/>
      <c r="W84" s="120" t="str">
        <f t="shared" si="110"/>
        <v/>
      </c>
      <c r="X84" s="120" t="str">
        <f t="shared" si="119"/>
        <v/>
      </c>
      <c r="Y84" s="120" t="str">
        <f t="shared" si="86"/>
        <v/>
      </c>
      <c r="AA84" s="119" t="str">
        <f t="shared" si="111"/>
        <v/>
      </c>
      <c r="AC84" s="26" t="str">
        <f t="shared" si="87"/>
        <v/>
      </c>
      <c r="AD84" s="25" t="str">
        <f t="shared" si="88"/>
        <v/>
      </c>
      <c r="AE84" s="105"/>
      <c r="AF84" s="26" t="str">
        <f t="shared" si="89"/>
        <v/>
      </c>
      <c r="AG84" s="25" t="str">
        <f t="shared" si="90"/>
        <v/>
      </c>
      <c r="AH84" s="123"/>
      <c r="AI84" s="51" t="str">
        <f t="shared" si="91"/>
        <v/>
      </c>
      <c r="AJ84" s="35" t="str">
        <f t="shared" si="92"/>
        <v/>
      </c>
      <c r="AL84" s="25" t="str">
        <f t="shared" si="112"/>
        <v/>
      </c>
      <c r="AM84" s="25" t="str">
        <f t="shared" si="113"/>
        <v/>
      </c>
      <c r="AO84" s="33" t="str">
        <f t="shared" si="114"/>
        <v/>
      </c>
      <c r="AP84" s="33" t="str">
        <f t="shared" si="115"/>
        <v/>
      </c>
      <c r="AQ84" s="125"/>
      <c r="AR84" s="126" t="str">
        <f t="shared" si="116"/>
        <v/>
      </c>
      <c r="AS84" s="126" t="str">
        <f t="shared" si="117"/>
        <v/>
      </c>
      <c r="AT84" s="126"/>
      <c r="AU84" s="62" t="str">
        <f t="shared" si="93"/>
        <v/>
      </c>
      <c r="AV84" s="62" t="str">
        <f t="shared" si="94"/>
        <v/>
      </c>
      <c r="AW84" s="62" t="str">
        <f t="shared" si="95"/>
        <v/>
      </c>
      <c r="AX84" s="61" t="str">
        <f t="shared" si="118"/>
        <v/>
      </c>
      <c r="AY84" s="61"/>
      <c r="AZ84" s="33" t="str">
        <f>IF(B84="","",VLOOKUP($A$3,'Tab1-Plan'!$B$30:$F$33,IF(B84&lt;65,2,3),FALSE))</f>
        <v/>
      </c>
      <c r="BA84" s="33" t="str">
        <f>IF(T84="","",VLOOKUP($A$3,'Tab1-Plan'!$B$30:$F$33,IF(T84&lt;65,4,5),FALSE))</f>
        <v/>
      </c>
      <c r="BB84" s="115"/>
      <c r="BC84" s="126" t="str">
        <f t="shared" si="96"/>
        <v/>
      </c>
      <c r="BD84" s="126" t="str">
        <f t="shared" si="97"/>
        <v/>
      </c>
      <c r="BE84" s="125"/>
      <c r="BF84" s="62" t="str">
        <f t="shared" si="98"/>
        <v/>
      </c>
      <c r="BG84" s="62" t="str">
        <f t="shared" si="99"/>
        <v/>
      </c>
      <c r="BH84" s="62" t="str">
        <f t="shared" si="100"/>
        <v/>
      </c>
      <c r="BI84" s="61" t="str">
        <f t="shared" si="101"/>
        <v/>
      </c>
      <c r="BJ84" s="61"/>
      <c r="BK84" s="61" t="str">
        <f t="shared" si="102"/>
        <v/>
      </c>
      <c r="BL84" s="61" t="str">
        <f t="shared" si="103"/>
        <v/>
      </c>
      <c r="BM84" s="127"/>
      <c r="BU84" s="37"/>
      <c r="BV84" s="127"/>
      <c r="BW84" s="127"/>
    </row>
    <row r="85" spans="1:75">
      <c r="A85" s="26" t="str">
        <f t="shared" si="104"/>
        <v/>
      </c>
      <c r="B85" s="26" t="str">
        <f t="shared" si="105"/>
        <v/>
      </c>
      <c r="C85" s="26" t="str">
        <f t="shared" si="106"/>
        <v/>
      </c>
      <c r="D85" s="103" t="str">
        <f t="shared" si="76"/>
        <v/>
      </c>
      <c r="E85" s="118" t="str">
        <f t="shared" si="77"/>
        <v/>
      </c>
      <c r="F85" s="103" t="str">
        <f t="shared" si="78"/>
        <v/>
      </c>
      <c r="G85" s="103"/>
      <c r="H85" s="60" t="str">
        <f>IF(B85="","",(IF(AND(B85&gt;='Tab1-Plan'!$C$9,C85&gt;='Tab1-Plan'!$D$9),1,0)))</f>
        <v/>
      </c>
      <c r="I85" s="64" t="str">
        <f>IF(AND(B85="",T85=""),"",VLOOKUP($A$3,'Tab2-Assumptions'!$A$10:$C$13,2,FALSE))</f>
        <v/>
      </c>
      <c r="J85" s="64" t="str">
        <f>IF(AND(B85="",T85=""),"",VLOOKUP($A$3,'Tab2-Assumptions'!$A$10:$C$13,3,FALSE))</f>
        <v/>
      </c>
      <c r="K85" s="103" t="str">
        <f t="shared" si="107"/>
        <v/>
      </c>
      <c r="L85" s="103" t="str">
        <f t="shared" si="79"/>
        <v/>
      </c>
      <c r="M85" s="103" t="str">
        <f t="shared" si="80"/>
        <v/>
      </c>
      <c r="N85" s="103" t="str">
        <f t="shared" si="81"/>
        <v/>
      </c>
      <c r="O85" s="103" t="str">
        <f t="shared" si="82"/>
        <v/>
      </c>
      <c r="P85" s="103" t="str">
        <f t="shared" si="108"/>
        <v/>
      </c>
      <c r="Q85" s="103" t="str">
        <f t="shared" si="83"/>
        <v/>
      </c>
      <c r="R85" s="103" t="str">
        <f t="shared" si="84"/>
        <v/>
      </c>
      <c r="T85" s="26" t="str">
        <f t="shared" si="109"/>
        <v/>
      </c>
      <c r="U85" s="119" t="str">
        <f t="shared" si="85"/>
        <v/>
      </c>
      <c r="V85" s="119"/>
      <c r="W85" s="120" t="str">
        <f t="shared" si="110"/>
        <v/>
      </c>
      <c r="X85" s="120" t="str">
        <f t="shared" si="119"/>
        <v/>
      </c>
      <c r="Y85" s="120" t="str">
        <f t="shared" si="86"/>
        <v/>
      </c>
      <c r="AA85" s="119" t="str">
        <f t="shared" si="111"/>
        <v/>
      </c>
      <c r="AC85" s="26" t="str">
        <f t="shared" si="87"/>
        <v/>
      </c>
      <c r="AD85" s="25" t="str">
        <f t="shared" si="88"/>
        <v/>
      </c>
      <c r="AE85" s="105"/>
      <c r="AF85" s="26" t="str">
        <f t="shared" si="89"/>
        <v/>
      </c>
      <c r="AG85" s="25" t="str">
        <f t="shared" si="90"/>
        <v/>
      </c>
      <c r="AH85" s="123"/>
      <c r="AI85" s="51" t="str">
        <f t="shared" si="91"/>
        <v/>
      </c>
      <c r="AJ85" s="35" t="str">
        <f t="shared" si="92"/>
        <v/>
      </c>
      <c r="AL85" s="25" t="str">
        <f t="shared" si="112"/>
        <v/>
      </c>
      <c r="AM85" s="25" t="str">
        <f t="shared" si="113"/>
        <v/>
      </c>
      <c r="AO85" s="33" t="str">
        <f t="shared" si="114"/>
        <v/>
      </c>
      <c r="AP85" s="33" t="str">
        <f t="shared" si="115"/>
        <v/>
      </c>
      <c r="AQ85" s="125"/>
      <c r="AR85" s="126" t="str">
        <f t="shared" si="116"/>
        <v/>
      </c>
      <c r="AS85" s="126" t="str">
        <f t="shared" si="117"/>
        <v/>
      </c>
      <c r="AT85" s="126"/>
      <c r="AU85" s="62" t="str">
        <f t="shared" si="93"/>
        <v/>
      </c>
      <c r="AV85" s="62" t="str">
        <f t="shared" si="94"/>
        <v/>
      </c>
      <c r="AW85" s="62" t="str">
        <f t="shared" si="95"/>
        <v/>
      </c>
      <c r="AX85" s="61" t="str">
        <f t="shared" si="118"/>
        <v/>
      </c>
      <c r="AY85" s="61"/>
      <c r="AZ85" s="33" t="str">
        <f>IF(B85="","",VLOOKUP($A$3,'Tab1-Plan'!$B$30:$F$33,IF(B85&lt;65,2,3),FALSE))</f>
        <v/>
      </c>
      <c r="BA85" s="33" t="str">
        <f>IF(T85="","",VLOOKUP($A$3,'Tab1-Plan'!$B$30:$F$33,IF(T85&lt;65,4,5),FALSE))</f>
        <v/>
      </c>
      <c r="BB85" s="115"/>
      <c r="BC85" s="126" t="str">
        <f t="shared" si="96"/>
        <v/>
      </c>
      <c r="BD85" s="126" t="str">
        <f t="shared" si="97"/>
        <v/>
      </c>
      <c r="BE85" s="125"/>
      <c r="BF85" s="62" t="str">
        <f t="shared" si="98"/>
        <v/>
      </c>
      <c r="BG85" s="62" t="str">
        <f t="shared" si="99"/>
        <v/>
      </c>
      <c r="BH85" s="62" t="str">
        <f t="shared" si="100"/>
        <v/>
      </c>
      <c r="BI85" s="61" t="str">
        <f t="shared" si="101"/>
        <v/>
      </c>
      <c r="BJ85" s="61"/>
      <c r="BK85" s="61" t="str">
        <f t="shared" si="102"/>
        <v/>
      </c>
      <c r="BL85" s="61" t="str">
        <f t="shared" si="103"/>
        <v/>
      </c>
      <c r="BM85" s="127"/>
      <c r="BU85" s="37"/>
      <c r="BV85" s="127"/>
      <c r="BW85" s="127"/>
    </row>
    <row r="86" spans="1:75">
      <c r="A86" s="26" t="str">
        <f t="shared" si="104"/>
        <v/>
      </c>
      <c r="B86" s="26" t="str">
        <f t="shared" si="105"/>
        <v/>
      </c>
      <c r="C86" s="26" t="str">
        <f t="shared" si="106"/>
        <v/>
      </c>
      <c r="D86" s="103" t="str">
        <f t="shared" si="76"/>
        <v/>
      </c>
      <c r="E86" s="118" t="str">
        <f t="shared" si="77"/>
        <v/>
      </c>
      <c r="F86" s="103" t="str">
        <f t="shared" si="78"/>
        <v/>
      </c>
      <c r="G86" s="103"/>
      <c r="H86" s="60" t="str">
        <f>IF(B86="","",(IF(AND(B86&gt;='Tab1-Plan'!$C$9,C86&gt;='Tab1-Plan'!$D$9),1,0)))</f>
        <v/>
      </c>
      <c r="I86" s="64" t="str">
        <f>IF(AND(B86="",T86=""),"",VLOOKUP($A$3,'Tab2-Assumptions'!$A$10:$C$13,2,FALSE))</f>
        <v/>
      </c>
      <c r="J86" s="64" t="str">
        <f>IF(AND(B86="",T86=""),"",VLOOKUP($A$3,'Tab2-Assumptions'!$A$10:$C$13,3,FALSE))</f>
        <v/>
      </c>
      <c r="K86" s="103" t="str">
        <f t="shared" si="107"/>
        <v/>
      </c>
      <c r="L86" s="103" t="str">
        <f t="shared" si="79"/>
        <v/>
      </c>
      <c r="M86" s="103" t="str">
        <f t="shared" si="80"/>
        <v/>
      </c>
      <c r="N86" s="103" t="str">
        <f t="shared" si="81"/>
        <v/>
      </c>
      <c r="O86" s="103" t="str">
        <f t="shared" si="82"/>
        <v/>
      </c>
      <c r="P86" s="103" t="str">
        <f t="shared" si="108"/>
        <v/>
      </c>
      <c r="Q86" s="103" t="str">
        <f t="shared" si="83"/>
        <v/>
      </c>
      <c r="R86" s="103" t="str">
        <f t="shared" si="84"/>
        <v/>
      </c>
      <c r="T86" s="26" t="str">
        <f t="shared" si="109"/>
        <v/>
      </c>
      <c r="U86" s="119" t="str">
        <f t="shared" si="85"/>
        <v/>
      </c>
      <c r="V86" s="119"/>
      <c r="W86" s="120" t="str">
        <f t="shared" si="110"/>
        <v/>
      </c>
      <c r="X86" s="120" t="str">
        <f t="shared" si="119"/>
        <v/>
      </c>
      <c r="Y86" s="120" t="str">
        <f t="shared" si="86"/>
        <v/>
      </c>
      <c r="AA86" s="119" t="str">
        <f t="shared" si="111"/>
        <v/>
      </c>
      <c r="AC86" s="26" t="str">
        <f t="shared" si="87"/>
        <v/>
      </c>
      <c r="AD86" s="25" t="str">
        <f t="shared" si="88"/>
        <v/>
      </c>
      <c r="AE86" s="105"/>
      <c r="AF86" s="26" t="str">
        <f t="shared" si="89"/>
        <v/>
      </c>
      <c r="AG86" s="25" t="str">
        <f t="shared" si="90"/>
        <v/>
      </c>
      <c r="AH86" s="123"/>
      <c r="AI86" s="51" t="str">
        <f t="shared" si="91"/>
        <v/>
      </c>
      <c r="AJ86" s="35" t="str">
        <f t="shared" si="92"/>
        <v/>
      </c>
      <c r="AL86" s="25" t="str">
        <f t="shared" si="112"/>
        <v/>
      </c>
      <c r="AM86" s="25" t="str">
        <f t="shared" si="113"/>
        <v/>
      </c>
      <c r="AO86" s="33" t="str">
        <f t="shared" si="114"/>
        <v/>
      </c>
      <c r="AP86" s="33" t="str">
        <f t="shared" si="115"/>
        <v/>
      </c>
      <c r="AQ86" s="125"/>
      <c r="AR86" s="126" t="str">
        <f t="shared" si="116"/>
        <v/>
      </c>
      <c r="AS86" s="126" t="str">
        <f t="shared" si="117"/>
        <v/>
      </c>
      <c r="AT86" s="126"/>
      <c r="AU86" s="62" t="str">
        <f t="shared" si="93"/>
        <v/>
      </c>
      <c r="AV86" s="62" t="str">
        <f t="shared" si="94"/>
        <v/>
      </c>
      <c r="AW86" s="62" t="str">
        <f t="shared" si="95"/>
        <v/>
      </c>
      <c r="AX86" s="61" t="str">
        <f t="shared" si="118"/>
        <v/>
      </c>
      <c r="AY86" s="61"/>
      <c r="AZ86" s="33" t="str">
        <f>IF(B86="","",VLOOKUP($A$3,'Tab1-Plan'!$B$30:$F$33,IF(B86&lt;65,2,3),FALSE))</f>
        <v/>
      </c>
      <c r="BA86" s="33" t="str">
        <f>IF(T86="","",VLOOKUP($A$3,'Tab1-Plan'!$B$30:$F$33,IF(T86&lt;65,4,5),FALSE))</f>
        <v/>
      </c>
      <c r="BB86" s="115"/>
      <c r="BC86" s="126" t="str">
        <f t="shared" si="96"/>
        <v/>
      </c>
      <c r="BD86" s="126" t="str">
        <f t="shared" si="97"/>
        <v/>
      </c>
      <c r="BE86" s="125"/>
      <c r="BF86" s="62" t="str">
        <f t="shared" si="98"/>
        <v/>
      </c>
      <c r="BG86" s="62" t="str">
        <f t="shared" si="99"/>
        <v/>
      </c>
      <c r="BH86" s="62" t="str">
        <f t="shared" si="100"/>
        <v/>
      </c>
      <c r="BI86" s="61" t="str">
        <f t="shared" si="101"/>
        <v/>
      </c>
      <c r="BJ86" s="61"/>
      <c r="BK86" s="61" t="str">
        <f t="shared" si="102"/>
        <v/>
      </c>
      <c r="BL86" s="61" t="str">
        <f t="shared" si="103"/>
        <v/>
      </c>
      <c r="BM86" s="127"/>
      <c r="BU86" s="37"/>
      <c r="BV86" s="127"/>
      <c r="BW86" s="127"/>
    </row>
    <row r="87" spans="1:75">
      <c r="A87" s="26" t="str">
        <f t="shared" si="104"/>
        <v/>
      </c>
      <c r="B87" s="26" t="str">
        <f t="shared" si="105"/>
        <v/>
      </c>
      <c r="C87" s="26" t="str">
        <f t="shared" si="106"/>
        <v/>
      </c>
      <c r="D87" s="103" t="str">
        <f t="shared" si="76"/>
        <v/>
      </c>
      <c r="E87" s="118" t="str">
        <f t="shared" si="77"/>
        <v/>
      </c>
      <c r="F87" s="103" t="str">
        <f t="shared" si="78"/>
        <v/>
      </c>
      <c r="G87" s="103"/>
      <c r="H87" s="60" t="str">
        <f>IF(B87="","",(IF(AND(B87&gt;='Tab1-Plan'!$C$9,C87&gt;='Tab1-Plan'!$D$9),1,0)))</f>
        <v/>
      </c>
      <c r="I87" s="64" t="str">
        <f>IF(AND(B87="",T87=""),"",VLOOKUP($A$3,'Tab2-Assumptions'!$A$10:$C$13,2,FALSE))</f>
        <v/>
      </c>
      <c r="J87" s="64" t="str">
        <f>IF(AND(B87="",T87=""),"",VLOOKUP($A$3,'Tab2-Assumptions'!$A$10:$C$13,3,FALSE))</f>
        <v/>
      </c>
      <c r="K87" s="103" t="str">
        <f t="shared" si="107"/>
        <v/>
      </c>
      <c r="L87" s="103" t="str">
        <f t="shared" si="79"/>
        <v/>
      </c>
      <c r="M87" s="103" t="str">
        <f t="shared" si="80"/>
        <v/>
      </c>
      <c r="N87" s="103" t="str">
        <f t="shared" si="81"/>
        <v/>
      </c>
      <c r="O87" s="103" t="str">
        <f t="shared" si="82"/>
        <v/>
      </c>
      <c r="P87" s="103" t="str">
        <f t="shared" si="108"/>
        <v/>
      </c>
      <c r="Q87" s="103" t="str">
        <f t="shared" si="83"/>
        <v/>
      </c>
      <c r="R87" s="103" t="str">
        <f t="shared" si="84"/>
        <v/>
      </c>
      <c r="T87" s="26" t="str">
        <f t="shared" si="109"/>
        <v/>
      </c>
      <c r="U87" s="119" t="str">
        <f t="shared" si="85"/>
        <v/>
      </c>
      <c r="V87" s="119"/>
      <c r="W87" s="120" t="str">
        <f t="shared" si="110"/>
        <v/>
      </c>
      <c r="X87" s="120" t="str">
        <f t="shared" si="119"/>
        <v/>
      </c>
      <c r="Y87" s="120" t="str">
        <f t="shared" si="86"/>
        <v/>
      </c>
      <c r="AA87" s="119" t="str">
        <f t="shared" si="111"/>
        <v/>
      </c>
      <c r="AC87" s="26" t="str">
        <f t="shared" si="87"/>
        <v/>
      </c>
      <c r="AD87" s="25" t="str">
        <f t="shared" si="88"/>
        <v/>
      </c>
      <c r="AE87" s="105"/>
      <c r="AF87" s="26" t="str">
        <f t="shared" si="89"/>
        <v/>
      </c>
      <c r="AG87" s="25" t="str">
        <f t="shared" si="90"/>
        <v/>
      </c>
      <c r="AH87" s="123"/>
      <c r="AI87" s="51" t="str">
        <f t="shared" si="91"/>
        <v/>
      </c>
      <c r="AJ87" s="35" t="str">
        <f t="shared" si="92"/>
        <v/>
      </c>
      <c r="AL87" s="25" t="str">
        <f t="shared" si="112"/>
        <v/>
      </c>
      <c r="AM87" s="25" t="str">
        <f t="shared" si="113"/>
        <v/>
      </c>
      <c r="AO87" s="33" t="str">
        <f t="shared" si="114"/>
        <v/>
      </c>
      <c r="AP87" s="33" t="str">
        <f t="shared" si="115"/>
        <v/>
      </c>
      <c r="AQ87" s="125"/>
      <c r="AR87" s="126" t="str">
        <f t="shared" si="116"/>
        <v/>
      </c>
      <c r="AS87" s="126" t="str">
        <f t="shared" si="117"/>
        <v/>
      </c>
      <c r="AT87" s="126"/>
      <c r="AU87" s="62" t="str">
        <f t="shared" si="93"/>
        <v/>
      </c>
      <c r="AV87" s="62" t="str">
        <f t="shared" si="94"/>
        <v/>
      </c>
      <c r="AW87" s="62" t="str">
        <f t="shared" si="95"/>
        <v/>
      </c>
      <c r="AX87" s="61" t="str">
        <f t="shared" si="118"/>
        <v/>
      </c>
      <c r="AY87" s="61"/>
      <c r="AZ87" s="33" t="str">
        <f>IF(B87="","",VLOOKUP($A$3,'Tab1-Plan'!$B$30:$F$33,IF(B87&lt;65,2,3),FALSE))</f>
        <v/>
      </c>
      <c r="BA87" s="33" t="str">
        <f>IF(T87="","",VLOOKUP($A$3,'Tab1-Plan'!$B$30:$F$33,IF(T87&lt;65,4,5),FALSE))</f>
        <v/>
      </c>
      <c r="BB87" s="115"/>
      <c r="BC87" s="126" t="str">
        <f t="shared" si="96"/>
        <v/>
      </c>
      <c r="BD87" s="126" t="str">
        <f t="shared" si="97"/>
        <v/>
      </c>
      <c r="BE87" s="125"/>
      <c r="BF87" s="62" t="str">
        <f t="shared" si="98"/>
        <v/>
      </c>
      <c r="BG87" s="62" t="str">
        <f t="shared" si="99"/>
        <v/>
      </c>
      <c r="BH87" s="62" t="str">
        <f t="shared" si="100"/>
        <v/>
      </c>
      <c r="BI87" s="61" t="str">
        <f t="shared" si="101"/>
        <v/>
      </c>
      <c r="BJ87" s="61"/>
      <c r="BK87" s="61" t="str">
        <f t="shared" si="102"/>
        <v/>
      </c>
      <c r="BL87" s="61" t="str">
        <f t="shared" si="103"/>
        <v/>
      </c>
      <c r="BM87" s="127"/>
      <c r="BU87" s="37"/>
      <c r="BV87" s="127"/>
      <c r="BW87" s="127"/>
    </row>
    <row r="88" spans="1:75">
      <c r="A88" s="26" t="str">
        <f t="shared" si="104"/>
        <v/>
      </c>
      <c r="B88" s="26" t="str">
        <f t="shared" si="105"/>
        <v/>
      </c>
      <c r="C88" s="26" t="str">
        <f t="shared" si="106"/>
        <v/>
      </c>
      <c r="D88" s="103" t="str">
        <f t="shared" si="76"/>
        <v/>
      </c>
      <c r="E88" s="118" t="str">
        <f t="shared" si="77"/>
        <v/>
      </c>
      <c r="F88" s="103" t="str">
        <f t="shared" si="78"/>
        <v/>
      </c>
      <c r="G88" s="103"/>
      <c r="H88" s="60" t="str">
        <f>IF(B88="","",(IF(AND(B88&gt;='Tab1-Plan'!$C$9,C88&gt;='Tab1-Plan'!$D$9),1,0)))</f>
        <v/>
      </c>
      <c r="I88" s="64" t="str">
        <f>IF(AND(B88="",T88=""),"",VLOOKUP($A$3,'Tab2-Assumptions'!$A$10:$C$13,2,FALSE))</f>
        <v/>
      </c>
      <c r="J88" s="64" t="str">
        <f>IF(AND(B88="",T88=""),"",VLOOKUP($A$3,'Tab2-Assumptions'!$A$10:$C$13,3,FALSE))</f>
        <v/>
      </c>
      <c r="K88" s="103" t="str">
        <f t="shared" si="107"/>
        <v/>
      </c>
      <c r="L88" s="103" t="str">
        <f t="shared" si="79"/>
        <v/>
      </c>
      <c r="M88" s="103" t="str">
        <f t="shared" si="80"/>
        <v/>
      </c>
      <c r="N88" s="103" t="str">
        <f t="shared" si="81"/>
        <v/>
      </c>
      <c r="O88" s="103" t="str">
        <f t="shared" si="82"/>
        <v/>
      </c>
      <c r="P88" s="103" t="str">
        <f t="shared" si="108"/>
        <v/>
      </c>
      <c r="Q88" s="103" t="str">
        <f t="shared" si="83"/>
        <v/>
      </c>
      <c r="R88" s="103" t="str">
        <f t="shared" si="84"/>
        <v/>
      </c>
      <c r="T88" s="26" t="str">
        <f t="shared" si="109"/>
        <v/>
      </c>
      <c r="U88" s="119" t="str">
        <f t="shared" si="85"/>
        <v/>
      </c>
      <c r="V88" s="119"/>
      <c r="W88" s="120" t="str">
        <f t="shared" si="110"/>
        <v/>
      </c>
      <c r="X88" s="120" t="str">
        <f t="shared" si="119"/>
        <v/>
      </c>
      <c r="Y88" s="120" t="str">
        <f t="shared" si="86"/>
        <v/>
      </c>
      <c r="AA88" s="119" t="str">
        <f t="shared" si="111"/>
        <v/>
      </c>
      <c r="AC88" s="26" t="str">
        <f t="shared" si="87"/>
        <v/>
      </c>
      <c r="AD88" s="25" t="str">
        <f t="shared" si="88"/>
        <v/>
      </c>
      <c r="AE88" s="105"/>
      <c r="AF88" s="26" t="str">
        <f t="shared" si="89"/>
        <v/>
      </c>
      <c r="AG88" s="25" t="str">
        <f t="shared" si="90"/>
        <v/>
      </c>
      <c r="AH88" s="123"/>
      <c r="AI88" s="51" t="str">
        <f t="shared" si="91"/>
        <v/>
      </c>
      <c r="AJ88" s="35" t="str">
        <f t="shared" si="92"/>
        <v/>
      </c>
      <c r="AL88" s="25" t="str">
        <f t="shared" si="112"/>
        <v/>
      </c>
      <c r="AM88" s="25" t="str">
        <f t="shared" si="113"/>
        <v/>
      </c>
      <c r="AO88" s="33" t="str">
        <f t="shared" si="114"/>
        <v/>
      </c>
      <c r="AP88" s="33" t="str">
        <f t="shared" si="115"/>
        <v/>
      </c>
      <c r="AQ88" s="125"/>
      <c r="AR88" s="126" t="str">
        <f t="shared" si="116"/>
        <v/>
      </c>
      <c r="AS88" s="126" t="str">
        <f t="shared" si="117"/>
        <v/>
      </c>
      <c r="AT88" s="126"/>
      <c r="AU88" s="62" t="str">
        <f t="shared" si="93"/>
        <v/>
      </c>
      <c r="AV88" s="62" t="str">
        <f t="shared" si="94"/>
        <v/>
      </c>
      <c r="AW88" s="62" t="str">
        <f t="shared" si="95"/>
        <v/>
      </c>
      <c r="AX88" s="61" t="str">
        <f t="shared" si="118"/>
        <v/>
      </c>
      <c r="AY88" s="61"/>
      <c r="AZ88" s="33" t="str">
        <f>IF(B88="","",VLOOKUP($A$3,'Tab1-Plan'!$B$30:$F$33,IF(B88&lt;65,2,3),FALSE))</f>
        <v/>
      </c>
      <c r="BA88" s="33" t="str">
        <f>IF(T88="","",VLOOKUP($A$3,'Tab1-Plan'!$B$30:$F$33,IF(T88&lt;65,4,5),FALSE))</f>
        <v/>
      </c>
      <c r="BB88" s="115"/>
      <c r="BC88" s="126" t="str">
        <f t="shared" si="96"/>
        <v/>
      </c>
      <c r="BD88" s="126" t="str">
        <f t="shared" si="97"/>
        <v/>
      </c>
      <c r="BE88" s="125"/>
      <c r="BF88" s="62" t="str">
        <f t="shared" si="98"/>
        <v/>
      </c>
      <c r="BG88" s="62" t="str">
        <f t="shared" si="99"/>
        <v/>
      </c>
      <c r="BH88" s="62" t="str">
        <f t="shared" si="100"/>
        <v/>
      </c>
      <c r="BI88" s="61" t="str">
        <f t="shared" si="101"/>
        <v/>
      </c>
      <c r="BJ88" s="61"/>
      <c r="BK88" s="61" t="str">
        <f t="shared" si="102"/>
        <v/>
      </c>
      <c r="BL88" s="61" t="str">
        <f t="shared" si="103"/>
        <v/>
      </c>
      <c r="BM88" s="127"/>
      <c r="BU88" s="37"/>
      <c r="BV88" s="127"/>
      <c r="BW88" s="127"/>
    </row>
    <row r="89" spans="1:75">
      <c r="A89" s="26" t="str">
        <f t="shared" si="104"/>
        <v/>
      </c>
      <c r="B89" s="26" t="str">
        <f t="shared" si="105"/>
        <v/>
      </c>
      <c r="C89" s="26" t="str">
        <f t="shared" si="106"/>
        <v/>
      </c>
      <c r="D89" s="103" t="str">
        <f t="shared" si="76"/>
        <v/>
      </c>
      <c r="E89" s="118" t="str">
        <f t="shared" si="77"/>
        <v/>
      </c>
      <c r="F89" s="103" t="str">
        <f t="shared" si="78"/>
        <v/>
      </c>
      <c r="G89" s="103"/>
      <c r="H89" s="60" t="str">
        <f>IF(B89="","",(IF(AND(B89&gt;='Tab1-Plan'!$C$9,C89&gt;='Tab1-Plan'!$D$9),1,0)))</f>
        <v/>
      </c>
      <c r="I89" s="64" t="str">
        <f>IF(AND(B89="",T89=""),"",VLOOKUP($A$3,'Tab2-Assumptions'!$A$10:$C$13,2,FALSE))</f>
        <v/>
      </c>
      <c r="J89" s="64" t="str">
        <f>IF(AND(B89="",T89=""),"",VLOOKUP($A$3,'Tab2-Assumptions'!$A$10:$C$13,3,FALSE))</f>
        <v/>
      </c>
      <c r="K89" s="103" t="str">
        <f t="shared" si="107"/>
        <v/>
      </c>
      <c r="L89" s="103" t="str">
        <f t="shared" si="79"/>
        <v/>
      </c>
      <c r="M89" s="103" t="str">
        <f t="shared" si="80"/>
        <v/>
      </c>
      <c r="N89" s="103" t="str">
        <f t="shared" si="81"/>
        <v/>
      </c>
      <c r="O89" s="103" t="str">
        <f t="shared" si="82"/>
        <v/>
      </c>
      <c r="P89" s="103" t="str">
        <f t="shared" si="108"/>
        <v/>
      </c>
      <c r="Q89" s="103" t="str">
        <f t="shared" si="83"/>
        <v/>
      </c>
      <c r="R89" s="103" t="str">
        <f t="shared" si="84"/>
        <v/>
      </c>
      <c r="T89" s="26" t="str">
        <f t="shared" si="109"/>
        <v/>
      </c>
      <c r="U89" s="119" t="str">
        <f t="shared" si="85"/>
        <v/>
      </c>
      <c r="V89" s="119"/>
      <c r="W89" s="120" t="str">
        <f t="shared" si="110"/>
        <v/>
      </c>
      <c r="X89" s="120" t="str">
        <f t="shared" si="119"/>
        <v/>
      </c>
      <c r="Y89" s="120" t="str">
        <f t="shared" si="86"/>
        <v/>
      </c>
      <c r="AA89" s="119" t="str">
        <f t="shared" si="111"/>
        <v/>
      </c>
      <c r="AC89" s="26" t="str">
        <f t="shared" si="87"/>
        <v/>
      </c>
      <c r="AD89" s="25" t="str">
        <f t="shared" si="88"/>
        <v/>
      </c>
      <c r="AE89" s="105"/>
      <c r="AF89" s="26" t="str">
        <f t="shared" si="89"/>
        <v/>
      </c>
      <c r="AG89" s="25" t="str">
        <f t="shared" si="90"/>
        <v/>
      </c>
      <c r="AH89" s="123"/>
      <c r="AI89" s="51" t="str">
        <f t="shared" si="91"/>
        <v/>
      </c>
      <c r="AJ89" s="35" t="str">
        <f t="shared" si="92"/>
        <v/>
      </c>
      <c r="AL89" s="25" t="str">
        <f t="shared" si="112"/>
        <v/>
      </c>
      <c r="AM89" s="25" t="str">
        <f t="shared" si="113"/>
        <v/>
      </c>
      <c r="AO89" s="33" t="str">
        <f t="shared" si="114"/>
        <v/>
      </c>
      <c r="AP89" s="33" t="str">
        <f t="shared" si="115"/>
        <v/>
      </c>
      <c r="AQ89" s="125"/>
      <c r="AR89" s="126" t="str">
        <f t="shared" si="116"/>
        <v/>
      </c>
      <c r="AS89" s="126" t="str">
        <f t="shared" si="117"/>
        <v/>
      </c>
      <c r="AT89" s="126"/>
      <c r="AU89" s="62" t="str">
        <f t="shared" si="93"/>
        <v/>
      </c>
      <c r="AV89" s="62" t="str">
        <f t="shared" si="94"/>
        <v/>
      </c>
      <c r="AW89" s="62" t="str">
        <f t="shared" si="95"/>
        <v/>
      </c>
      <c r="AX89" s="61" t="str">
        <f t="shared" si="118"/>
        <v/>
      </c>
      <c r="AY89" s="61"/>
      <c r="AZ89" s="33" t="str">
        <f>IF(B89="","",VLOOKUP($A$3,'Tab1-Plan'!$B$30:$F$33,IF(B89&lt;65,2,3),FALSE))</f>
        <v/>
      </c>
      <c r="BA89" s="33" t="str">
        <f>IF(T89="","",VLOOKUP($A$3,'Tab1-Plan'!$B$30:$F$33,IF(T89&lt;65,4,5),FALSE))</f>
        <v/>
      </c>
      <c r="BB89" s="115"/>
      <c r="BC89" s="126" t="str">
        <f t="shared" si="96"/>
        <v/>
      </c>
      <c r="BD89" s="126" t="str">
        <f t="shared" si="97"/>
        <v/>
      </c>
      <c r="BE89" s="125"/>
      <c r="BF89" s="62" t="str">
        <f t="shared" si="98"/>
        <v/>
      </c>
      <c r="BG89" s="62" t="str">
        <f t="shared" si="99"/>
        <v/>
      </c>
      <c r="BH89" s="62" t="str">
        <f t="shared" si="100"/>
        <v/>
      </c>
      <c r="BI89" s="61" t="str">
        <f t="shared" si="101"/>
        <v/>
      </c>
      <c r="BJ89" s="61"/>
      <c r="BK89" s="61" t="str">
        <f t="shared" si="102"/>
        <v/>
      </c>
      <c r="BL89" s="61" t="str">
        <f t="shared" si="103"/>
        <v/>
      </c>
      <c r="BM89" s="127"/>
      <c r="BU89" s="37"/>
      <c r="BV89" s="127"/>
      <c r="BW89" s="127"/>
    </row>
    <row r="90" spans="1:75">
      <c r="A90" s="26" t="str">
        <f t="shared" si="104"/>
        <v/>
      </c>
      <c r="B90" s="26" t="str">
        <f t="shared" si="105"/>
        <v/>
      </c>
      <c r="C90" s="26" t="str">
        <f t="shared" si="106"/>
        <v/>
      </c>
      <c r="D90" s="103" t="str">
        <f t="shared" si="76"/>
        <v/>
      </c>
      <c r="E90" s="118" t="str">
        <f t="shared" si="77"/>
        <v/>
      </c>
      <c r="F90" s="103" t="str">
        <f t="shared" si="78"/>
        <v/>
      </c>
      <c r="G90" s="103"/>
      <c r="H90" s="60" t="str">
        <f>IF(B90="","",(IF(AND(B90&gt;='Tab1-Plan'!$C$9,C90&gt;='Tab1-Plan'!$D$9),1,0)))</f>
        <v/>
      </c>
      <c r="I90" s="64" t="str">
        <f>IF(AND(B90="",T90=""),"",VLOOKUP($A$3,'Tab2-Assumptions'!$A$10:$C$13,2,FALSE))</f>
        <v/>
      </c>
      <c r="J90" s="64" t="str">
        <f>IF(AND(B90="",T90=""),"",VLOOKUP($A$3,'Tab2-Assumptions'!$A$10:$C$13,3,FALSE))</f>
        <v/>
      </c>
      <c r="K90" s="103" t="str">
        <f t="shared" si="107"/>
        <v/>
      </c>
      <c r="L90" s="103" t="str">
        <f t="shared" si="79"/>
        <v/>
      </c>
      <c r="M90" s="103" t="str">
        <f t="shared" si="80"/>
        <v/>
      </c>
      <c r="N90" s="103" t="str">
        <f t="shared" si="81"/>
        <v/>
      </c>
      <c r="O90" s="103" t="str">
        <f t="shared" si="82"/>
        <v/>
      </c>
      <c r="P90" s="103" t="str">
        <f t="shared" si="108"/>
        <v/>
      </c>
      <c r="Q90" s="103" t="str">
        <f t="shared" si="83"/>
        <v/>
      </c>
      <c r="R90" s="103" t="str">
        <f t="shared" si="84"/>
        <v/>
      </c>
      <c r="T90" s="26" t="str">
        <f t="shared" si="109"/>
        <v/>
      </c>
      <c r="U90" s="119" t="str">
        <f t="shared" si="85"/>
        <v/>
      </c>
      <c r="V90" s="119"/>
      <c r="W90" s="120" t="str">
        <f t="shared" si="110"/>
        <v/>
      </c>
      <c r="X90" s="120" t="str">
        <f t="shared" si="119"/>
        <v/>
      </c>
      <c r="Y90" s="120" t="str">
        <f t="shared" si="86"/>
        <v/>
      </c>
      <c r="AA90" s="119" t="str">
        <f t="shared" si="111"/>
        <v/>
      </c>
      <c r="AC90" s="26" t="str">
        <f t="shared" si="87"/>
        <v/>
      </c>
      <c r="AD90" s="25" t="str">
        <f t="shared" si="88"/>
        <v/>
      </c>
      <c r="AE90" s="105"/>
      <c r="AF90" s="26" t="str">
        <f t="shared" si="89"/>
        <v/>
      </c>
      <c r="AG90" s="25" t="str">
        <f t="shared" si="90"/>
        <v/>
      </c>
      <c r="AH90" s="123"/>
      <c r="AI90" s="51" t="str">
        <f t="shared" si="91"/>
        <v/>
      </c>
      <c r="AJ90" s="35" t="str">
        <f t="shared" si="92"/>
        <v/>
      </c>
      <c r="AL90" s="25" t="str">
        <f t="shared" si="112"/>
        <v/>
      </c>
      <c r="AM90" s="25" t="str">
        <f t="shared" si="113"/>
        <v/>
      </c>
      <c r="AO90" s="33" t="str">
        <f t="shared" si="114"/>
        <v/>
      </c>
      <c r="AP90" s="33" t="str">
        <f t="shared" si="115"/>
        <v/>
      </c>
      <c r="AQ90" s="125"/>
      <c r="AR90" s="126" t="str">
        <f t="shared" si="116"/>
        <v/>
      </c>
      <c r="AS90" s="126" t="str">
        <f t="shared" si="117"/>
        <v/>
      </c>
      <c r="AT90" s="126"/>
      <c r="AU90" s="62" t="str">
        <f t="shared" si="93"/>
        <v/>
      </c>
      <c r="AV90" s="62" t="str">
        <f t="shared" si="94"/>
        <v/>
      </c>
      <c r="AW90" s="62" t="str">
        <f t="shared" si="95"/>
        <v/>
      </c>
      <c r="AX90" s="61" t="str">
        <f t="shared" si="118"/>
        <v/>
      </c>
      <c r="AY90" s="61"/>
      <c r="AZ90" s="33" t="str">
        <f>IF(B90="","",VLOOKUP($A$3,'Tab1-Plan'!$B$30:$F$33,IF(B90&lt;65,2,3),FALSE))</f>
        <v/>
      </c>
      <c r="BA90" s="33" t="str">
        <f>IF(T90="","",VLOOKUP($A$3,'Tab1-Plan'!$B$30:$F$33,IF(T90&lt;65,4,5),FALSE))</f>
        <v/>
      </c>
      <c r="BB90" s="115"/>
      <c r="BC90" s="126" t="str">
        <f t="shared" si="96"/>
        <v/>
      </c>
      <c r="BD90" s="126" t="str">
        <f t="shared" si="97"/>
        <v/>
      </c>
      <c r="BE90" s="125"/>
      <c r="BF90" s="62" t="str">
        <f t="shared" si="98"/>
        <v/>
      </c>
      <c r="BG90" s="62" t="str">
        <f t="shared" si="99"/>
        <v/>
      </c>
      <c r="BH90" s="62" t="str">
        <f t="shared" si="100"/>
        <v/>
      </c>
      <c r="BI90" s="61" t="str">
        <f t="shared" si="101"/>
        <v/>
      </c>
      <c r="BJ90" s="61"/>
      <c r="BK90" s="61" t="str">
        <f t="shared" si="102"/>
        <v/>
      </c>
      <c r="BL90" s="61" t="str">
        <f t="shared" si="103"/>
        <v/>
      </c>
      <c r="BM90" s="127"/>
      <c r="BU90" s="37"/>
      <c r="BV90" s="127"/>
      <c r="BW90" s="127"/>
    </row>
    <row r="91" spans="1:75">
      <c r="A91" s="26" t="str">
        <f t="shared" si="104"/>
        <v/>
      </c>
      <c r="B91" s="26" t="str">
        <f t="shared" si="105"/>
        <v/>
      </c>
      <c r="C91" s="26" t="str">
        <f t="shared" si="106"/>
        <v/>
      </c>
      <c r="D91" s="103" t="str">
        <f t="shared" si="76"/>
        <v/>
      </c>
      <c r="E91" s="118" t="str">
        <f t="shared" si="77"/>
        <v/>
      </c>
      <c r="F91" s="103" t="str">
        <f t="shared" si="78"/>
        <v/>
      </c>
      <c r="G91" s="103"/>
      <c r="H91" s="60" t="str">
        <f>IF(B91="","",(IF(AND(B91&gt;='Tab1-Plan'!$C$9,C91&gt;='Tab1-Plan'!$D$9),1,0)))</f>
        <v/>
      </c>
      <c r="I91" s="64" t="str">
        <f>IF(AND(B91="",T91=""),"",VLOOKUP($A$3,'Tab2-Assumptions'!$A$10:$C$13,2,FALSE))</f>
        <v/>
      </c>
      <c r="J91" s="64" t="str">
        <f>IF(AND(B91="",T91=""),"",VLOOKUP($A$3,'Tab2-Assumptions'!$A$10:$C$13,3,FALSE))</f>
        <v/>
      </c>
      <c r="K91" s="103" t="str">
        <f t="shared" si="107"/>
        <v/>
      </c>
      <c r="L91" s="103" t="str">
        <f t="shared" si="79"/>
        <v/>
      </c>
      <c r="M91" s="103" t="str">
        <f t="shared" si="80"/>
        <v/>
      </c>
      <c r="N91" s="103" t="str">
        <f t="shared" si="81"/>
        <v/>
      </c>
      <c r="O91" s="103" t="str">
        <f t="shared" si="82"/>
        <v/>
      </c>
      <c r="P91" s="103" t="str">
        <f t="shared" si="108"/>
        <v/>
      </c>
      <c r="Q91" s="103" t="str">
        <f t="shared" si="83"/>
        <v/>
      </c>
      <c r="R91" s="103" t="str">
        <f t="shared" si="84"/>
        <v/>
      </c>
      <c r="T91" s="26" t="str">
        <f t="shared" si="109"/>
        <v/>
      </c>
      <c r="U91" s="119" t="str">
        <f t="shared" si="85"/>
        <v/>
      </c>
      <c r="V91" s="119"/>
      <c r="W91" s="120" t="str">
        <f t="shared" si="110"/>
        <v/>
      </c>
      <c r="X91" s="120" t="str">
        <f t="shared" si="119"/>
        <v/>
      </c>
      <c r="Y91" s="120" t="str">
        <f t="shared" si="86"/>
        <v/>
      </c>
      <c r="AA91" s="119" t="str">
        <f t="shared" si="111"/>
        <v/>
      </c>
      <c r="AC91" s="26" t="str">
        <f t="shared" si="87"/>
        <v/>
      </c>
      <c r="AD91" s="25" t="str">
        <f t="shared" si="88"/>
        <v/>
      </c>
      <c r="AE91" s="105"/>
      <c r="AF91" s="26" t="str">
        <f t="shared" si="89"/>
        <v/>
      </c>
      <c r="AG91" s="25" t="str">
        <f t="shared" si="90"/>
        <v/>
      </c>
      <c r="AH91" s="123"/>
      <c r="AI91" s="51" t="str">
        <f t="shared" si="91"/>
        <v/>
      </c>
      <c r="AJ91" s="35" t="str">
        <f t="shared" si="92"/>
        <v/>
      </c>
      <c r="AL91" s="25" t="str">
        <f t="shared" si="112"/>
        <v/>
      </c>
      <c r="AM91" s="25" t="str">
        <f t="shared" si="113"/>
        <v/>
      </c>
      <c r="AO91" s="33" t="str">
        <f t="shared" si="114"/>
        <v/>
      </c>
      <c r="AP91" s="33" t="str">
        <f t="shared" si="115"/>
        <v/>
      </c>
      <c r="AQ91" s="125"/>
      <c r="AR91" s="126" t="str">
        <f t="shared" si="116"/>
        <v/>
      </c>
      <c r="AS91" s="126" t="str">
        <f t="shared" si="117"/>
        <v/>
      </c>
      <c r="AT91" s="126"/>
      <c r="AU91" s="62" t="str">
        <f t="shared" si="93"/>
        <v/>
      </c>
      <c r="AV91" s="62" t="str">
        <f t="shared" si="94"/>
        <v/>
      </c>
      <c r="AW91" s="62" t="str">
        <f t="shared" si="95"/>
        <v/>
      </c>
      <c r="AX91" s="61" t="str">
        <f t="shared" si="118"/>
        <v/>
      </c>
      <c r="AY91" s="61"/>
      <c r="AZ91" s="33" t="str">
        <f>IF(B91="","",VLOOKUP($A$3,'Tab1-Plan'!$B$30:$F$33,IF(B91&lt;65,2,3),FALSE))</f>
        <v/>
      </c>
      <c r="BA91" s="33" t="str">
        <f>IF(T91="","",VLOOKUP($A$3,'Tab1-Plan'!$B$30:$F$33,IF(T91&lt;65,4,5),FALSE))</f>
        <v/>
      </c>
      <c r="BB91" s="115"/>
      <c r="BC91" s="126" t="str">
        <f t="shared" si="96"/>
        <v/>
      </c>
      <c r="BD91" s="126" t="str">
        <f t="shared" si="97"/>
        <v/>
      </c>
      <c r="BE91" s="125"/>
      <c r="BF91" s="62" t="str">
        <f t="shared" si="98"/>
        <v/>
      </c>
      <c r="BG91" s="62" t="str">
        <f t="shared" si="99"/>
        <v/>
      </c>
      <c r="BH91" s="62" t="str">
        <f t="shared" si="100"/>
        <v/>
      </c>
      <c r="BI91" s="61" t="str">
        <f t="shared" si="101"/>
        <v/>
      </c>
      <c r="BJ91" s="61"/>
      <c r="BK91" s="61" t="str">
        <f t="shared" si="102"/>
        <v/>
      </c>
      <c r="BL91" s="61" t="str">
        <f t="shared" si="103"/>
        <v/>
      </c>
      <c r="BM91" s="127"/>
      <c r="BU91" s="37"/>
      <c r="BV91" s="127"/>
      <c r="BW91" s="127"/>
    </row>
    <row r="92" spans="1:75">
      <c r="A92" s="26" t="str">
        <f t="shared" si="104"/>
        <v/>
      </c>
      <c r="B92" s="26" t="str">
        <f t="shared" si="105"/>
        <v/>
      </c>
      <c r="C92" s="26" t="str">
        <f t="shared" si="106"/>
        <v/>
      </c>
      <c r="D92" s="103" t="str">
        <f t="shared" si="76"/>
        <v/>
      </c>
      <c r="E92" s="118" t="str">
        <f t="shared" si="77"/>
        <v/>
      </c>
      <c r="F92" s="103" t="str">
        <f t="shared" si="78"/>
        <v/>
      </c>
      <c r="G92" s="103"/>
      <c r="H92" s="60" t="str">
        <f>IF(B92="","",(IF(AND(B92&gt;='Tab1-Plan'!$C$9,C92&gt;='Tab1-Plan'!$D$9),1,0)))</f>
        <v/>
      </c>
      <c r="I92" s="64" t="str">
        <f>IF(AND(B92="",T92=""),"",VLOOKUP($A$3,'Tab2-Assumptions'!$A$10:$C$13,2,FALSE))</f>
        <v/>
      </c>
      <c r="J92" s="64" t="str">
        <f>IF(AND(B92="",T92=""),"",VLOOKUP($A$3,'Tab2-Assumptions'!$A$10:$C$13,3,FALSE))</f>
        <v/>
      </c>
      <c r="K92" s="103" t="str">
        <f t="shared" si="107"/>
        <v/>
      </c>
      <c r="L92" s="103" t="str">
        <f t="shared" si="79"/>
        <v/>
      </c>
      <c r="M92" s="103" t="str">
        <f t="shared" si="80"/>
        <v/>
      </c>
      <c r="N92" s="103" t="str">
        <f t="shared" si="81"/>
        <v/>
      </c>
      <c r="O92" s="103" t="str">
        <f t="shared" si="82"/>
        <v/>
      </c>
      <c r="P92" s="103" t="str">
        <f t="shared" si="108"/>
        <v/>
      </c>
      <c r="Q92" s="103" t="str">
        <f t="shared" si="83"/>
        <v/>
      </c>
      <c r="R92" s="103" t="str">
        <f t="shared" si="84"/>
        <v/>
      </c>
      <c r="T92" s="26" t="str">
        <f t="shared" si="109"/>
        <v/>
      </c>
      <c r="U92" s="119" t="str">
        <f t="shared" si="85"/>
        <v/>
      </c>
      <c r="V92" s="119"/>
      <c r="W92" s="120" t="str">
        <f t="shared" si="110"/>
        <v/>
      </c>
      <c r="X92" s="120" t="str">
        <f t="shared" si="119"/>
        <v/>
      </c>
      <c r="Y92" s="120" t="str">
        <f t="shared" si="86"/>
        <v/>
      </c>
      <c r="AA92" s="119" t="str">
        <f t="shared" si="111"/>
        <v/>
      </c>
      <c r="AC92" s="26" t="str">
        <f t="shared" si="87"/>
        <v/>
      </c>
      <c r="AD92" s="25" t="str">
        <f t="shared" si="88"/>
        <v/>
      </c>
      <c r="AE92" s="105"/>
      <c r="AF92" s="26" t="str">
        <f t="shared" si="89"/>
        <v/>
      </c>
      <c r="AG92" s="25" t="str">
        <f t="shared" si="90"/>
        <v/>
      </c>
      <c r="AH92" s="123"/>
      <c r="AI92" s="51" t="str">
        <f t="shared" si="91"/>
        <v/>
      </c>
      <c r="AJ92" s="35" t="str">
        <f t="shared" si="92"/>
        <v/>
      </c>
      <c r="AL92" s="25" t="str">
        <f t="shared" si="112"/>
        <v/>
      </c>
      <c r="AM92" s="25" t="str">
        <f t="shared" si="113"/>
        <v/>
      </c>
      <c r="AO92" s="33" t="str">
        <f t="shared" si="114"/>
        <v/>
      </c>
      <c r="AP92" s="33" t="str">
        <f t="shared" si="115"/>
        <v/>
      </c>
      <c r="AQ92" s="125"/>
      <c r="AR92" s="126" t="str">
        <f t="shared" si="116"/>
        <v/>
      </c>
      <c r="AS92" s="126" t="str">
        <f t="shared" si="117"/>
        <v/>
      </c>
      <c r="AT92" s="126"/>
      <c r="AU92" s="62" t="str">
        <f t="shared" si="93"/>
        <v/>
      </c>
      <c r="AV92" s="62" t="str">
        <f t="shared" si="94"/>
        <v/>
      </c>
      <c r="AW92" s="62" t="str">
        <f t="shared" si="95"/>
        <v/>
      </c>
      <c r="AX92" s="61" t="str">
        <f t="shared" si="118"/>
        <v/>
      </c>
      <c r="AY92" s="61"/>
      <c r="AZ92" s="33" t="str">
        <f>IF(B92="","",VLOOKUP($A$3,'Tab1-Plan'!$B$30:$F$33,IF(B92&lt;65,2,3),FALSE))</f>
        <v/>
      </c>
      <c r="BA92" s="33" t="str">
        <f>IF(T92="","",VLOOKUP($A$3,'Tab1-Plan'!$B$30:$F$33,IF(T92&lt;65,4,5),FALSE))</f>
        <v/>
      </c>
      <c r="BB92" s="115"/>
      <c r="BC92" s="126" t="str">
        <f t="shared" si="96"/>
        <v/>
      </c>
      <c r="BD92" s="126" t="str">
        <f t="shared" si="97"/>
        <v/>
      </c>
      <c r="BE92" s="125"/>
      <c r="BF92" s="62" t="str">
        <f t="shared" si="98"/>
        <v/>
      </c>
      <c r="BG92" s="62" t="str">
        <f t="shared" si="99"/>
        <v/>
      </c>
      <c r="BH92" s="62" t="str">
        <f t="shared" si="100"/>
        <v/>
      </c>
      <c r="BI92" s="61" t="str">
        <f t="shared" si="101"/>
        <v/>
      </c>
      <c r="BJ92" s="61"/>
      <c r="BK92" s="61" t="str">
        <f t="shared" si="102"/>
        <v/>
      </c>
      <c r="BL92" s="61" t="str">
        <f t="shared" si="103"/>
        <v/>
      </c>
      <c r="BM92" s="127"/>
      <c r="BU92" s="37"/>
      <c r="BV92" s="127"/>
      <c r="BW92" s="127"/>
    </row>
    <row r="93" spans="1:75">
      <c r="A93" s="26" t="str">
        <f t="shared" si="104"/>
        <v/>
      </c>
      <c r="B93" s="26" t="str">
        <f t="shared" si="105"/>
        <v/>
      </c>
      <c r="C93" s="26" t="str">
        <f t="shared" si="106"/>
        <v/>
      </c>
      <c r="D93" s="103" t="str">
        <f t="shared" si="76"/>
        <v/>
      </c>
      <c r="E93" s="118" t="str">
        <f t="shared" si="77"/>
        <v/>
      </c>
      <c r="F93" s="103" t="str">
        <f t="shared" si="78"/>
        <v/>
      </c>
      <c r="G93" s="103"/>
      <c r="H93" s="60" t="str">
        <f>IF(B93="","",(IF(AND(B93&gt;='Tab1-Plan'!$C$9,C93&gt;='Tab1-Plan'!$D$9),1,0)))</f>
        <v/>
      </c>
      <c r="I93" s="64" t="str">
        <f>IF(AND(B93="",T93=""),"",VLOOKUP($A$3,'Tab2-Assumptions'!$A$10:$C$13,2,FALSE))</f>
        <v/>
      </c>
      <c r="J93" s="64" t="str">
        <f>IF(AND(B93="",T93=""),"",VLOOKUP($A$3,'Tab2-Assumptions'!$A$10:$C$13,3,FALSE))</f>
        <v/>
      </c>
      <c r="K93" s="103" t="str">
        <f t="shared" si="107"/>
        <v/>
      </c>
      <c r="L93" s="103" t="str">
        <f t="shared" si="79"/>
        <v/>
      </c>
      <c r="M93" s="103" t="str">
        <f t="shared" si="80"/>
        <v/>
      </c>
      <c r="N93" s="103" t="str">
        <f t="shared" si="81"/>
        <v/>
      </c>
      <c r="O93" s="103" t="str">
        <f t="shared" si="82"/>
        <v/>
      </c>
      <c r="P93" s="103" t="str">
        <f t="shared" si="108"/>
        <v/>
      </c>
      <c r="Q93" s="103" t="str">
        <f t="shared" si="83"/>
        <v/>
      </c>
      <c r="R93" s="103" t="str">
        <f t="shared" si="84"/>
        <v/>
      </c>
      <c r="T93" s="26" t="str">
        <f t="shared" si="109"/>
        <v/>
      </c>
      <c r="U93" s="119" t="str">
        <f t="shared" si="85"/>
        <v/>
      </c>
      <c r="V93" s="119"/>
      <c r="W93" s="120" t="str">
        <f t="shared" si="110"/>
        <v/>
      </c>
      <c r="X93" s="120" t="str">
        <f t="shared" si="119"/>
        <v/>
      </c>
      <c r="Y93" s="120" t="str">
        <f t="shared" si="86"/>
        <v/>
      </c>
      <c r="AA93" s="119" t="str">
        <f t="shared" si="111"/>
        <v/>
      </c>
      <c r="AC93" s="26" t="str">
        <f t="shared" si="87"/>
        <v/>
      </c>
      <c r="AD93" s="25" t="str">
        <f t="shared" si="88"/>
        <v/>
      </c>
      <c r="AE93" s="105"/>
      <c r="AF93" s="26" t="str">
        <f t="shared" si="89"/>
        <v/>
      </c>
      <c r="AG93" s="25" t="str">
        <f t="shared" si="90"/>
        <v/>
      </c>
      <c r="AH93" s="123"/>
      <c r="AI93" s="51" t="str">
        <f t="shared" si="91"/>
        <v/>
      </c>
      <c r="AJ93" s="35" t="str">
        <f t="shared" si="92"/>
        <v/>
      </c>
      <c r="AL93" s="25" t="str">
        <f t="shared" si="112"/>
        <v/>
      </c>
      <c r="AM93" s="25" t="str">
        <f t="shared" si="113"/>
        <v/>
      </c>
      <c r="AO93" s="33" t="str">
        <f t="shared" si="114"/>
        <v/>
      </c>
      <c r="AP93" s="33" t="str">
        <f t="shared" si="115"/>
        <v/>
      </c>
      <c r="AQ93" s="125"/>
      <c r="AR93" s="126" t="str">
        <f t="shared" si="116"/>
        <v/>
      </c>
      <c r="AS93" s="126" t="str">
        <f t="shared" si="117"/>
        <v/>
      </c>
      <c r="AT93" s="126"/>
      <c r="AU93" s="62" t="str">
        <f t="shared" si="93"/>
        <v/>
      </c>
      <c r="AV93" s="62" t="str">
        <f t="shared" si="94"/>
        <v/>
      </c>
      <c r="AW93" s="62" t="str">
        <f t="shared" si="95"/>
        <v/>
      </c>
      <c r="AX93" s="61" t="str">
        <f t="shared" si="118"/>
        <v/>
      </c>
      <c r="AY93" s="61"/>
      <c r="AZ93" s="33" t="str">
        <f>IF(B93="","",VLOOKUP($A$3,'Tab1-Plan'!$B$30:$F$33,IF(B93&lt;65,2,3),FALSE))</f>
        <v/>
      </c>
      <c r="BA93" s="33" t="str">
        <f>IF(T93="","",VLOOKUP($A$3,'Tab1-Plan'!$B$30:$F$33,IF(T93&lt;65,4,5),FALSE))</f>
        <v/>
      </c>
      <c r="BB93" s="115"/>
      <c r="BC93" s="126" t="str">
        <f t="shared" si="96"/>
        <v/>
      </c>
      <c r="BD93" s="126" t="str">
        <f t="shared" si="97"/>
        <v/>
      </c>
      <c r="BE93" s="125"/>
      <c r="BF93" s="62" t="str">
        <f t="shared" si="98"/>
        <v/>
      </c>
      <c r="BG93" s="62" t="str">
        <f t="shared" si="99"/>
        <v/>
      </c>
      <c r="BH93" s="62" t="str">
        <f t="shared" si="100"/>
        <v/>
      </c>
      <c r="BI93" s="61" t="str">
        <f t="shared" si="101"/>
        <v/>
      </c>
      <c r="BJ93" s="61"/>
      <c r="BK93" s="61" t="str">
        <f t="shared" si="102"/>
        <v/>
      </c>
      <c r="BL93" s="61" t="str">
        <f t="shared" si="103"/>
        <v/>
      </c>
      <c r="BM93" s="127"/>
      <c r="BU93" s="37"/>
      <c r="BV93" s="127"/>
      <c r="BW93" s="127"/>
    </row>
    <row r="94" spans="1:75">
      <c r="A94" s="26" t="str">
        <f t="shared" si="104"/>
        <v/>
      </c>
      <c r="B94" s="26" t="str">
        <f t="shared" si="105"/>
        <v/>
      </c>
      <c r="C94" s="26" t="str">
        <f t="shared" si="106"/>
        <v/>
      </c>
      <c r="D94" s="103" t="str">
        <f t="shared" si="76"/>
        <v/>
      </c>
      <c r="E94" s="118" t="str">
        <f t="shared" si="77"/>
        <v/>
      </c>
      <c r="F94" s="103" t="str">
        <f t="shared" si="78"/>
        <v/>
      </c>
      <c r="G94" s="103"/>
      <c r="H94" s="60" t="str">
        <f>IF(B94="","",(IF(AND(B94&gt;='Tab1-Plan'!$C$9,C94&gt;='Tab1-Plan'!$D$9),1,0)))</f>
        <v/>
      </c>
      <c r="I94" s="64" t="str">
        <f>IF(AND(B94="",T94=""),"",VLOOKUP($A$3,'Tab2-Assumptions'!$A$10:$C$13,2,FALSE))</f>
        <v/>
      </c>
      <c r="J94" s="64" t="str">
        <f>IF(AND(B94="",T94=""),"",VLOOKUP($A$3,'Tab2-Assumptions'!$A$10:$C$13,3,FALSE))</f>
        <v/>
      </c>
      <c r="K94" s="103" t="str">
        <f t="shared" si="107"/>
        <v/>
      </c>
      <c r="L94" s="103" t="str">
        <f t="shared" si="79"/>
        <v/>
      </c>
      <c r="M94" s="103" t="str">
        <f t="shared" si="80"/>
        <v/>
      </c>
      <c r="N94" s="103" t="str">
        <f t="shared" si="81"/>
        <v/>
      </c>
      <c r="O94" s="103" t="str">
        <f t="shared" si="82"/>
        <v/>
      </c>
      <c r="P94" s="103" t="str">
        <f t="shared" si="108"/>
        <v/>
      </c>
      <c r="Q94" s="103" t="str">
        <f t="shared" si="83"/>
        <v/>
      </c>
      <c r="R94" s="103" t="str">
        <f t="shared" si="84"/>
        <v/>
      </c>
      <c r="T94" s="26" t="str">
        <f t="shared" si="109"/>
        <v/>
      </c>
      <c r="U94" s="119" t="str">
        <f t="shared" si="85"/>
        <v/>
      </c>
      <c r="V94" s="119"/>
      <c r="W94" s="120" t="str">
        <f t="shared" si="110"/>
        <v/>
      </c>
      <c r="X94" s="120" t="str">
        <f t="shared" si="119"/>
        <v/>
      </c>
      <c r="Y94" s="120" t="str">
        <f t="shared" si="86"/>
        <v/>
      </c>
      <c r="AA94" s="119" t="str">
        <f t="shared" si="111"/>
        <v/>
      </c>
      <c r="AC94" s="26" t="str">
        <f t="shared" si="87"/>
        <v/>
      </c>
      <c r="AD94" s="25" t="str">
        <f t="shared" si="88"/>
        <v/>
      </c>
      <c r="AE94" s="105"/>
      <c r="AF94" s="26" t="str">
        <f t="shared" si="89"/>
        <v/>
      </c>
      <c r="AG94" s="25" t="str">
        <f t="shared" si="90"/>
        <v/>
      </c>
      <c r="AH94" s="123"/>
      <c r="AI94" s="51" t="str">
        <f t="shared" si="91"/>
        <v/>
      </c>
      <c r="AJ94" s="35" t="str">
        <f t="shared" si="92"/>
        <v/>
      </c>
      <c r="AL94" s="25" t="str">
        <f t="shared" si="112"/>
        <v/>
      </c>
      <c r="AM94" s="25" t="str">
        <f t="shared" si="113"/>
        <v/>
      </c>
      <c r="AO94" s="33" t="str">
        <f t="shared" si="114"/>
        <v/>
      </c>
      <c r="AP94" s="33" t="str">
        <f t="shared" si="115"/>
        <v/>
      </c>
      <c r="AQ94" s="125"/>
      <c r="AR94" s="126" t="str">
        <f t="shared" si="116"/>
        <v/>
      </c>
      <c r="AS94" s="126" t="str">
        <f t="shared" si="117"/>
        <v/>
      </c>
      <c r="AT94" s="126"/>
      <c r="AU94" s="62" t="str">
        <f t="shared" si="93"/>
        <v/>
      </c>
      <c r="AV94" s="62" t="str">
        <f t="shared" si="94"/>
        <v/>
      </c>
      <c r="AW94" s="62" t="str">
        <f t="shared" si="95"/>
        <v/>
      </c>
      <c r="AX94" s="61" t="str">
        <f t="shared" si="118"/>
        <v/>
      </c>
      <c r="AY94" s="61"/>
      <c r="AZ94" s="33" t="str">
        <f>IF(B94="","",VLOOKUP($A$3,'Tab1-Plan'!$B$30:$F$33,IF(B94&lt;65,2,3),FALSE))</f>
        <v/>
      </c>
      <c r="BA94" s="33" t="str">
        <f>IF(T94="","",VLOOKUP($A$3,'Tab1-Plan'!$B$30:$F$33,IF(T94&lt;65,4,5),FALSE))</f>
        <v/>
      </c>
      <c r="BB94" s="115"/>
      <c r="BC94" s="126" t="str">
        <f t="shared" si="96"/>
        <v/>
      </c>
      <c r="BD94" s="126" t="str">
        <f t="shared" si="97"/>
        <v/>
      </c>
      <c r="BE94" s="125"/>
      <c r="BF94" s="62" t="str">
        <f t="shared" si="98"/>
        <v/>
      </c>
      <c r="BG94" s="62" t="str">
        <f t="shared" si="99"/>
        <v/>
      </c>
      <c r="BH94" s="62" t="str">
        <f t="shared" si="100"/>
        <v/>
      </c>
      <c r="BI94" s="61" t="str">
        <f t="shared" si="101"/>
        <v/>
      </c>
      <c r="BJ94" s="61"/>
      <c r="BK94" s="61" t="str">
        <f t="shared" si="102"/>
        <v/>
      </c>
      <c r="BL94" s="61" t="str">
        <f t="shared" si="103"/>
        <v/>
      </c>
      <c r="BM94" s="127"/>
      <c r="BU94" s="37"/>
      <c r="BV94" s="127"/>
      <c r="BW94" s="127"/>
    </row>
    <row r="95" spans="1:75">
      <c r="A95" s="26" t="str">
        <f t="shared" si="104"/>
        <v/>
      </c>
      <c r="B95" s="26" t="str">
        <f t="shared" si="105"/>
        <v/>
      </c>
      <c r="C95" s="26" t="str">
        <f t="shared" si="106"/>
        <v/>
      </c>
      <c r="D95" s="103" t="str">
        <f t="shared" si="76"/>
        <v/>
      </c>
      <c r="E95" s="118" t="str">
        <f t="shared" si="77"/>
        <v/>
      </c>
      <c r="F95" s="103" t="str">
        <f t="shared" si="78"/>
        <v/>
      </c>
      <c r="G95" s="103"/>
      <c r="H95" s="60" t="str">
        <f>IF(B95="","",(IF(AND(B95&gt;='Tab1-Plan'!$C$9,C95&gt;='Tab1-Plan'!$D$9),1,0)))</f>
        <v/>
      </c>
      <c r="I95" s="64" t="str">
        <f>IF(AND(B95="",T95=""),"",VLOOKUP($A$3,'Tab2-Assumptions'!$A$10:$C$13,2,FALSE))</f>
        <v/>
      </c>
      <c r="J95" s="64" t="str">
        <f>IF(AND(B95="",T95=""),"",VLOOKUP($A$3,'Tab2-Assumptions'!$A$10:$C$13,3,FALSE))</f>
        <v/>
      </c>
      <c r="K95" s="103" t="str">
        <f t="shared" si="107"/>
        <v/>
      </c>
      <c r="L95" s="103" t="str">
        <f t="shared" si="79"/>
        <v/>
      </c>
      <c r="M95" s="103" t="str">
        <f t="shared" si="80"/>
        <v/>
      </c>
      <c r="N95" s="103" t="str">
        <f t="shared" si="81"/>
        <v/>
      </c>
      <c r="O95" s="103" t="str">
        <f t="shared" si="82"/>
        <v/>
      </c>
      <c r="P95" s="103" t="str">
        <f t="shared" si="108"/>
        <v/>
      </c>
      <c r="Q95" s="103" t="str">
        <f t="shared" si="83"/>
        <v/>
      </c>
      <c r="R95" s="103" t="str">
        <f t="shared" si="84"/>
        <v/>
      </c>
      <c r="T95" s="26" t="str">
        <f t="shared" si="109"/>
        <v/>
      </c>
      <c r="U95" s="119" t="str">
        <f t="shared" si="85"/>
        <v/>
      </c>
      <c r="V95" s="119"/>
      <c r="W95" s="120" t="str">
        <f t="shared" si="110"/>
        <v/>
      </c>
      <c r="X95" s="120" t="str">
        <f t="shared" si="119"/>
        <v/>
      </c>
      <c r="Y95" s="120" t="str">
        <f t="shared" si="86"/>
        <v/>
      </c>
      <c r="AA95" s="119" t="str">
        <f t="shared" si="111"/>
        <v/>
      </c>
      <c r="AC95" s="26" t="str">
        <f t="shared" si="87"/>
        <v/>
      </c>
      <c r="AD95" s="25" t="str">
        <f t="shared" si="88"/>
        <v/>
      </c>
      <c r="AE95" s="105"/>
      <c r="AF95" s="26" t="str">
        <f t="shared" si="89"/>
        <v/>
      </c>
      <c r="AG95" s="25" t="str">
        <f t="shared" si="90"/>
        <v/>
      </c>
      <c r="AH95" s="123"/>
      <c r="AI95" s="51" t="str">
        <f t="shared" si="91"/>
        <v/>
      </c>
      <c r="AJ95" s="35" t="str">
        <f t="shared" si="92"/>
        <v/>
      </c>
      <c r="AL95" s="25" t="str">
        <f t="shared" si="112"/>
        <v/>
      </c>
      <c r="AM95" s="25" t="str">
        <f t="shared" si="113"/>
        <v/>
      </c>
      <c r="AO95" s="33" t="str">
        <f t="shared" si="114"/>
        <v/>
      </c>
      <c r="AP95" s="33" t="str">
        <f t="shared" si="115"/>
        <v/>
      </c>
      <c r="AQ95" s="125"/>
      <c r="AR95" s="126" t="str">
        <f t="shared" si="116"/>
        <v/>
      </c>
      <c r="AS95" s="126" t="str">
        <f t="shared" si="117"/>
        <v/>
      </c>
      <c r="AT95" s="126"/>
      <c r="AU95" s="62" t="str">
        <f t="shared" si="93"/>
        <v/>
      </c>
      <c r="AV95" s="62" t="str">
        <f t="shared" si="94"/>
        <v/>
      </c>
      <c r="AW95" s="62" t="str">
        <f t="shared" si="95"/>
        <v/>
      </c>
      <c r="AX95" s="61" t="str">
        <f t="shared" si="118"/>
        <v/>
      </c>
      <c r="AY95" s="61"/>
      <c r="AZ95" s="33" t="str">
        <f>IF(B95="","",VLOOKUP($A$3,'Tab1-Plan'!$B$30:$F$33,IF(B95&lt;65,2,3),FALSE))</f>
        <v/>
      </c>
      <c r="BA95" s="33" t="str">
        <f>IF(T95="","",VLOOKUP($A$3,'Tab1-Plan'!$B$30:$F$33,IF(T95&lt;65,4,5),FALSE))</f>
        <v/>
      </c>
      <c r="BB95" s="115"/>
      <c r="BC95" s="126" t="str">
        <f t="shared" si="96"/>
        <v/>
      </c>
      <c r="BD95" s="126" t="str">
        <f t="shared" si="97"/>
        <v/>
      </c>
      <c r="BE95" s="125"/>
      <c r="BF95" s="62" t="str">
        <f t="shared" si="98"/>
        <v/>
      </c>
      <c r="BG95" s="62" t="str">
        <f t="shared" si="99"/>
        <v/>
      </c>
      <c r="BH95" s="62" t="str">
        <f t="shared" si="100"/>
        <v/>
      </c>
      <c r="BI95" s="61" t="str">
        <f t="shared" si="101"/>
        <v/>
      </c>
      <c r="BJ95" s="61"/>
      <c r="BK95" s="61" t="str">
        <f t="shared" si="102"/>
        <v/>
      </c>
      <c r="BL95" s="61" t="str">
        <f t="shared" si="103"/>
        <v/>
      </c>
      <c r="BM95" s="127"/>
      <c r="BU95" s="37"/>
      <c r="BV95" s="127"/>
      <c r="BW95" s="127"/>
    </row>
    <row r="96" spans="1:75">
      <c r="A96" s="26" t="str">
        <f t="shared" si="104"/>
        <v/>
      </c>
      <c r="B96" s="26" t="str">
        <f t="shared" si="105"/>
        <v/>
      </c>
      <c r="C96" s="26" t="str">
        <f t="shared" si="106"/>
        <v/>
      </c>
      <c r="D96" s="103" t="str">
        <f t="shared" si="76"/>
        <v/>
      </c>
      <c r="E96" s="118" t="str">
        <f t="shared" si="77"/>
        <v/>
      </c>
      <c r="F96" s="103" t="str">
        <f t="shared" si="78"/>
        <v/>
      </c>
      <c r="G96" s="103"/>
      <c r="H96" s="60" t="str">
        <f>IF(B96="","",(IF(AND(B96&gt;='Tab1-Plan'!$C$9,C96&gt;='Tab1-Plan'!$D$9),1,0)))</f>
        <v/>
      </c>
      <c r="I96" s="64" t="str">
        <f>IF(AND(B96="",T96=""),"",VLOOKUP($A$3,'Tab2-Assumptions'!$A$10:$C$13,2,FALSE))</f>
        <v/>
      </c>
      <c r="J96" s="64" t="str">
        <f>IF(AND(B96="",T96=""),"",VLOOKUP($A$3,'Tab2-Assumptions'!$A$10:$C$13,3,FALSE))</f>
        <v/>
      </c>
      <c r="K96" s="103" t="str">
        <f t="shared" si="107"/>
        <v/>
      </c>
      <c r="L96" s="103" t="str">
        <f t="shared" si="79"/>
        <v/>
      </c>
      <c r="M96" s="103" t="str">
        <f t="shared" si="80"/>
        <v/>
      </c>
      <c r="N96" s="103" t="str">
        <f t="shared" si="81"/>
        <v/>
      </c>
      <c r="O96" s="103" t="str">
        <f t="shared" si="82"/>
        <v/>
      </c>
      <c r="P96" s="103" t="str">
        <f t="shared" si="108"/>
        <v/>
      </c>
      <c r="Q96" s="103" t="str">
        <f t="shared" si="83"/>
        <v/>
      </c>
      <c r="R96" s="103" t="str">
        <f t="shared" si="84"/>
        <v/>
      </c>
      <c r="T96" s="26" t="str">
        <f t="shared" si="109"/>
        <v/>
      </c>
      <c r="U96" s="119" t="str">
        <f t="shared" si="85"/>
        <v/>
      </c>
      <c r="V96" s="119"/>
      <c r="W96" s="120" t="str">
        <f t="shared" si="110"/>
        <v/>
      </c>
      <c r="X96" s="120" t="str">
        <f t="shared" si="119"/>
        <v/>
      </c>
      <c r="Y96" s="120" t="str">
        <f t="shared" si="86"/>
        <v/>
      </c>
      <c r="AA96" s="119" t="str">
        <f t="shared" si="111"/>
        <v/>
      </c>
      <c r="AC96" s="26" t="str">
        <f t="shared" si="87"/>
        <v/>
      </c>
      <c r="AD96" s="25" t="str">
        <f t="shared" si="88"/>
        <v/>
      </c>
      <c r="AE96" s="105"/>
      <c r="AF96" s="26" t="str">
        <f t="shared" si="89"/>
        <v/>
      </c>
      <c r="AG96" s="25" t="str">
        <f t="shared" si="90"/>
        <v/>
      </c>
      <c r="AH96" s="123"/>
      <c r="AI96" s="51" t="str">
        <f t="shared" si="91"/>
        <v/>
      </c>
      <c r="AJ96" s="35" t="str">
        <f t="shared" si="92"/>
        <v/>
      </c>
      <c r="AL96" s="25" t="str">
        <f t="shared" si="112"/>
        <v/>
      </c>
      <c r="AM96" s="25" t="str">
        <f t="shared" si="113"/>
        <v/>
      </c>
      <c r="AO96" s="33" t="str">
        <f t="shared" si="114"/>
        <v/>
      </c>
      <c r="AP96" s="33" t="str">
        <f t="shared" si="115"/>
        <v/>
      </c>
      <c r="AQ96" s="125"/>
      <c r="AR96" s="126" t="str">
        <f t="shared" si="116"/>
        <v/>
      </c>
      <c r="AS96" s="126" t="str">
        <f t="shared" si="117"/>
        <v/>
      </c>
      <c r="AT96" s="126"/>
      <c r="AU96" s="62" t="str">
        <f t="shared" si="93"/>
        <v/>
      </c>
      <c r="AV96" s="62" t="str">
        <f t="shared" si="94"/>
        <v/>
      </c>
      <c r="AW96" s="62" t="str">
        <f t="shared" si="95"/>
        <v/>
      </c>
      <c r="AX96" s="61" t="str">
        <f t="shared" si="118"/>
        <v/>
      </c>
      <c r="AY96" s="61"/>
      <c r="AZ96" s="33" t="str">
        <f>IF(B96="","",VLOOKUP($A$3,'Tab1-Plan'!$B$30:$F$33,IF(B96&lt;65,2,3),FALSE))</f>
        <v/>
      </c>
      <c r="BA96" s="33" t="str">
        <f>IF(T96="","",VLOOKUP($A$3,'Tab1-Plan'!$B$30:$F$33,IF(T96&lt;65,4,5),FALSE))</f>
        <v/>
      </c>
      <c r="BB96" s="115"/>
      <c r="BC96" s="126" t="str">
        <f t="shared" si="96"/>
        <v/>
      </c>
      <c r="BD96" s="126" t="str">
        <f t="shared" si="97"/>
        <v/>
      </c>
      <c r="BE96" s="125"/>
      <c r="BF96" s="62" t="str">
        <f t="shared" si="98"/>
        <v/>
      </c>
      <c r="BG96" s="62" t="str">
        <f t="shared" si="99"/>
        <v/>
      </c>
      <c r="BH96" s="62" t="str">
        <f t="shared" si="100"/>
        <v/>
      </c>
      <c r="BI96" s="61" t="str">
        <f t="shared" si="101"/>
        <v/>
      </c>
      <c r="BJ96" s="61"/>
      <c r="BK96" s="61" t="str">
        <f t="shared" si="102"/>
        <v/>
      </c>
      <c r="BL96" s="61" t="str">
        <f t="shared" si="103"/>
        <v/>
      </c>
      <c r="BM96" s="127"/>
      <c r="BU96" s="37"/>
      <c r="BV96" s="127"/>
      <c r="BW96" s="127"/>
    </row>
    <row r="97" spans="1:75">
      <c r="A97" s="26" t="str">
        <f t="shared" si="104"/>
        <v/>
      </c>
      <c r="B97" s="26" t="str">
        <f t="shared" si="105"/>
        <v/>
      </c>
      <c r="C97" s="26" t="str">
        <f t="shared" si="106"/>
        <v/>
      </c>
      <c r="D97" s="103" t="str">
        <f t="shared" si="76"/>
        <v/>
      </c>
      <c r="E97" s="118" t="str">
        <f t="shared" si="77"/>
        <v/>
      </c>
      <c r="F97" s="103" t="str">
        <f t="shared" si="78"/>
        <v/>
      </c>
      <c r="G97" s="103"/>
      <c r="H97" s="60" t="str">
        <f>IF(B97="","",(IF(AND(B97&gt;='Tab1-Plan'!$C$9,C97&gt;='Tab1-Plan'!$D$9),1,0)))</f>
        <v/>
      </c>
      <c r="I97" s="64" t="str">
        <f>IF(AND(B97="",T97=""),"",VLOOKUP($A$3,'Tab2-Assumptions'!$A$10:$C$13,2,FALSE))</f>
        <v/>
      </c>
      <c r="J97" s="64" t="str">
        <f>IF(AND(B97="",T97=""),"",VLOOKUP($A$3,'Tab2-Assumptions'!$A$10:$C$13,3,FALSE))</f>
        <v/>
      </c>
      <c r="K97" s="103" t="str">
        <f t="shared" si="107"/>
        <v/>
      </c>
      <c r="L97" s="103" t="str">
        <f t="shared" si="79"/>
        <v/>
      </c>
      <c r="M97" s="103" t="str">
        <f t="shared" si="80"/>
        <v/>
      </c>
      <c r="N97" s="103" t="str">
        <f t="shared" si="81"/>
        <v/>
      </c>
      <c r="O97" s="103" t="str">
        <f t="shared" si="82"/>
        <v/>
      </c>
      <c r="P97" s="103" t="str">
        <f t="shared" si="108"/>
        <v/>
      </c>
      <c r="Q97" s="103" t="str">
        <f t="shared" si="83"/>
        <v/>
      </c>
      <c r="R97" s="103" t="str">
        <f t="shared" si="84"/>
        <v/>
      </c>
      <c r="T97" s="26" t="str">
        <f t="shared" si="109"/>
        <v/>
      </c>
      <c r="U97" s="119" t="str">
        <f t="shared" si="85"/>
        <v/>
      </c>
      <c r="V97" s="119"/>
      <c r="W97" s="120" t="str">
        <f t="shared" si="110"/>
        <v/>
      </c>
      <c r="X97" s="120" t="str">
        <f t="shared" si="119"/>
        <v/>
      </c>
      <c r="Y97" s="120" t="str">
        <f t="shared" si="86"/>
        <v/>
      </c>
      <c r="AA97" s="119" t="str">
        <f t="shared" si="111"/>
        <v/>
      </c>
      <c r="AC97" s="26" t="str">
        <f t="shared" si="87"/>
        <v/>
      </c>
      <c r="AD97" s="25" t="str">
        <f t="shared" si="88"/>
        <v/>
      </c>
      <c r="AE97" s="105"/>
      <c r="AF97" s="26" t="str">
        <f t="shared" si="89"/>
        <v/>
      </c>
      <c r="AG97" s="25" t="str">
        <f t="shared" si="90"/>
        <v/>
      </c>
      <c r="AH97" s="123"/>
      <c r="AI97" s="51" t="str">
        <f t="shared" si="91"/>
        <v/>
      </c>
      <c r="AJ97" s="35" t="str">
        <f t="shared" si="92"/>
        <v/>
      </c>
      <c r="AL97" s="25" t="str">
        <f t="shared" si="112"/>
        <v/>
      </c>
      <c r="AM97" s="25" t="str">
        <f t="shared" si="113"/>
        <v/>
      </c>
      <c r="AO97" s="33" t="str">
        <f t="shared" si="114"/>
        <v/>
      </c>
      <c r="AP97" s="33" t="str">
        <f t="shared" si="115"/>
        <v/>
      </c>
      <c r="AQ97" s="125"/>
      <c r="AR97" s="126" t="str">
        <f t="shared" si="116"/>
        <v/>
      </c>
      <c r="AS97" s="126" t="str">
        <f t="shared" si="117"/>
        <v/>
      </c>
      <c r="AT97" s="126"/>
      <c r="AU97" s="62" t="str">
        <f t="shared" si="93"/>
        <v/>
      </c>
      <c r="AV97" s="62" t="str">
        <f t="shared" si="94"/>
        <v/>
      </c>
      <c r="AW97" s="62" t="str">
        <f t="shared" si="95"/>
        <v/>
      </c>
      <c r="AX97" s="61" t="str">
        <f t="shared" si="118"/>
        <v/>
      </c>
      <c r="AY97" s="61"/>
      <c r="AZ97" s="33" t="str">
        <f>IF(B97="","",VLOOKUP($A$3,'Tab1-Plan'!$B$30:$F$33,IF(B97&lt;65,2,3),FALSE))</f>
        <v/>
      </c>
      <c r="BA97" s="33" t="str">
        <f>IF(T97="","",VLOOKUP($A$3,'Tab1-Plan'!$B$30:$F$33,IF(T97&lt;65,4,5),FALSE))</f>
        <v/>
      </c>
      <c r="BB97" s="115"/>
      <c r="BC97" s="126" t="str">
        <f t="shared" si="96"/>
        <v/>
      </c>
      <c r="BD97" s="126" t="str">
        <f t="shared" si="97"/>
        <v/>
      </c>
      <c r="BE97" s="125"/>
      <c r="BF97" s="62" t="str">
        <f t="shared" si="98"/>
        <v/>
      </c>
      <c r="BG97" s="62" t="str">
        <f t="shared" si="99"/>
        <v/>
      </c>
      <c r="BH97" s="62" t="str">
        <f t="shared" si="100"/>
        <v/>
      </c>
      <c r="BI97" s="61" t="str">
        <f t="shared" si="101"/>
        <v/>
      </c>
      <c r="BJ97" s="61"/>
      <c r="BK97" s="61" t="str">
        <f t="shared" si="102"/>
        <v/>
      </c>
      <c r="BL97" s="61" t="str">
        <f t="shared" si="103"/>
        <v/>
      </c>
      <c r="BM97" s="127"/>
      <c r="BU97" s="37"/>
      <c r="BV97" s="127"/>
      <c r="BW97" s="127"/>
    </row>
    <row r="98" spans="1:75">
      <c r="A98" s="26" t="str">
        <f t="shared" si="104"/>
        <v/>
      </c>
      <c r="B98" s="26" t="str">
        <f t="shared" si="105"/>
        <v/>
      </c>
      <c r="C98" s="26" t="str">
        <f t="shared" si="106"/>
        <v/>
      </c>
      <c r="D98" s="103" t="str">
        <f t="shared" si="76"/>
        <v/>
      </c>
      <c r="E98" s="118" t="str">
        <f t="shared" si="77"/>
        <v/>
      </c>
      <c r="F98" s="103" t="str">
        <f t="shared" si="78"/>
        <v/>
      </c>
      <c r="G98" s="103"/>
      <c r="H98" s="60" t="str">
        <f>IF(B98="","",(IF(AND(B98&gt;='Tab1-Plan'!$C$9,C98&gt;='Tab1-Plan'!$D$9),1,0)))</f>
        <v/>
      </c>
      <c r="I98" s="64" t="str">
        <f>IF(AND(B98="",T98=""),"",VLOOKUP($A$3,'Tab2-Assumptions'!$A$10:$C$13,2,FALSE))</f>
        <v/>
      </c>
      <c r="J98" s="64" t="str">
        <f>IF(AND(B98="",T98=""),"",VLOOKUP($A$3,'Tab2-Assumptions'!$A$10:$C$13,3,FALSE))</f>
        <v/>
      </c>
      <c r="K98" s="103" t="str">
        <f t="shared" si="107"/>
        <v/>
      </c>
      <c r="L98" s="103" t="str">
        <f t="shared" si="79"/>
        <v/>
      </c>
      <c r="M98" s="103" t="str">
        <f t="shared" si="80"/>
        <v/>
      </c>
      <c r="N98" s="103" t="str">
        <f t="shared" si="81"/>
        <v/>
      </c>
      <c r="O98" s="103" t="str">
        <f t="shared" si="82"/>
        <v/>
      </c>
      <c r="P98" s="103" t="str">
        <f t="shared" si="108"/>
        <v/>
      </c>
      <c r="Q98" s="103" t="str">
        <f t="shared" si="83"/>
        <v/>
      </c>
      <c r="R98" s="103" t="str">
        <f t="shared" si="84"/>
        <v/>
      </c>
      <c r="T98" s="26" t="str">
        <f t="shared" si="109"/>
        <v/>
      </c>
      <c r="U98" s="119" t="str">
        <f t="shared" si="85"/>
        <v/>
      </c>
      <c r="V98" s="119"/>
      <c r="W98" s="120" t="str">
        <f t="shared" si="110"/>
        <v/>
      </c>
      <c r="X98" s="120" t="str">
        <f t="shared" si="119"/>
        <v/>
      </c>
      <c r="Y98" s="120" t="str">
        <f t="shared" si="86"/>
        <v/>
      </c>
      <c r="AA98" s="119" t="str">
        <f t="shared" si="111"/>
        <v/>
      </c>
      <c r="AC98" s="26" t="str">
        <f t="shared" si="87"/>
        <v/>
      </c>
      <c r="AD98" s="25" t="str">
        <f t="shared" si="88"/>
        <v/>
      </c>
      <c r="AE98" s="105"/>
      <c r="AF98" s="26" t="str">
        <f t="shared" si="89"/>
        <v/>
      </c>
      <c r="AG98" s="25" t="str">
        <f t="shared" si="90"/>
        <v/>
      </c>
      <c r="AH98" s="123"/>
      <c r="AI98" s="51" t="str">
        <f t="shared" si="91"/>
        <v/>
      </c>
      <c r="AJ98" s="35" t="str">
        <f t="shared" si="92"/>
        <v/>
      </c>
      <c r="AL98" s="25" t="str">
        <f t="shared" si="112"/>
        <v/>
      </c>
      <c r="AM98" s="25" t="str">
        <f t="shared" si="113"/>
        <v/>
      </c>
      <c r="AO98" s="33" t="str">
        <f t="shared" si="114"/>
        <v/>
      </c>
      <c r="AP98" s="33" t="str">
        <f t="shared" si="115"/>
        <v/>
      </c>
      <c r="AQ98" s="125"/>
      <c r="AR98" s="126" t="str">
        <f t="shared" si="116"/>
        <v/>
      </c>
      <c r="AS98" s="126" t="str">
        <f t="shared" si="117"/>
        <v/>
      </c>
      <c r="AT98" s="126"/>
      <c r="AU98" s="62" t="str">
        <f t="shared" si="93"/>
        <v/>
      </c>
      <c r="AV98" s="62" t="str">
        <f t="shared" si="94"/>
        <v/>
      </c>
      <c r="AW98" s="62" t="str">
        <f t="shared" si="95"/>
        <v/>
      </c>
      <c r="AX98" s="61" t="str">
        <f t="shared" si="118"/>
        <v/>
      </c>
      <c r="AY98" s="61"/>
      <c r="AZ98" s="33" t="str">
        <f>IF(B98="","",VLOOKUP($A$3,'Tab1-Plan'!$B$30:$F$33,IF(B98&lt;65,2,3),FALSE))</f>
        <v/>
      </c>
      <c r="BA98" s="33" t="str">
        <f>IF(T98="","",VLOOKUP($A$3,'Tab1-Plan'!$B$30:$F$33,IF(T98&lt;65,4,5),FALSE))</f>
        <v/>
      </c>
      <c r="BB98" s="115"/>
      <c r="BC98" s="126" t="str">
        <f t="shared" si="96"/>
        <v/>
      </c>
      <c r="BD98" s="126" t="str">
        <f t="shared" si="97"/>
        <v/>
      </c>
      <c r="BE98" s="125"/>
      <c r="BF98" s="62" t="str">
        <f t="shared" si="98"/>
        <v/>
      </c>
      <c r="BG98" s="62" t="str">
        <f t="shared" si="99"/>
        <v/>
      </c>
      <c r="BH98" s="62" t="str">
        <f t="shared" si="100"/>
        <v/>
      </c>
      <c r="BI98" s="61" t="str">
        <f t="shared" si="101"/>
        <v/>
      </c>
      <c r="BJ98" s="61"/>
      <c r="BK98" s="61" t="str">
        <f t="shared" si="102"/>
        <v/>
      </c>
      <c r="BL98" s="61" t="str">
        <f t="shared" si="103"/>
        <v/>
      </c>
      <c r="BM98" s="127"/>
      <c r="BU98" s="37"/>
      <c r="BV98" s="127"/>
      <c r="BW98" s="127"/>
    </row>
    <row r="99" spans="1:75">
      <c r="A99" s="26" t="str">
        <f t="shared" si="104"/>
        <v/>
      </c>
      <c r="B99" s="26" t="str">
        <f t="shared" si="105"/>
        <v/>
      </c>
      <c r="C99" s="26" t="str">
        <f t="shared" si="106"/>
        <v/>
      </c>
      <c r="D99" s="103" t="str">
        <f t="shared" si="76"/>
        <v/>
      </c>
      <c r="E99" s="118" t="str">
        <f t="shared" si="77"/>
        <v/>
      </c>
      <c r="F99" s="103" t="str">
        <f t="shared" si="78"/>
        <v/>
      </c>
      <c r="G99" s="103"/>
      <c r="H99" s="60" t="str">
        <f>IF(B99="","",(IF(AND(B99&gt;='Tab1-Plan'!$C$9,C99&gt;='Tab1-Plan'!$D$9),1,0)))</f>
        <v/>
      </c>
      <c r="I99" s="64" t="str">
        <f>IF(AND(B99="",T99=""),"",VLOOKUP($A$3,'Tab2-Assumptions'!$A$10:$C$13,2,FALSE))</f>
        <v/>
      </c>
      <c r="J99" s="64" t="str">
        <f>IF(AND(B99="",T99=""),"",VLOOKUP($A$3,'Tab2-Assumptions'!$A$10:$C$13,3,FALSE))</f>
        <v/>
      </c>
      <c r="K99" s="103" t="str">
        <f t="shared" si="107"/>
        <v/>
      </c>
      <c r="L99" s="103" t="str">
        <f t="shared" si="79"/>
        <v/>
      </c>
      <c r="M99" s="103" t="str">
        <f t="shared" si="80"/>
        <v/>
      </c>
      <c r="N99" s="103" t="str">
        <f t="shared" si="81"/>
        <v/>
      </c>
      <c r="O99" s="103" t="str">
        <f t="shared" si="82"/>
        <v/>
      </c>
      <c r="P99" s="103" t="str">
        <f t="shared" si="108"/>
        <v/>
      </c>
      <c r="Q99" s="103" t="str">
        <f t="shared" si="83"/>
        <v/>
      </c>
      <c r="R99" s="103" t="str">
        <f t="shared" si="84"/>
        <v/>
      </c>
      <c r="T99" s="26" t="str">
        <f t="shared" si="109"/>
        <v/>
      </c>
      <c r="U99" s="119" t="str">
        <f t="shared" si="85"/>
        <v/>
      </c>
      <c r="V99" s="119"/>
      <c r="W99" s="120" t="str">
        <f t="shared" si="110"/>
        <v/>
      </c>
      <c r="X99" s="120" t="str">
        <f t="shared" si="119"/>
        <v/>
      </c>
      <c r="Y99" s="120" t="str">
        <f t="shared" si="86"/>
        <v/>
      </c>
      <c r="AA99" s="119" t="str">
        <f t="shared" si="111"/>
        <v/>
      </c>
      <c r="AC99" s="26" t="str">
        <f t="shared" si="87"/>
        <v/>
      </c>
      <c r="AD99" s="25" t="str">
        <f t="shared" si="88"/>
        <v/>
      </c>
      <c r="AE99" s="105"/>
      <c r="AF99" s="26" t="str">
        <f t="shared" si="89"/>
        <v/>
      </c>
      <c r="AG99" s="25" t="str">
        <f t="shared" si="90"/>
        <v/>
      </c>
      <c r="AH99" s="123"/>
      <c r="AI99" s="51" t="str">
        <f t="shared" si="91"/>
        <v/>
      </c>
      <c r="AJ99" s="35" t="str">
        <f t="shared" si="92"/>
        <v/>
      </c>
      <c r="AL99" s="25" t="str">
        <f t="shared" si="112"/>
        <v/>
      </c>
      <c r="AM99" s="25" t="str">
        <f t="shared" si="113"/>
        <v/>
      </c>
      <c r="AO99" s="33" t="str">
        <f t="shared" si="114"/>
        <v/>
      </c>
      <c r="AP99" s="33" t="str">
        <f t="shared" si="115"/>
        <v/>
      </c>
      <c r="AQ99" s="125"/>
      <c r="AR99" s="126" t="str">
        <f t="shared" si="116"/>
        <v/>
      </c>
      <c r="AS99" s="126" t="str">
        <f t="shared" si="117"/>
        <v/>
      </c>
      <c r="AT99" s="126"/>
      <c r="AU99" s="62" t="str">
        <f t="shared" si="93"/>
        <v/>
      </c>
      <c r="AV99" s="62" t="str">
        <f t="shared" si="94"/>
        <v/>
      </c>
      <c r="AW99" s="62" t="str">
        <f t="shared" si="95"/>
        <v/>
      </c>
      <c r="AX99" s="61" t="str">
        <f t="shared" si="118"/>
        <v/>
      </c>
      <c r="AY99" s="61"/>
      <c r="AZ99" s="33" t="str">
        <f>IF(B99="","",VLOOKUP($A$3,'Tab1-Plan'!$B$30:$F$33,IF(B99&lt;65,2,3),FALSE))</f>
        <v/>
      </c>
      <c r="BA99" s="33" t="str">
        <f>IF(T99="","",VLOOKUP($A$3,'Tab1-Plan'!$B$30:$F$33,IF(T99&lt;65,4,5),FALSE))</f>
        <v/>
      </c>
      <c r="BB99" s="115"/>
      <c r="BC99" s="126" t="str">
        <f t="shared" si="96"/>
        <v/>
      </c>
      <c r="BD99" s="126" t="str">
        <f t="shared" si="97"/>
        <v/>
      </c>
      <c r="BE99" s="125"/>
      <c r="BF99" s="62" t="str">
        <f t="shared" si="98"/>
        <v/>
      </c>
      <c r="BG99" s="62" t="str">
        <f t="shared" si="99"/>
        <v/>
      </c>
      <c r="BH99" s="62" t="str">
        <f t="shared" si="100"/>
        <v/>
      </c>
      <c r="BI99" s="61" t="str">
        <f t="shared" si="101"/>
        <v/>
      </c>
      <c r="BJ99" s="61"/>
      <c r="BK99" s="61" t="str">
        <f t="shared" si="102"/>
        <v/>
      </c>
      <c r="BL99" s="61" t="str">
        <f t="shared" si="103"/>
        <v/>
      </c>
      <c r="BM99" s="127"/>
      <c r="BU99" s="37"/>
      <c r="BV99" s="127"/>
      <c r="BW99" s="127"/>
    </row>
    <row r="100" spans="1:75">
      <c r="A100" s="26" t="str">
        <f t="shared" si="104"/>
        <v/>
      </c>
      <c r="B100" s="26" t="str">
        <f t="shared" si="105"/>
        <v/>
      </c>
      <c r="C100" s="26" t="str">
        <f t="shared" si="106"/>
        <v/>
      </c>
      <c r="D100" s="103" t="str">
        <f t="shared" si="76"/>
        <v/>
      </c>
      <c r="E100" s="118" t="str">
        <f t="shared" si="77"/>
        <v/>
      </c>
      <c r="F100" s="103" t="str">
        <f t="shared" si="78"/>
        <v/>
      </c>
      <c r="G100" s="103"/>
      <c r="H100" s="60" t="str">
        <f>IF(B100="","",(IF(AND(B100&gt;='Tab1-Plan'!$C$9,C100&gt;='Tab1-Plan'!$D$9),1,0)))</f>
        <v/>
      </c>
      <c r="I100" s="64" t="str">
        <f>IF(AND(B100="",T100=""),"",VLOOKUP($A$3,'Tab2-Assumptions'!$A$10:$C$13,2,FALSE))</f>
        <v/>
      </c>
      <c r="J100" s="64" t="str">
        <f>IF(AND(B100="",T100=""),"",VLOOKUP($A$3,'Tab2-Assumptions'!$A$10:$C$13,3,FALSE))</f>
        <v/>
      </c>
      <c r="K100" s="103" t="str">
        <f t="shared" si="107"/>
        <v/>
      </c>
      <c r="L100" s="103" t="str">
        <f t="shared" si="79"/>
        <v/>
      </c>
      <c r="M100" s="103" t="str">
        <f t="shared" si="80"/>
        <v/>
      </c>
      <c r="N100" s="103" t="str">
        <f t="shared" si="81"/>
        <v/>
      </c>
      <c r="O100" s="103" t="str">
        <f t="shared" si="82"/>
        <v/>
      </c>
      <c r="P100" s="103" t="str">
        <f t="shared" si="108"/>
        <v/>
      </c>
      <c r="Q100" s="103" t="str">
        <f t="shared" si="83"/>
        <v/>
      </c>
      <c r="R100" s="103" t="str">
        <f t="shared" si="84"/>
        <v/>
      </c>
      <c r="T100" s="26" t="str">
        <f t="shared" si="109"/>
        <v/>
      </c>
      <c r="U100" s="119" t="str">
        <f t="shared" si="85"/>
        <v/>
      </c>
      <c r="V100" s="119"/>
      <c r="W100" s="120" t="str">
        <f t="shared" si="110"/>
        <v/>
      </c>
      <c r="X100" s="120" t="str">
        <f t="shared" si="119"/>
        <v/>
      </c>
      <c r="Y100" s="120" t="str">
        <f t="shared" si="86"/>
        <v/>
      </c>
      <c r="AA100" s="119" t="str">
        <f t="shared" si="111"/>
        <v/>
      </c>
      <c r="AC100" s="26" t="str">
        <f t="shared" si="87"/>
        <v/>
      </c>
      <c r="AD100" s="25" t="str">
        <f t="shared" si="88"/>
        <v/>
      </c>
      <c r="AE100" s="105"/>
      <c r="AF100" s="26" t="str">
        <f t="shared" si="89"/>
        <v/>
      </c>
      <c r="AG100" s="25" t="str">
        <f t="shared" si="90"/>
        <v/>
      </c>
      <c r="AH100" s="123"/>
      <c r="AI100" s="51" t="str">
        <f t="shared" si="91"/>
        <v/>
      </c>
      <c r="AJ100" s="35" t="str">
        <f t="shared" si="92"/>
        <v/>
      </c>
      <c r="AL100" s="25" t="str">
        <f t="shared" si="112"/>
        <v/>
      </c>
      <c r="AM100" s="25" t="str">
        <f t="shared" si="113"/>
        <v/>
      </c>
      <c r="AO100" s="33" t="str">
        <f t="shared" si="114"/>
        <v/>
      </c>
      <c r="AP100" s="33" t="str">
        <f t="shared" si="115"/>
        <v/>
      </c>
      <c r="AQ100" s="125"/>
      <c r="AR100" s="126" t="str">
        <f t="shared" si="116"/>
        <v/>
      </c>
      <c r="AS100" s="126" t="str">
        <f t="shared" si="117"/>
        <v/>
      </c>
      <c r="AT100" s="126"/>
      <c r="AU100" s="62" t="str">
        <f t="shared" si="93"/>
        <v/>
      </c>
      <c r="AV100" s="62" t="str">
        <f t="shared" si="94"/>
        <v/>
      </c>
      <c r="AW100" s="62" t="str">
        <f t="shared" si="95"/>
        <v/>
      </c>
      <c r="AX100" s="61" t="str">
        <f t="shared" si="118"/>
        <v/>
      </c>
      <c r="AY100" s="61"/>
      <c r="AZ100" s="33" t="str">
        <f>IF(B100="","",VLOOKUP($A$3,'Tab1-Plan'!$B$30:$F$33,IF(B100&lt;65,2,3),FALSE))</f>
        <v/>
      </c>
      <c r="BA100" s="33" t="str">
        <f>IF(T100="","",VLOOKUP($A$3,'Tab1-Plan'!$B$30:$F$33,IF(T100&lt;65,4,5),FALSE))</f>
        <v/>
      </c>
      <c r="BB100" s="115"/>
      <c r="BC100" s="126" t="str">
        <f t="shared" si="96"/>
        <v/>
      </c>
      <c r="BD100" s="126" t="str">
        <f t="shared" si="97"/>
        <v/>
      </c>
      <c r="BE100" s="125"/>
      <c r="BF100" s="62" t="str">
        <f t="shared" si="98"/>
        <v/>
      </c>
      <c r="BG100" s="62" t="str">
        <f t="shared" si="99"/>
        <v/>
      </c>
      <c r="BH100" s="62" t="str">
        <f t="shared" si="100"/>
        <v/>
      </c>
      <c r="BI100" s="61" t="str">
        <f t="shared" si="101"/>
        <v/>
      </c>
      <c r="BJ100" s="61"/>
      <c r="BK100" s="61" t="str">
        <f t="shared" si="102"/>
        <v/>
      </c>
      <c r="BL100" s="61" t="str">
        <f t="shared" si="103"/>
        <v/>
      </c>
      <c r="BM100" s="127"/>
      <c r="BU100" s="37"/>
      <c r="BV100" s="127"/>
      <c r="BW100" s="127"/>
    </row>
    <row r="101" spans="1:75">
      <c r="A101" s="26" t="str">
        <f t="shared" si="104"/>
        <v/>
      </c>
      <c r="B101" s="26" t="str">
        <f t="shared" si="105"/>
        <v/>
      </c>
      <c r="C101" s="26" t="str">
        <f t="shared" si="106"/>
        <v/>
      </c>
      <c r="D101" s="103" t="str">
        <f t="shared" si="76"/>
        <v/>
      </c>
      <c r="E101" s="118" t="str">
        <f t="shared" si="77"/>
        <v/>
      </c>
      <c r="F101" s="103" t="str">
        <f t="shared" si="78"/>
        <v/>
      </c>
      <c r="G101" s="103"/>
      <c r="H101" s="60" t="str">
        <f>IF(B101="","",(IF(AND(B101&gt;='Tab1-Plan'!$C$9,C101&gt;='Tab1-Plan'!$D$9),1,0)))</f>
        <v/>
      </c>
      <c r="I101" s="64" t="str">
        <f>IF(AND(B101="",T101=""),"",VLOOKUP($A$3,'Tab2-Assumptions'!$A$10:$C$13,2,FALSE))</f>
        <v/>
      </c>
      <c r="J101" s="64" t="str">
        <f>IF(AND(B101="",T101=""),"",VLOOKUP($A$3,'Tab2-Assumptions'!$A$10:$C$13,3,FALSE))</f>
        <v/>
      </c>
      <c r="K101" s="103" t="str">
        <f t="shared" si="107"/>
        <v/>
      </c>
      <c r="L101" s="103" t="str">
        <f t="shared" si="79"/>
        <v/>
      </c>
      <c r="M101" s="103" t="str">
        <f t="shared" si="80"/>
        <v/>
      </c>
      <c r="N101" s="103" t="str">
        <f t="shared" si="81"/>
        <v/>
      </c>
      <c r="O101" s="103" t="str">
        <f t="shared" si="82"/>
        <v/>
      </c>
      <c r="P101" s="103" t="str">
        <f t="shared" si="108"/>
        <v/>
      </c>
      <c r="Q101" s="103" t="str">
        <f t="shared" si="83"/>
        <v/>
      </c>
      <c r="R101" s="103" t="str">
        <f t="shared" si="84"/>
        <v/>
      </c>
      <c r="T101" s="26" t="str">
        <f t="shared" si="109"/>
        <v/>
      </c>
      <c r="U101" s="119" t="str">
        <f t="shared" si="85"/>
        <v/>
      </c>
      <c r="V101" s="119"/>
      <c r="W101" s="120" t="str">
        <f t="shared" si="110"/>
        <v/>
      </c>
      <c r="X101" s="120" t="str">
        <f t="shared" si="119"/>
        <v/>
      </c>
      <c r="Y101" s="120" t="str">
        <f t="shared" si="86"/>
        <v/>
      </c>
      <c r="AA101" s="119" t="str">
        <f t="shared" si="111"/>
        <v/>
      </c>
      <c r="AC101" s="26" t="str">
        <f t="shared" si="87"/>
        <v/>
      </c>
      <c r="AD101" s="25" t="str">
        <f t="shared" si="88"/>
        <v/>
      </c>
      <c r="AE101" s="105"/>
      <c r="AF101" s="26" t="str">
        <f t="shared" si="89"/>
        <v/>
      </c>
      <c r="AG101" s="25" t="str">
        <f t="shared" si="90"/>
        <v/>
      </c>
      <c r="AH101" s="123"/>
      <c r="AI101" s="51" t="str">
        <f t="shared" si="91"/>
        <v/>
      </c>
      <c r="AJ101" s="35" t="str">
        <f t="shared" si="92"/>
        <v/>
      </c>
      <c r="AL101" s="25" t="str">
        <f t="shared" si="112"/>
        <v/>
      </c>
      <c r="AM101" s="25" t="str">
        <f t="shared" si="113"/>
        <v/>
      </c>
      <c r="AO101" s="33" t="str">
        <f t="shared" si="114"/>
        <v/>
      </c>
      <c r="AP101" s="33" t="str">
        <f t="shared" si="115"/>
        <v/>
      </c>
      <c r="AQ101" s="125"/>
      <c r="AR101" s="126" t="str">
        <f t="shared" si="116"/>
        <v/>
      </c>
      <c r="AS101" s="126" t="str">
        <f t="shared" si="117"/>
        <v/>
      </c>
      <c r="AT101" s="126"/>
      <c r="AU101" s="62" t="str">
        <f t="shared" si="93"/>
        <v/>
      </c>
      <c r="AV101" s="62" t="str">
        <f t="shared" si="94"/>
        <v/>
      </c>
      <c r="AW101" s="62" t="str">
        <f t="shared" si="95"/>
        <v/>
      </c>
      <c r="AX101" s="61" t="str">
        <f t="shared" si="118"/>
        <v/>
      </c>
      <c r="AY101" s="61"/>
      <c r="AZ101" s="33" t="str">
        <f>IF(B101="","",VLOOKUP($A$3,'Tab1-Plan'!$B$30:$F$33,IF(B101&lt;65,2,3),FALSE))</f>
        <v/>
      </c>
      <c r="BA101" s="33" t="str">
        <f>IF(T101="","",VLOOKUP($A$3,'Tab1-Plan'!$B$30:$F$33,IF(T101&lt;65,4,5),FALSE))</f>
        <v/>
      </c>
      <c r="BB101" s="115"/>
      <c r="BC101" s="126" t="str">
        <f t="shared" si="96"/>
        <v/>
      </c>
      <c r="BD101" s="126" t="str">
        <f t="shared" si="97"/>
        <v/>
      </c>
      <c r="BE101" s="125"/>
      <c r="BF101" s="62" t="str">
        <f t="shared" si="98"/>
        <v/>
      </c>
      <c r="BG101" s="62" t="str">
        <f t="shared" si="99"/>
        <v/>
      </c>
      <c r="BH101" s="62" t="str">
        <f t="shared" si="100"/>
        <v/>
      </c>
      <c r="BI101" s="61" t="str">
        <f t="shared" si="101"/>
        <v/>
      </c>
      <c r="BJ101" s="61"/>
      <c r="BK101" s="61" t="str">
        <f t="shared" si="102"/>
        <v/>
      </c>
      <c r="BL101" s="61" t="str">
        <f t="shared" si="103"/>
        <v/>
      </c>
      <c r="BM101" s="127"/>
      <c r="BU101" s="37"/>
      <c r="BV101" s="127"/>
      <c r="BW101" s="127"/>
    </row>
    <row r="102" spans="1:75">
      <c r="A102" s="26" t="str">
        <f t="shared" si="104"/>
        <v/>
      </c>
      <c r="B102" s="26" t="str">
        <f t="shared" si="105"/>
        <v/>
      </c>
      <c r="C102" s="26" t="str">
        <f t="shared" si="106"/>
        <v/>
      </c>
      <c r="D102" s="103" t="str">
        <f t="shared" ref="D102:D133" si="120">IF($B102="","",VLOOKUP($B102,RETIREMENT,2,TRUE))</f>
        <v/>
      </c>
      <c r="E102" s="118" t="str">
        <f t="shared" ref="E102:E133" si="121">IF(B102="","",VLOOKUP($B102,WITHDRAWAL,2))</f>
        <v/>
      </c>
      <c r="F102" s="103" t="str">
        <f t="shared" ref="F102:F133" si="122">IF(B102="","",IF(OR(active_2sex="M",active_2sex="m"),VLOOKUP(IF(B102&lt;20,20,$B102),DEATH_MALE,2),IF(OR(active_2sex="F",active_2sex="f"),VLOOKUP(IF(B102&lt;20,20,$B102),DEATH_FEMALE,2),"error")))</f>
        <v/>
      </c>
      <c r="G102" s="103"/>
      <c r="H102" s="60" t="str">
        <f>IF(B102="","",(IF(AND(B102&gt;='Tab1-Plan'!$C$9,C102&gt;='Tab1-Plan'!$D$9),1,0)))</f>
        <v/>
      </c>
      <c r="I102" s="64" t="str">
        <f>IF(AND(B102="",T102=""),"",VLOOKUP($A$3,'Tab2-Assumptions'!$A$10:$C$13,2,FALSE))</f>
        <v/>
      </c>
      <c r="J102" s="64" t="str">
        <f>IF(AND(B102="",T102=""),"",VLOOKUP($A$3,'Tab2-Assumptions'!$A$10:$C$13,3,FALSE))</f>
        <v/>
      </c>
      <c r="K102" s="103" t="str">
        <f t="shared" si="107"/>
        <v/>
      </c>
      <c r="L102" s="103" t="str">
        <f t="shared" si="79"/>
        <v/>
      </c>
      <c r="M102" s="103" t="str">
        <f t="shared" si="80"/>
        <v/>
      </c>
      <c r="N102" s="103" t="str">
        <f t="shared" si="81"/>
        <v/>
      </c>
      <c r="O102" s="103" t="str">
        <f t="shared" si="82"/>
        <v/>
      </c>
      <c r="P102" s="103" t="str">
        <f t="shared" si="108"/>
        <v/>
      </c>
      <c r="Q102" s="103" t="str">
        <f t="shared" si="83"/>
        <v/>
      </c>
      <c r="R102" s="103" t="str">
        <f t="shared" si="84"/>
        <v/>
      </c>
      <c r="T102" s="26" t="str">
        <f t="shared" si="109"/>
        <v/>
      </c>
      <c r="U102" s="119" t="str">
        <f t="shared" ref="U102:U133" si="123">IF(T102="","",IF(OR(active_2sex="M",active_2sex="m"),VLOOKUP(IF(T102&lt;20,20,$T102),DEATH_FEMALE,2),IF(OR(active_2sex="F",active_2sex="f"),VLOOKUP(IF(T102&lt;20,20,$T102),DEATH_MALE,2),"error")))</f>
        <v/>
      </c>
      <c r="V102" s="119"/>
      <c r="W102" s="120" t="str">
        <f t="shared" si="110"/>
        <v/>
      </c>
      <c r="X102" s="120" t="str">
        <f t="shared" si="119"/>
        <v/>
      </c>
      <c r="Y102" s="120" t="str">
        <f t="shared" ref="Y102:Y133" si="124">IF(T102="","",AVERAGE(W102,X102)*J102)</f>
        <v/>
      </c>
      <c r="AA102" s="119" t="str">
        <f t="shared" si="111"/>
        <v/>
      </c>
      <c r="AC102" s="26" t="str">
        <f t="shared" ref="AC102:AC133" si="125">B102</f>
        <v/>
      </c>
      <c r="AD102" s="25" t="str">
        <f t="shared" ref="AD102:AD133" si="126">IF(B102="","",VLOOKUP(AC102,agingtable,3))</f>
        <v/>
      </c>
      <c r="AE102" s="105"/>
      <c r="AF102" s="26" t="str">
        <f t="shared" ref="AF102:AF133" si="127">T102</f>
        <v/>
      </c>
      <c r="AG102" s="25" t="str">
        <f t="shared" ref="AG102:AG133" si="128">IF(T102="","",VLOOKUP(AF102,agingtable,3))</f>
        <v/>
      </c>
      <c r="AH102" s="123"/>
      <c r="AI102" s="51" t="str">
        <f t="shared" ref="AI102:AI133" si="129">IF(A102="","",VLOOKUP($A102,TRENDS,2,TRUE))</f>
        <v/>
      </c>
      <c r="AJ102" s="35" t="str">
        <f t="shared" ref="AJ102:AJ133" si="130">IF(A102="","",VLOOKUP($A102,TRENDS,3,TRUE))</f>
        <v/>
      </c>
      <c r="AL102" s="25" t="str">
        <f t="shared" si="112"/>
        <v/>
      </c>
      <c r="AM102" s="25" t="str">
        <f t="shared" si="113"/>
        <v/>
      </c>
      <c r="AO102" s="33" t="str">
        <f t="shared" si="114"/>
        <v/>
      </c>
      <c r="AP102" s="33" t="str">
        <f t="shared" si="115"/>
        <v/>
      </c>
      <c r="AQ102" s="125"/>
      <c r="AR102" s="126" t="str">
        <f t="shared" si="116"/>
        <v/>
      </c>
      <c r="AS102" s="126" t="str">
        <f t="shared" si="117"/>
        <v/>
      </c>
      <c r="AT102" s="126"/>
      <c r="AU102" s="62" t="str">
        <f t="shared" ref="AU102:AU133" si="131">IF($B102="","",(AR102)*$R102*$I102)</f>
        <v/>
      </c>
      <c r="AV102" s="62" t="str">
        <f t="shared" ref="AV102:AV133" si="132">IF($T102="","",(AS102)*$Y102*$I102)</f>
        <v/>
      </c>
      <c r="AW102" s="62" t="str">
        <f t="shared" ref="AW102:AW133" si="133">IF($A102="","",SUM(AU102:AV102))</f>
        <v/>
      </c>
      <c r="AX102" s="61" t="str">
        <f t="shared" si="118"/>
        <v/>
      </c>
      <c r="AY102" s="61"/>
      <c r="AZ102" s="33" t="str">
        <f>IF(B102="","",VLOOKUP($A$3,'Tab1-Plan'!$B$30:$F$33,IF(B102&lt;65,2,3),FALSE))</f>
        <v/>
      </c>
      <c r="BA102" s="33" t="str">
        <f>IF(T102="","",VLOOKUP($A$3,'Tab1-Plan'!$B$30:$F$33,IF(T102&lt;65,4,5),FALSE))</f>
        <v/>
      </c>
      <c r="BB102" s="115"/>
      <c r="BC102" s="126" t="str">
        <f t="shared" ref="BC102:BC133" si="134">IF(B102="","",AZ102*IF(AZ102&lt;1,AR102,AM102))</f>
        <v/>
      </c>
      <c r="BD102" s="126" t="str">
        <f t="shared" ref="BD102:BD133" si="135">IF($T102="","",BA102*IF(BA102&lt;1,AS102,$AM102))</f>
        <v/>
      </c>
      <c r="BE102" s="125"/>
      <c r="BF102" s="62" t="str">
        <f t="shared" ref="BF102:BF134" si="136">IF($B102="","",(BC102)*$R102*$I102)</f>
        <v/>
      </c>
      <c r="BG102" s="62" t="str">
        <f t="shared" ref="BG102:BG133" si="137">IF($T102="","",(BD102)*$Y102*$I102)</f>
        <v/>
      </c>
      <c r="BH102" s="62" t="str">
        <f t="shared" ref="BH102:BH133" si="138">IF($A102="","",SUM(BF102:BG102))</f>
        <v/>
      </c>
      <c r="BI102" s="61" t="str">
        <f t="shared" ref="BI102:BI133" si="139">IF($A102="","",BH102*AA102)</f>
        <v/>
      </c>
      <c r="BJ102" s="61"/>
      <c r="BK102" s="61" t="str">
        <f t="shared" ref="BK102:BK133" si="140">IF(A102="","",AW102-BH102)</f>
        <v/>
      </c>
      <c r="BL102" s="61" t="str">
        <f t="shared" ref="BL102:BL133" si="141">IF(A102="","",AX102-BI102)</f>
        <v/>
      </c>
      <c r="BM102" s="127"/>
      <c r="BU102" s="37"/>
      <c r="BV102" s="127"/>
      <c r="BW102" s="127"/>
    </row>
    <row r="103" spans="1:75">
      <c r="A103" s="26" t="str">
        <f t="shared" si="104"/>
        <v/>
      </c>
      <c r="B103" s="26" t="str">
        <f t="shared" si="105"/>
        <v/>
      </c>
      <c r="C103" s="26" t="str">
        <f t="shared" si="106"/>
        <v/>
      </c>
      <c r="D103" s="103" t="str">
        <f t="shared" si="120"/>
        <v/>
      </c>
      <c r="E103" s="118" t="str">
        <f t="shared" si="121"/>
        <v/>
      </c>
      <c r="F103" s="103" t="str">
        <f t="shared" si="122"/>
        <v/>
      </c>
      <c r="G103" s="103"/>
      <c r="H103" s="60" t="str">
        <f>IF(B103="","",(IF(AND(B103&gt;='Tab1-Plan'!$C$9,C103&gt;='Tab1-Plan'!$D$9),1,0)))</f>
        <v/>
      </c>
      <c r="I103" s="64" t="str">
        <f>IF(AND(B103="",T103=""),"",VLOOKUP($A$3,'Tab2-Assumptions'!$A$10:$C$13,2,FALSE))</f>
        <v/>
      </c>
      <c r="J103" s="64" t="str">
        <f>IF(AND(B103="",T103=""),"",VLOOKUP($A$3,'Tab2-Assumptions'!$A$10:$C$13,3,FALSE))</f>
        <v/>
      </c>
      <c r="K103" s="103" t="str">
        <f t="shared" si="107"/>
        <v/>
      </c>
      <c r="L103" s="103" t="str">
        <f t="shared" si="79"/>
        <v/>
      </c>
      <c r="M103" s="103" t="str">
        <f t="shared" si="80"/>
        <v/>
      </c>
      <c r="N103" s="103" t="str">
        <f t="shared" si="81"/>
        <v/>
      </c>
      <c r="O103" s="103" t="str">
        <f t="shared" si="82"/>
        <v/>
      </c>
      <c r="P103" s="103" t="str">
        <f t="shared" si="108"/>
        <v/>
      </c>
      <c r="Q103" s="103" t="str">
        <f t="shared" si="83"/>
        <v/>
      </c>
      <c r="R103" s="103" t="str">
        <f t="shared" si="84"/>
        <v/>
      </c>
      <c r="T103" s="26" t="str">
        <f t="shared" si="109"/>
        <v/>
      </c>
      <c r="U103" s="119" t="str">
        <f t="shared" si="123"/>
        <v/>
      </c>
      <c r="V103" s="119"/>
      <c r="W103" s="120" t="str">
        <f t="shared" ref="W103:W134" si="142">IF(T103="","",X102+IF(L103="",0,L103))</f>
        <v/>
      </c>
      <c r="X103" s="120" t="str">
        <f t="shared" si="119"/>
        <v/>
      </c>
      <c r="Y103" s="120" t="str">
        <f t="shared" si="124"/>
        <v/>
      </c>
      <c r="AA103" s="119" t="str">
        <f t="shared" ref="AA103:AA134" si="143">IF(A103="","",AA102/(1+discount))</f>
        <v/>
      </c>
      <c r="AC103" s="26" t="str">
        <f t="shared" si="125"/>
        <v/>
      </c>
      <c r="AD103" s="25" t="str">
        <f t="shared" si="126"/>
        <v/>
      </c>
      <c r="AE103" s="105"/>
      <c r="AF103" s="26" t="str">
        <f t="shared" si="127"/>
        <v/>
      </c>
      <c r="AG103" s="25" t="str">
        <f t="shared" si="128"/>
        <v/>
      </c>
      <c r="AH103" s="123"/>
      <c r="AI103" s="51" t="str">
        <f t="shared" si="129"/>
        <v/>
      </c>
      <c r="AJ103" s="35" t="str">
        <f t="shared" si="130"/>
        <v/>
      </c>
      <c r="AL103" s="25" t="str">
        <f t="shared" ref="AL103:AL134" si="144">IF(A103="","",AL102*(1+AI102))</f>
        <v/>
      </c>
      <c r="AM103" s="25" t="str">
        <f t="shared" ref="AM103:AM134" si="145">IF(A103="","",AM102*(1+AJ102))</f>
        <v/>
      </c>
      <c r="AO103" s="33" t="str">
        <f t="shared" ref="AO103:AO134" si="146">IF(B103="","",IF(B103&lt;65,cc_pre_ret_age65,cc_pst_ret_age65))</f>
        <v/>
      </c>
      <c r="AP103" s="33" t="str">
        <f t="shared" ref="AP103:AP134" si="147">IF(T103="","",IF(T103&lt;65,cc_pre_sp_age65,cc_pst_sp_age65))</f>
        <v/>
      </c>
      <c r="AQ103" s="125"/>
      <c r="AR103" s="126" t="str">
        <f t="shared" ref="AR103:AR134" si="148">IF(B103="","",AO103*AL103*AD103)</f>
        <v/>
      </c>
      <c r="AS103" s="126" t="str">
        <f t="shared" ref="AS103:AS134" si="149">IF(T103="","",AP103*AL103*AG103)</f>
        <v/>
      </c>
      <c r="AT103" s="126"/>
      <c r="AU103" s="62" t="str">
        <f t="shared" si="131"/>
        <v/>
      </c>
      <c r="AV103" s="62" t="str">
        <f t="shared" si="132"/>
        <v/>
      </c>
      <c r="AW103" s="62" t="str">
        <f t="shared" si="133"/>
        <v/>
      </c>
      <c r="AX103" s="61" t="str">
        <f t="shared" ref="AX103:AX134" si="150">IF($A103="","",AW103*AA103)</f>
        <v/>
      </c>
      <c r="AY103" s="61"/>
      <c r="AZ103" s="33" t="str">
        <f>IF(B103="","",VLOOKUP($A$3,'Tab1-Plan'!$B$30:$F$33,IF(B103&lt;65,2,3),FALSE))</f>
        <v/>
      </c>
      <c r="BA103" s="33" t="str">
        <f>IF(T103="","",VLOOKUP($A$3,'Tab1-Plan'!$B$30:$F$33,IF(T103&lt;65,4,5),FALSE))</f>
        <v/>
      </c>
      <c r="BB103" s="115"/>
      <c r="BC103" s="126" t="str">
        <f t="shared" si="134"/>
        <v/>
      </c>
      <c r="BD103" s="126" t="str">
        <f t="shared" si="135"/>
        <v/>
      </c>
      <c r="BE103" s="125"/>
      <c r="BF103" s="62" t="str">
        <f t="shared" si="136"/>
        <v/>
      </c>
      <c r="BG103" s="62" t="str">
        <f t="shared" si="137"/>
        <v/>
      </c>
      <c r="BH103" s="62" t="str">
        <f t="shared" si="138"/>
        <v/>
      </c>
      <c r="BI103" s="61" t="str">
        <f t="shared" si="139"/>
        <v/>
      </c>
      <c r="BJ103" s="61"/>
      <c r="BK103" s="61" t="str">
        <f t="shared" si="140"/>
        <v/>
      </c>
      <c r="BL103" s="61" t="str">
        <f t="shared" si="141"/>
        <v/>
      </c>
      <c r="BM103" s="127"/>
      <c r="BU103" s="37"/>
      <c r="BV103" s="127"/>
      <c r="BW103" s="127"/>
    </row>
    <row r="104" spans="1:75">
      <c r="A104" s="26" t="str">
        <f t="shared" si="104"/>
        <v/>
      </c>
      <c r="B104" s="26" t="str">
        <f t="shared" si="105"/>
        <v/>
      </c>
      <c r="C104" s="26" t="str">
        <f t="shared" si="106"/>
        <v/>
      </c>
      <c r="D104" s="103" t="str">
        <f t="shared" si="120"/>
        <v/>
      </c>
      <c r="E104" s="118" t="str">
        <f t="shared" si="121"/>
        <v/>
      </c>
      <c r="F104" s="103" t="str">
        <f t="shared" si="122"/>
        <v/>
      </c>
      <c r="G104" s="103"/>
      <c r="H104" s="60" t="str">
        <f>IF(B104="","",(IF(AND(B104&gt;='Tab1-Plan'!$C$9,C104&gt;='Tab1-Plan'!$D$9),1,0)))</f>
        <v/>
      </c>
      <c r="I104" s="64" t="str">
        <f>IF(AND(B104="",T104=""),"",VLOOKUP($A$3,'Tab2-Assumptions'!$A$10:$C$13,2,FALSE))</f>
        <v/>
      </c>
      <c r="J104" s="64" t="str">
        <f>IF(AND(B104="",T104=""),"",VLOOKUP($A$3,'Tab2-Assumptions'!$A$10:$C$13,3,FALSE))</f>
        <v/>
      </c>
      <c r="K104" s="103" t="str">
        <f t="shared" si="107"/>
        <v/>
      </c>
      <c r="L104" s="103" t="str">
        <f t="shared" si="79"/>
        <v/>
      </c>
      <c r="M104" s="103" t="str">
        <f t="shared" si="80"/>
        <v/>
      </c>
      <c r="N104" s="103" t="str">
        <f t="shared" si="81"/>
        <v/>
      </c>
      <c r="O104" s="103" t="str">
        <f t="shared" si="82"/>
        <v/>
      </c>
      <c r="P104" s="103" t="str">
        <f t="shared" si="108"/>
        <v/>
      </c>
      <c r="Q104" s="103" t="str">
        <f t="shared" si="83"/>
        <v/>
      </c>
      <c r="R104" s="103" t="str">
        <f t="shared" si="84"/>
        <v/>
      </c>
      <c r="T104" s="26" t="str">
        <f t="shared" si="109"/>
        <v/>
      </c>
      <c r="U104" s="119" t="str">
        <f t="shared" si="123"/>
        <v/>
      </c>
      <c r="V104" s="119"/>
      <c r="W104" s="120" t="str">
        <f t="shared" si="142"/>
        <v/>
      </c>
      <c r="X104" s="120" t="str">
        <f t="shared" si="119"/>
        <v/>
      </c>
      <c r="Y104" s="120" t="str">
        <f t="shared" si="124"/>
        <v/>
      </c>
      <c r="AA104" s="119" t="str">
        <f t="shared" si="143"/>
        <v/>
      </c>
      <c r="AC104" s="26" t="str">
        <f t="shared" si="125"/>
        <v/>
      </c>
      <c r="AD104" s="25" t="str">
        <f t="shared" si="126"/>
        <v/>
      </c>
      <c r="AE104" s="105"/>
      <c r="AF104" s="26" t="str">
        <f t="shared" si="127"/>
        <v/>
      </c>
      <c r="AG104" s="25" t="str">
        <f t="shared" si="128"/>
        <v/>
      </c>
      <c r="AH104" s="123"/>
      <c r="AI104" s="51" t="str">
        <f t="shared" si="129"/>
        <v/>
      </c>
      <c r="AJ104" s="35" t="str">
        <f t="shared" si="130"/>
        <v/>
      </c>
      <c r="AL104" s="25" t="str">
        <f t="shared" si="144"/>
        <v/>
      </c>
      <c r="AM104" s="25" t="str">
        <f t="shared" si="145"/>
        <v/>
      </c>
      <c r="AO104" s="33" t="str">
        <f t="shared" si="146"/>
        <v/>
      </c>
      <c r="AP104" s="33" t="str">
        <f t="shared" si="147"/>
        <v/>
      </c>
      <c r="AQ104" s="125"/>
      <c r="AR104" s="126" t="str">
        <f t="shared" si="148"/>
        <v/>
      </c>
      <c r="AS104" s="126" t="str">
        <f t="shared" si="149"/>
        <v/>
      </c>
      <c r="AT104" s="126"/>
      <c r="AU104" s="62" t="str">
        <f t="shared" si="131"/>
        <v/>
      </c>
      <c r="AV104" s="62" t="str">
        <f t="shared" si="132"/>
        <v/>
      </c>
      <c r="AW104" s="62" t="str">
        <f t="shared" si="133"/>
        <v/>
      </c>
      <c r="AX104" s="61" t="str">
        <f t="shared" si="150"/>
        <v/>
      </c>
      <c r="AY104" s="61"/>
      <c r="AZ104" s="33" t="str">
        <f>IF(B104="","",VLOOKUP($A$3,'Tab1-Plan'!$B$30:$F$33,IF(B104&lt;65,2,3),FALSE))</f>
        <v/>
      </c>
      <c r="BA104" s="33" t="str">
        <f>IF(T104="","",VLOOKUP($A$3,'Tab1-Plan'!$B$30:$F$33,IF(T104&lt;65,4,5),FALSE))</f>
        <v/>
      </c>
      <c r="BB104" s="115"/>
      <c r="BC104" s="126" t="str">
        <f t="shared" si="134"/>
        <v/>
      </c>
      <c r="BD104" s="126" t="str">
        <f t="shared" si="135"/>
        <v/>
      </c>
      <c r="BE104" s="125"/>
      <c r="BF104" s="62" t="str">
        <f t="shared" si="136"/>
        <v/>
      </c>
      <c r="BG104" s="62" t="str">
        <f t="shared" si="137"/>
        <v/>
      </c>
      <c r="BH104" s="62" t="str">
        <f t="shared" si="138"/>
        <v/>
      </c>
      <c r="BI104" s="61" t="str">
        <f t="shared" si="139"/>
        <v/>
      </c>
      <c r="BJ104" s="61"/>
      <c r="BK104" s="61" t="str">
        <f t="shared" si="140"/>
        <v/>
      </c>
      <c r="BL104" s="61" t="str">
        <f t="shared" si="141"/>
        <v/>
      </c>
      <c r="BM104" s="127"/>
      <c r="BU104" s="37"/>
      <c r="BV104" s="127"/>
      <c r="BW104" s="127"/>
    </row>
    <row r="105" spans="1:75">
      <c r="A105" s="26" t="str">
        <f t="shared" si="104"/>
        <v/>
      </c>
      <c r="B105" s="26" t="str">
        <f t="shared" si="105"/>
        <v/>
      </c>
      <c r="C105" s="26" t="str">
        <f t="shared" si="106"/>
        <v/>
      </c>
      <c r="D105" s="103" t="str">
        <f t="shared" si="120"/>
        <v/>
      </c>
      <c r="E105" s="118" t="str">
        <f t="shared" si="121"/>
        <v/>
      </c>
      <c r="F105" s="103" t="str">
        <f t="shared" si="122"/>
        <v/>
      </c>
      <c r="G105" s="103"/>
      <c r="H105" s="60" t="str">
        <f>IF(B105="","",(IF(AND(B105&gt;='Tab1-Plan'!$C$9,C105&gt;='Tab1-Plan'!$D$9),1,0)))</f>
        <v/>
      </c>
      <c r="I105" s="64" t="str">
        <f>IF(AND(B105="",T105=""),"",VLOOKUP($A$3,'Tab2-Assumptions'!$A$10:$C$13,2,FALSE))</f>
        <v/>
      </c>
      <c r="J105" s="64" t="str">
        <f>IF(AND(B105="",T105=""),"",VLOOKUP($A$3,'Tab2-Assumptions'!$A$10:$C$13,3,FALSE))</f>
        <v/>
      </c>
      <c r="K105" s="103" t="str">
        <f t="shared" si="107"/>
        <v/>
      </c>
      <c r="L105" s="103" t="str">
        <f t="shared" si="79"/>
        <v/>
      </c>
      <c r="M105" s="103" t="str">
        <f t="shared" si="80"/>
        <v/>
      </c>
      <c r="N105" s="103" t="str">
        <f t="shared" si="81"/>
        <v/>
      </c>
      <c r="O105" s="103" t="str">
        <f t="shared" si="82"/>
        <v/>
      </c>
      <c r="P105" s="103" t="str">
        <f t="shared" si="108"/>
        <v/>
      </c>
      <c r="Q105" s="103" t="str">
        <f t="shared" si="83"/>
        <v/>
      </c>
      <c r="R105" s="103" t="str">
        <f t="shared" si="84"/>
        <v/>
      </c>
      <c r="T105" s="26" t="str">
        <f t="shared" si="109"/>
        <v/>
      </c>
      <c r="U105" s="119" t="str">
        <f t="shared" si="123"/>
        <v/>
      </c>
      <c r="V105" s="119"/>
      <c r="W105" s="120" t="str">
        <f t="shared" si="142"/>
        <v/>
      </c>
      <c r="X105" s="120" t="str">
        <f t="shared" si="119"/>
        <v/>
      </c>
      <c r="Y105" s="120" t="str">
        <f t="shared" si="124"/>
        <v/>
      </c>
      <c r="AA105" s="119" t="str">
        <f t="shared" si="143"/>
        <v/>
      </c>
      <c r="AC105" s="26" t="str">
        <f t="shared" si="125"/>
        <v/>
      </c>
      <c r="AD105" s="25" t="str">
        <f t="shared" si="126"/>
        <v/>
      </c>
      <c r="AE105" s="105"/>
      <c r="AF105" s="26" t="str">
        <f t="shared" si="127"/>
        <v/>
      </c>
      <c r="AG105" s="25" t="str">
        <f t="shared" si="128"/>
        <v/>
      </c>
      <c r="AH105" s="123"/>
      <c r="AI105" s="51" t="str">
        <f t="shared" si="129"/>
        <v/>
      </c>
      <c r="AJ105" s="35" t="str">
        <f t="shared" si="130"/>
        <v/>
      </c>
      <c r="AL105" s="25" t="str">
        <f t="shared" si="144"/>
        <v/>
      </c>
      <c r="AM105" s="25" t="str">
        <f t="shared" si="145"/>
        <v/>
      </c>
      <c r="AO105" s="33" t="str">
        <f t="shared" si="146"/>
        <v/>
      </c>
      <c r="AP105" s="33" t="str">
        <f t="shared" si="147"/>
        <v/>
      </c>
      <c r="AQ105" s="125"/>
      <c r="AR105" s="126" t="str">
        <f t="shared" si="148"/>
        <v/>
      </c>
      <c r="AS105" s="126" t="str">
        <f t="shared" si="149"/>
        <v/>
      </c>
      <c r="AT105" s="126"/>
      <c r="AU105" s="62" t="str">
        <f t="shared" si="131"/>
        <v/>
      </c>
      <c r="AV105" s="62" t="str">
        <f t="shared" si="132"/>
        <v/>
      </c>
      <c r="AW105" s="62" t="str">
        <f t="shared" si="133"/>
        <v/>
      </c>
      <c r="AX105" s="61" t="str">
        <f t="shared" si="150"/>
        <v/>
      </c>
      <c r="AY105" s="61"/>
      <c r="AZ105" s="33" t="str">
        <f>IF(B105="","",VLOOKUP($A$3,'Tab1-Plan'!$B$30:$F$33,IF(B105&lt;65,2,3),FALSE))</f>
        <v/>
      </c>
      <c r="BA105" s="33" t="str">
        <f>IF(T105="","",VLOOKUP($A$3,'Tab1-Plan'!$B$30:$F$33,IF(T105&lt;65,4,5),FALSE))</f>
        <v/>
      </c>
      <c r="BB105" s="115"/>
      <c r="BC105" s="126" t="str">
        <f t="shared" si="134"/>
        <v/>
      </c>
      <c r="BD105" s="126" t="str">
        <f t="shared" si="135"/>
        <v/>
      </c>
      <c r="BE105" s="125"/>
      <c r="BF105" s="62" t="str">
        <f t="shared" si="136"/>
        <v/>
      </c>
      <c r="BG105" s="62" t="str">
        <f t="shared" si="137"/>
        <v/>
      </c>
      <c r="BH105" s="62" t="str">
        <f t="shared" si="138"/>
        <v/>
      </c>
      <c r="BI105" s="61" t="str">
        <f t="shared" si="139"/>
        <v/>
      </c>
      <c r="BJ105" s="61"/>
      <c r="BK105" s="61" t="str">
        <f t="shared" si="140"/>
        <v/>
      </c>
      <c r="BL105" s="61" t="str">
        <f t="shared" si="141"/>
        <v/>
      </c>
      <c r="BM105" s="127"/>
      <c r="BU105" s="37"/>
      <c r="BV105" s="127"/>
      <c r="BW105" s="127"/>
    </row>
    <row r="106" spans="1:75">
      <c r="A106" s="26" t="str">
        <f t="shared" si="104"/>
        <v/>
      </c>
      <c r="B106" s="26" t="str">
        <f t="shared" si="105"/>
        <v/>
      </c>
      <c r="C106" s="26" t="str">
        <f t="shared" si="106"/>
        <v/>
      </c>
      <c r="D106" s="103" t="str">
        <f t="shared" si="120"/>
        <v/>
      </c>
      <c r="E106" s="118" t="str">
        <f t="shared" si="121"/>
        <v/>
      </c>
      <c r="F106" s="103" t="str">
        <f t="shared" si="122"/>
        <v/>
      </c>
      <c r="G106" s="103"/>
      <c r="H106" s="60" t="str">
        <f>IF(B106="","",(IF(AND(B106&gt;='Tab1-Plan'!$C$9,C106&gt;='Tab1-Plan'!$D$9),1,0)))</f>
        <v/>
      </c>
      <c r="I106" s="64" t="str">
        <f>IF(AND(B106="",T106=""),"",VLOOKUP($A$3,'Tab2-Assumptions'!$A$10:$C$13,2,FALSE))</f>
        <v/>
      </c>
      <c r="J106" s="64" t="str">
        <f>IF(AND(B106="",T106=""),"",VLOOKUP($A$3,'Tab2-Assumptions'!$A$10:$C$13,3,FALSE))</f>
        <v/>
      </c>
      <c r="K106" s="103" t="str">
        <f t="shared" si="107"/>
        <v/>
      </c>
      <c r="L106" s="103" t="str">
        <f t="shared" si="79"/>
        <v/>
      </c>
      <c r="M106" s="103" t="str">
        <f t="shared" si="80"/>
        <v/>
      </c>
      <c r="N106" s="103" t="str">
        <f t="shared" si="81"/>
        <v/>
      </c>
      <c r="O106" s="103" t="str">
        <f t="shared" si="82"/>
        <v/>
      </c>
      <c r="P106" s="103" t="str">
        <f t="shared" si="108"/>
        <v/>
      </c>
      <c r="Q106" s="103" t="str">
        <f t="shared" si="83"/>
        <v/>
      </c>
      <c r="R106" s="103" t="str">
        <f t="shared" si="84"/>
        <v/>
      </c>
      <c r="T106" s="26" t="str">
        <f t="shared" si="109"/>
        <v/>
      </c>
      <c r="U106" s="119" t="str">
        <f t="shared" si="123"/>
        <v/>
      </c>
      <c r="V106" s="119"/>
      <c r="W106" s="120" t="str">
        <f t="shared" si="142"/>
        <v/>
      </c>
      <c r="X106" s="120" t="str">
        <f t="shared" si="119"/>
        <v/>
      </c>
      <c r="Y106" s="120" t="str">
        <f t="shared" si="124"/>
        <v/>
      </c>
      <c r="AA106" s="119" t="str">
        <f t="shared" si="143"/>
        <v/>
      </c>
      <c r="AC106" s="26" t="str">
        <f t="shared" si="125"/>
        <v/>
      </c>
      <c r="AD106" s="25" t="str">
        <f t="shared" si="126"/>
        <v/>
      </c>
      <c r="AE106" s="105"/>
      <c r="AF106" s="26" t="str">
        <f t="shared" si="127"/>
        <v/>
      </c>
      <c r="AG106" s="25" t="str">
        <f t="shared" si="128"/>
        <v/>
      </c>
      <c r="AH106" s="123"/>
      <c r="AI106" s="51" t="str">
        <f t="shared" si="129"/>
        <v/>
      </c>
      <c r="AJ106" s="35" t="str">
        <f t="shared" si="130"/>
        <v/>
      </c>
      <c r="AL106" s="25" t="str">
        <f t="shared" si="144"/>
        <v/>
      </c>
      <c r="AM106" s="25" t="str">
        <f t="shared" si="145"/>
        <v/>
      </c>
      <c r="AO106" s="33" t="str">
        <f t="shared" si="146"/>
        <v/>
      </c>
      <c r="AP106" s="33" t="str">
        <f t="shared" si="147"/>
        <v/>
      </c>
      <c r="AQ106" s="125"/>
      <c r="AR106" s="126" t="str">
        <f t="shared" si="148"/>
        <v/>
      </c>
      <c r="AS106" s="126" t="str">
        <f t="shared" si="149"/>
        <v/>
      </c>
      <c r="AT106" s="126"/>
      <c r="AU106" s="62" t="str">
        <f t="shared" si="131"/>
        <v/>
      </c>
      <c r="AV106" s="62" t="str">
        <f t="shared" si="132"/>
        <v/>
      </c>
      <c r="AW106" s="62" t="str">
        <f t="shared" si="133"/>
        <v/>
      </c>
      <c r="AX106" s="61" t="str">
        <f t="shared" si="150"/>
        <v/>
      </c>
      <c r="AY106" s="61"/>
      <c r="AZ106" s="33" t="str">
        <f>IF(B106="","",VLOOKUP($A$3,'Tab1-Plan'!$B$30:$F$33,IF(B106&lt;65,2,3),FALSE))</f>
        <v/>
      </c>
      <c r="BA106" s="33" t="str">
        <f>IF(T106="","",VLOOKUP($A$3,'Tab1-Plan'!$B$30:$F$33,IF(T106&lt;65,4,5),FALSE))</f>
        <v/>
      </c>
      <c r="BB106" s="115"/>
      <c r="BC106" s="126" t="str">
        <f t="shared" si="134"/>
        <v/>
      </c>
      <c r="BD106" s="126" t="str">
        <f t="shared" si="135"/>
        <v/>
      </c>
      <c r="BE106" s="125"/>
      <c r="BF106" s="62" t="str">
        <f t="shared" si="136"/>
        <v/>
      </c>
      <c r="BG106" s="62" t="str">
        <f t="shared" si="137"/>
        <v/>
      </c>
      <c r="BH106" s="62" t="str">
        <f t="shared" si="138"/>
        <v/>
      </c>
      <c r="BI106" s="61" t="str">
        <f t="shared" si="139"/>
        <v/>
      </c>
      <c r="BJ106" s="61"/>
      <c r="BK106" s="61" t="str">
        <f t="shared" si="140"/>
        <v/>
      </c>
      <c r="BL106" s="61" t="str">
        <f t="shared" si="141"/>
        <v/>
      </c>
      <c r="BM106" s="127"/>
      <c r="BU106" s="37"/>
      <c r="BV106" s="127"/>
      <c r="BW106" s="127"/>
    </row>
    <row r="107" spans="1:75">
      <c r="A107" s="26" t="str">
        <f t="shared" si="104"/>
        <v/>
      </c>
      <c r="B107" s="26" t="str">
        <f t="shared" si="105"/>
        <v/>
      </c>
      <c r="C107" s="26" t="str">
        <f t="shared" si="106"/>
        <v/>
      </c>
      <c r="D107" s="103" t="str">
        <f t="shared" si="120"/>
        <v/>
      </c>
      <c r="E107" s="118" t="str">
        <f t="shared" si="121"/>
        <v/>
      </c>
      <c r="F107" s="103" t="str">
        <f t="shared" si="122"/>
        <v/>
      </c>
      <c r="G107" s="103"/>
      <c r="H107" s="60" t="str">
        <f>IF(B107="","",(IF(AND(B107&gt;='Tab1-Plan'!$C$9,C107&gt;='Tab1-Plan'!$D$9),1,0)))</f>
        <v/>
      </c>
      <c r="I107" s="64" t="str">
        <f>IF(AND(B107="",T107=""),"",VLOOKUP($A$3,'Tab2-Assumptions'!$A$10:$C$13,2,FALSE))</f>
        <v/>
      </c>
      <c r="J107" s="64" t="str">
        <f>IF(AND(B107="",T107=""),"",VLOOKUP($A$3,'Tab2-Assumptions'!$A$10:$C$13,3,FALSE))</f>
        <v/>
      </c>
      <c r="K107" s="103" t="str">
        <f t="shared" si="107"/>
        <v/>
      </c>
      <c r="L107" s="103" t="str">
        <f t="shared" si="79"/>
        <v/>
      </c>
      <c r="M107" s="103" t="str">
        <f t="shared" si="80"/>
        <v/>
      </c>
      <c r="N107" s="103" t="str">
        <f t="shared" si="81"/>
        <v/>
      </c>
      <c r="O107" s="103" t="str">
        <f t="shared" si="82"/>
        <v/>
      </c>
      <c r="P107" s="103" t="str">
        <f t="shared" si="108"/>
        <v/>
      </c>
      <c r="Q107" s="103" t="str">
        <f t="shared" si="83"/>
        <v/>
      </c>
      <c r="R107" s="103" t="str">
        <f t="shared" si="84"/>
        <v/>
      </c>
      <c r="T107" s="26" t="str">
        <f t="shared" si="109"/>
        <v/>
      </c>
      <c r="U107" s="119" t="str">
        <f t="shared" si="123"/>
        <v/>
      </c>
      <c r="V107" s="119"/>
      <c r="W107" s="120" t="str">
        <f t="shared" si="142"/>
        <v/>
      </c>
      <c r="X107" s="120" t="str">
        <f t="shared" si="119"/>
        <v/>
      </c>
      <c r="Y107" s="120" t="str">
        <f t="shared" si="124"/>
        <v/>
      </c>
      <c r="AA107" s="119" t="str">
        <f t="shared" si="143"/>
        <v/>
      </c>
      <c r="AC107" s="26" t="str">
        <f t="shared" si="125"/>
        <v/>
      </c>
      <c r="AD107" s="25" t="str">
        <f t="shared" si="126"/>
        <v/>
      </c>
      <c r="AE107" s="105"/>
      <c r="AF107" s="26" t="str">
        <f t="shared" si="127"/>
        <v/>
      </c>
      <c r="AG107" s="25" t="str">
        <f t="shared" si="128"/>
        <v/>
      </c>
      <c r="AH107" s="123"/>
      <c r="AI107" s="51" t="str">
        <f t="shared" si="129"/>
        <v/>
      </c>
      <c r="AJ107" s="35" t="str">
        <f t="shared" si="130"/>
        <v/>
      </c>
      <c r="AL107" s="25" t="str">
        <f t="shared" si="144"/>
        <v/>
      </c>
      <c r="AM107" s="25" t="str">
        <f t="shared" si="145"/>
        <v/>
      </c>
      <c r="AO107" s="33" t="str">
        <f t="shared" si="146"/>
        <v/>
      </c>
      <c r="AP107" s="33" t="str">
        <f t="shared" si="147"/>
        <v/>
      </c>
      <c r="AQ107" s="125"/>
      <c r="AR107" s="126" t="str">
        <f t="shared" si="148"/>
        <v/>
      </c>
      <c r="AS107" s="126" t="str">
        <f t="shared" si="149"/>
        <v/>
      </c>
      <c r="AT107" s="126"/>
      <c r="AU107" s="62" t="str">
        <f t="shared" si="131"/>
        <v/>
      </c>
      <c r="AV107" s="62" t="str">
        <f t="shared" si="132"/>
        <v/>
      </c>
      <c r="AW107" s="62" t="str">
        <f t="shared" si="133"/>
        <v/>
      </c>
      <c r="AX107" s="61" t="str">
        <f t="shared" si="150"/>
        <v/>
      </c>
      <c r="AY107" s="61"/>
      <c r="AZ107" s="33" t="str">
        <f>IF(B107="","",VLOOKUP($A$3,'Tab1-Plan'!$B$30:$F$33,IF(B107&lt;65,2,3),FALSE))</f>
        <v/>
      </c>
      <c r="BA107" s="33" t="str">
        <f>IF(T107="","",VLOOKUP($A$3,'Tab1-Plan'!$B$30:$F$33,IF(T107&lt;65,4,5),FALSE))</f>
        <v/>
      </c>
      <c r="BB107" s="115"/>
      <c r="BC107" s="126" t="str">
        <f t="shared" si="134"/>
        <v/>
      </c>
      <c r="BD107" s="126" t="str">
        <f t="shared" si="135"/>
        <v/>
      </c>
      <c r="BE107" s="125"/>
      <c r="BF107" s="62" t="str">
        <f t="shared" si="136"/>
        <v/>
      </c>
      <c r="BG107" s="62" t="str">
        <f t="shared" si="137"/>
        <v/>
      </c>
      <c r="BH107" s="62" t="str">
        <f t="shared" si="138"/>
        <v/>
      </c>
      <c r="BI107" s="61" t="str">
        <f t="shared" si="139"/>
        <v/>
      </c>
      <c r="BJ107" s="61"/>
      <c r="BK107" s="61" t="str">
        <f t="shared" si="140"/>
        <v/>
      </c>
      <c r="BL107" s="61" t="str">
        <f t="shared" si="141"/>
        <v/>
      </c>
      <c r="BM107" s="127"/>
      <c r="BU107" s="37"/>
      <c r="BV107" s="127"/>
      <c r="BW107" s="127"/>
    </row>
    <row r="108" spans="1:75">
      <c r="A108" s="26" t="str">
        <f t="shared" si="104"/>
        <v/>
      </c>
      <c r="B108" s="26" t="str">
        <f t="shared" si="105"/>
        <v/>
      </c>
      <c r="C108" s="26" t="str">
        <f t="shared" si="106"/>
        <v/>
      </c>
      <c r="D108" s="103" t="str">
        <f t="shared" si="120"/>
        <v/>
      </c>
      <c r="E108" s="118" t="str">
        <f t="shared" si="121"/>
        <v/>
      </c>
      <c r="F108" s="103" t="str">
        <f t="shared" si="122"/>
        <v/>
      </c>
      <c r="G108" s="103"/>
      <c r="H108" s="60" t="str">
        <f>IF(B108="","",(IF(AND(B108&gt;='Tab1-Plan'!$C$9,C108&gt;='Tab1-Plan'!$D$9),1,0)))</f>
        <v/>
      </c>
      <c r="I108" s="64" t="str">
        <f>IF(AND(B108="",T108=""),"",VLOOKUP($A$3,'Tab2-Assumptions'!$A$10:$C$13,2,FALSE))</f>
        <v/>
      </c>
      <c r="J108" s="64" t="str">
        <f>IF(AND(B108="",T108=""),"",VLOOKUP($A$3,'Tab2-Assumptions'!$A$10:$C$13,3,FALSE))</f>
        <v/>
      </c>
      <c r="K108" s="103" t="str">
        <f t="shared" si="107"/>
        <v/>
      </c>
      <c r="L108" s="103" t="str">
        <f t="shared" si="79"/>
        <v/>
      </c>
      <c r="M108" s="103" t="str">
        <f t="shared" si="80"/>
        <v/>
      </c>
      <c r="N108" s="103" t="str">
        <f t="shared" si="81"/>
        <v/>
      </c>
      <c r="O108" s="103" t="str">
        <f t="shared" si="82"/>
        <v/>
      </c>
      <c r="P108" s="103" t="str">
        <f t="shared" si="108"/>
        <v/>
      </c>
      <c r="Q108" s="103" t="str">
        <f t="shared" si="83"/>
        <v/>
      </c>
      <c r="R108" s="103" t="str">
        <f t="shared" si="84"/>
        <v/>
      </c>
      <c r="T108" s="26" t="str">
        <f t="shared" si="109"/>
        <v/>
      </c>
      <c r="U108" s="119" t="str">
        <f t="shared" si="123"/>
        <v/>
      </c>
      <c r="V108" s="119"/>
      <c r="W108" s="120" t="str">
        <f t="shared" si="142"/>
        <v/>
      </c>
      <c r="X108" s="120" t="str">
        <f t="shared" si="119"/>
        <v/>
      </c>
      <c r="Y108" s="120" t="str">
        <f t="shared" si="124"/>
        <v/>
      </c>
      <c r="AA108" s="119" t="str">
        <f t="shared" si="143"/>
        <v/>
      </c>
      <c r="AC108" s="26" t="str">
        <f t="shared" si="125"/>
        <v/>
      </c>
      <c r="AD108" s="25" t="str">
        <f t="shared" si="126"/>
        <v/>
      </c>
      <c r="AE108" s="105"/>
      <c r="AF108" s="26" t="str">
        <f t="shared" si="127"/>
        <v/>
      </c>
      <c r="AG108" s="25" t="str">
        <f t="shared" si="128"/>
        <v/>
      </c>
      <c r="AH108" s="123"/>
      <c r="AI108" s="51" t="str">
        <f t="shared" si="129"/>
        <v/>
      </c>
      <c r="AJ108" s="35" t="str">
        <f t="shared" si="130"/>
        <v/>
      </c>
      <c r="AL108" s="25" t="str">
        <f t="shared" si="144"/>
        <v/>
      </c>
      <c r="AM108" s="25" t="str">
        <f t="shared" si="145"/>
        <v/>
      </c>
      <c r="AO108" s="33" t="str">
        <f t="shared" si="146"/>
        <v/>
      </c>
      <c r="AP108" s="33" t="str">
        <f t="shared" si="147"/>
        <v/>
      </c>
      <c r="AQ108" s="125"/>
      <c r="AR108" s="126" t="str">
        <f t="shared" si="148"/>
        <v/>
      </c>
      <c r="AS108" s="126" t="str">
        <f t="shared" si="149"/>
        <v/>
      </c>
      <c r="AT108" s="126"/>
      <c r="AU108" s="62" t="str">
        <f t="shared" si="131"/>
        <v/>
      </c>
      <c r="AV108" s="62" t="str">
        <f t="shared" si="132"/>
        <v/>
      </c>
      <c r="AW108" s="62" t="str">
        <f t="shared" si="133"/>
        <v/>
      </c>
      <c r="AX108" s="61" t="str">
        <f t="shared" si="150"/>
        <v/>
      </c>
      <c r="AY108" s="61"/>
      <c r="AZ108" s="33" t="str">
        <f>IF(B108="","",VLOOKUP($A$3,'Tab1-Plan'!$B$30:$F$33,IF(B108&lt;65,2,3),FALSE))</f>
        <v/>
      </c>
      <c r="BA108" s="33" t="str">
        <f>IF(T108="","",VLOOKUP($A$3,'Tab1-Plan'!$B$30:$F$33,IF(T108&lt;65,4,5),FALSE))</f>
        <v/>
      </c>
      <c r="BB108" s="115"/>
      <c r="BC108" s="126" t="str">
        <f t="shared" si="134"/>
        <v/>
      </c>
      <c r="BD108" s="126" t="str">
        <f t="shared" si="135"/>
        <v/>
      </c>
      <c r="BE108" s="125"/>
      <c r="BF108" s="62" t="str">
        <f t="shared" si="136"/>
        <v/>
      </c>
      <c r="BG108" s="62" t="str">
        <f t="shared" si="137"/>
        <v/>
      </c>
      <c r="BH108" s="62" t="str">
        <f t="shared" si="138"/>
        <v/>
      </c>
      <c r="BI108" s="61" t="str">
        <f t="shared" si="139"/>
        <v/>
      </c>
      <c r="BJ108" s="61"/>
      <c r="BK108" s="61" t="str">
        <f t="shared" si="140"/>
        <v/>
      </c>
      <c r="BL108" s="61" t="str">
        <f t="shared" si="141"/>
        <v/>
      </c>
      <c r="BM108" s="127"/>
      <c r="BU108" s="37"/>
      <c r="BV108" s="127"/>
      <c r="BW108" s="127"/>
    </row>
    <row r="109" spans="1:75">
      <c r="A109" s="26" t="str">
        <f t="shared" si="104"/>
        <v/>
      </c>
      <c r="B109" s="26" t="str">
        <f t="shared" si="105"/>
        <v/>
      </c>
      <c r="C109" s="26" t="str">
        <f t="shared" si="106"/>
        <v/>
      </c>
      <c r="D109" s="103" t="str">
        <f t="shared" si="120"/>
        <v/>
      </c>
      <c r="E109" s="118" t="str">
        <f t="shared" si="121"/>
        <v/>
      </c>
      <c r="F109" s="103" t="str">
        <f t="shared" si="122"/>
        <v/>
      </c>
      <c r="G109" s="103"/>
      <c r="H109" s="60" t="str">
        <f>IF(B109="","",(IF(AND(B109&gt;='Tab1-Plan'!$C$9,C109&gt;='Tab1-Plan'!$D$9),1,0)))</f>
        <v/>
      </c>
      <c r="I109" s="64" t="str">
        <f>IF(AND(B109="",T109=""),"",VLOOKUP($A$3,'Tab2-Assumptions'!$A$10:$C$13,2,FALSE))</f>
        <v/>
      </c>
      <c r="J109" s="64" t="str">
        <f>IF(AND(B109="",T109=""),"",VLOOKUP($A$3,'Tab2-Assumptions'!$A$10:$C$13,3,FALSE))</f>
        <v/>
      </c>
      <c r="K109" s="103" t="str">
        <f t="shared" si="107"/>
        <v/>
      </c>
      <c r="L109" s="103" t="str">
        <f t="shared" si="79"/>
        <v/>
      </c>
      <c r="M109" s="103" t="str">
        <f t="shared" si="80"/>
        <v/>
      </c>
      <c r="N109" s="103" t="str">
        <f t="shared" si="81"/>
        <v/>
      </c>
      <c r="O109" s="103" t="str">
        <f t="shared" si="82"/>
        <v/>
      </c>
      <c r="P109" s="103" t="str">
        <f t="shared" si="108"/>
        <v/>
      </c>
      <c r="Q109" s="103" t="str">
        <f t="shared" si="83"/>
        <v/>
      </c>
      <c r="R109" s="103" t="str">
        <f t="shared" si="84"/>
        <v/>
      </c>
      <c r="T109" s="26" t="str">
        <f t="shared" si="109"/>
        <v/>
      </c>
      <c r="U109" s="119" t="str">
        <f t="shared" si="123"/>
        <v/>
      </c>
      <c r="V109" s="119"/>
      <c r="W109" s="120" t="str">
        <f t="shared" si="142"/>
        <v/>
      </c>
      <c r="X109" s="120" t="str">
        <f t="shared" si="119"/>
        <v/>
      </c>
      <c r="Y109" s="120" t="str">
        <f t="shared" si="124"/>
        <v/>
      </c>
      <c r="AA109" s="119" t="str">
        <f t="shared" si="143"/>
        <v/>
      </c>
      <c r="AC109" s="26" t="str">
        <f t="shared" si="125"/>
        <v/>
      </c>
      <c r="AD109" s="25" t="str">
        <f t="shared" si="126"/>
        <v/>
      </c>
      <c r="AE109" s="105"/>
      <c r="AF109" s="26" t="str">
        <f t="shared" si="127"/>
        <v/>
      </c>
      <c r="AG109" s="25" t="str">
        <f t="shared" si="128"/>
        <v/>
      </c>
      <c r="AH109" s="123"/>
      <c r="AI109" s="51" t="str">
        <f t="shared" si="129"/>
        <v/>
      </c>
      <c r="AJ109" s="35" t="str">
        <f t="shared" si="130"/>
        <v/>
      </c>
      <c r="AL109" s="25" t="str">
        <f t="shared" si="144"/>
        <v/>
      </c>
      <c r="AM109" s="25" t="str">
        <f t="shared" si="145"/>
        <v/>
      </c>
      <c r="AO109" s="33" t="str">
        <f t="shared" si="146"/>
        <v/>
      </c>
      <c r="AP109" s="33" t="str">
        <f t="shared" si="147"/>
        <v/>
      </c>
      <c r="AQ109" s="125"/>
      <c r="AR109" s="126" t="str">
        <f t="shared" si="148"/>
        <v/>
      </c>
      <c r="AS109" s="126" t="str">
        <f t="shared" si="149"/>
        <v/>
      </c>
      <c r="AT109" s="126"/>
      <c r="AU109" s="62" t="str">
        <f t="shared" si="131"/>
        <v/>
      </c>
      <c r="AV109" s="62" t="str">
        <f t="shared" si="132"/>
        <v/>
      </c>
      <c r="AW109" s="62" t="str">
        <f t="shared" si="133"/>
        <v/>
      </c>
      <c r="AX109" s="61" t="str">
        <f t="shared" si="150"/>
        <v/>
      </c>
      <c r="AY109" s="61"/>
      <c r="AZ109" s="33" t="str">
        <f>IF(B109="","",VLOOKUP($A$3,'Tab1-Plan'!$B$30:$F$33,IF(B109&lt;65,2,3),FALSE))</f>
        <v/>
      </c>
      <c r="BA109" s="33" t="str">
        <f>IF(T109="","",VLOOKUP($A$3,'Tab1-Plan'!$B$30:$F$33,IF(T109&lt;65,4,5),FALSE))</f>
        <v/>
      </c>
      <c r="BB109" s="115"/>
      <c r="BC109" s="126" t="str">
        <f t="shared" si="134"/>
        <v/>
      </c>
      <c r="BD109" s="126" t="str">
        <f t="shared" si="135"/>
        <v/>
      </c>
      <c r="BE109" s="125"/>
      <c r="BF109" s="62" t="str">
        <f t="shared" si="136"/>
        <v/>
      </c>
      <c r="BG109" s="62" t="str">
        <f t="shared" si="137"/>
        <v/>
      </c>
      <c r="BH109" s="62" t="str">
        <f t="shared" si="138"/>
        <v/>
      </c>
      <c r="BI109" s="61" t="str">
        <f t="shared" si="139"/>
        <v/>
      </c>
      <c r="BJ109" s="61"/>
      <c r="BK109" s="61" t="str">
        <f t="shared" si="140"/>
        <v/>
      </c>
      <c r="BL109" s="61" t="str">
        <f t="shared" si="141"/>
        <v/>
      </c>
      <c r="BM109" s="127"/>
      <c r="BU109" s="37"/>
      <c r="BV109" s="127"/>
      <c r="BW109" s="127"/>
    </row>
    <row r="110" spans="1:75">
      <c r="A110" s="26" t="str">
        <f t="shared" si="104"/>
        <v/>
      </c>
      <c r="B110" s="26" t="str">
        <f t="shared" si="105"/>
        <v/>
      </c>
      <c r="C110" s="26" t="str">
        <f t="shared" si="106"/>
        <v/>
      </c>
      <c r="D110" s="103" t="str">
        <f t="shared" si="120"/>
        <v/>
      </c>
      <c r="E110" s="118" t="str">
        <f t="shared" si="121"/>
        <v/>
      </c>
      <c r="F110" s="103" t="str">
        <f t="shared" si="122"/>
        <v/>
      </c>
      <c r="G110" s="103"/>
      <c r="H110" s="60" t="str">
        <f>IF(B110="","",(IF(AND(B110&gt;='Tab1-Plan'!$C$9,C110&gt;='Tab1-Plan'!$D$9),1,0)))</f>
        <v/>
      </c>
      <c r="I110" s="64" t="str">
        <f>IF(AND(B110="",T110=""),"",VLOOKUP($A$3,'Tab2-Assumptions'!$A$10:$C$13,2,FALSE))</f>
        <v/>
      </c>
      <c r="J110" s="64" t="str">
        <f>IF(AND(B110="",T110=""),"",VLOOKUP($A$3,'Tab2-Assumptions'!$A$10:$C$13,3,FALSE))</f>
        <v/>
      </c>
      <c r="K110" s="103" t="str">
        <f t="shared" si="107"/>
        <v/>
      </c>
      <c r="L110" s="103" t="str">
        <f t="shared" si="79"/>
        <v/>
      </c>
      <c r="M110" s="103" t="str">
        <f t="shared" si="80"/>
        <v/>
      </c>
      <c r="N110" s="103" t="str">
        <f t="shared" si="81"/>
        <v/>
      </c>
      <c r="O110" s="103" t="str">
        <f t="shared" si="82"/>
        <v/>
      </c>
      <c r="P110" s="103" t="str">
        <f t="shared" si="108"/>
        <v/>
      </c>
      <c r="Q110" s="103" t="str">
        <f t="shared" si="83"/>
        <v/>
      </c>
      <c r="R110" s="103" t="str">
        <f t="shared" si="84"/>
        <v/>
      </c>
      <c r="T110" s="26" t="str">
        <f t="shared" si="109"/>
        <v/>
      </c>
      <c r="U110" s="119" t="str">
        <f t="shared" si="123"/>
        <v/>
      </c>
      <c r="V110" s="119"/>
      <c r="W110" s="120" t="str">
        <f t="shared" si="142"/>
        <v/>
      </c>
      <c r="X110" s="120" t="str">
        <f t="shared" si="119"/>
        <v/>
      </c>
      <c r="Y110" s="120" t="str">
        <f t="shared" si="124"/>
        <v/>
      </c>
      <c r="AA110" s="119" t="str">
        <f t="shared" si="143"/>
        <v/>
      </c>
      <c r="AC110" s="26" t="str">
        <f t="shared" si="125"/>
        <v/>
      </c>
      <c r="AD110" s="25" t="str">
        <f t="shared" si="126"/>
        <v/>
      </c>
      <c r="AE110" s="105"/>
      <c r="AF110" s="26" t="str">
        <f t="shared" si="127"/>
        <v/>
      </c>
      <c r="AG110" s="25" t="str">
        <f t="shared" si="128"/>
        <v/>
      </c>
      <c r="AH110" s="123"/>
      <c r="AI110" s="51" t="str">
        <f t="shared" si="129"/>
        <v/>
      </c>
      <c r="AJ110" s="35" t="str">
        <f t="shared" si="130"/>
        <v/>
      </c>
      <c r="AL110" s="25" t="str">
        <f t="shared" si="144"/>
        <v/>
      </c>
      <c r="AM110" s="25" t="str">
        <f t="shared" si="145"/>
        <v/>
      </c>
      <c r="AO110" s="33" t="str">
        <f t="shared" si="146"/>
        <v/>
      </c>
      <c r="AP110" s="33" t="str">
        <f t="shared" si="147"/>
        <v/>
      </c>
      <c r="AQ110" s="125"/>
      <c r="AR110" s="126" t="str">
        <f t="shared" si="148"/>
        <v/>
      </c>
      <c r="AS110" s="126" t="str">
        <f t="shared" si="149"/>
        <v/>
      </c>
      <c r="AT110" s="126"/>
      <c r="AU110" s="62" t="str">
        <f t="shared" si="131"/>
        <v/>
      </c>
      <c r="AV110" s="62" t="str">
        <f t="shared" si="132"/>
        <v/>
      </c>
      <c r="AW110" s="62" t="str">
        <f t="shared" si="133"/>
        <v/>
      </c>
      <c r="AX110" s="61" t="str">
        <f t="shared" si="150"/>
        <v/>
      </c>
      <c r="AY110" s="61"/>
      <c r="AZ110" s="33" t="str">
        <f>IF(B110="","",VLOOKUP($A$3,'Tab1-Plan'!$B$30:$F$33,IF(B110&lt;65,2,3),FALSE))</f>
        <v/>
      </c>
      <c r="BA110" s="33" t="str">
        <f>IF(T110="","",VLOOKUP($A$3,'Tab1-Plan'!$B$30:$F$33,IF(T110&lt;65,4,5),FALSE))</f>
        <v/>
      </c>
      <c r="BB110" s="115"/>
      <c r="BC110" s="126" t="str">
        <f t="shared" si="134"/>
        <v/>
      </c>
      <c r="BD110" s="126" t="str">
        <f t="shared" si="135"/>
        <v/>
      </c>
      <c r="BE110" s="125"/>
      <c r="BF110" s="62" t="str">
        <f t="shared" si="136"/>
        <v/>
      </c>
      <c r="BG110" s="62" t="str">
        <f t="shared" si="137"/>
        <v/>
      </c>
      <c r="BH110" s="62" t="str">
        <f t="shared" si="138"/>
        <v/>
      </c>
      <c r="BI110" s="61" t="str">
        <f t="shared" si="139"/>
        <v/>
      </c>
      <c r="BJ110" s="61"/>
      <c r="BK110" s="61" t="str">
        <f t="shared" si="140"/>
        <v/>
      </c>
      <c r="BL110" s="61" t="str">
        <f t="shared" si="141"/>
        <v/>
      </c>
      <c r="BM110" s="127"/>
      <c r="BU110" s="37"/>
      <c r="BV110" s="127"/>
      <c r="BW110" s="127"/>
    </row>
    <row r="111" spans="1:75">
      <c r="A111" s="26" t="str">
        <f t="shared" si="104"/>
        <v/>
      </c>
      <c r="B111" s="26" t="str">
        <f t="shared" si="105"/>
        <v/>
      </c>
      <c r="C111" s="26" t="str">
        <f t="shared" si="106"/>
        <v/>
      </c>
      <c r="D111" s="103" t="str">
        <f t="shared" si="120"/>
        <v/>
      </c>
      <c r="E111" s="118" t="str">
        <f t="shared" si="121"/>
        <v/>
      </c>
      <c r="F111" s="103" t="str">
        <f t="shared" si="122"/>
        <v/>
      </c>
      <c r="G111" s="103"/>
      <c r="H111" s="60" t="str">
        <f>IF(B111="","",(IF(AND(B111&gt;='Tab1-Plan'!$C$9,C111&gt;='Tab1-Plan'!$D$9),1,0)))</f>
        <v/>
      </c>
      <c r="I111" s="64" t="str">
        <f>IF(AND(B111="",T111=""),"",VLOOKUP($A$3,'Tab2-Assumptions'!$A$10:$C$13,2,FALSE))</f>
        <v/>
      </c>
      <c r="J111" s="64" t="str">
        <f>IF(AND(B111="",T111=""),"",VLOOKUP($A$3,'Tab2-Assumptions'!$A$10:$C$13,3,FALSE))</f>
        <v/>
      </c>
      <c r="K111" s="103" t="str">
        <f t="shared" si="107"/>
        <v/>
      </c>
      <c r="L111" s="103" t="str">
        <f t="shared" si="79"/>
        <v/>
      </c>
      <c r="M111" s="103" t="str">
        <f t="shared" si="80"/>
        <v/>
      </c>
      <c r="N111" s="103" t="str">
        <f t="shared" si="81"/>
        <v/>
      </c>
      <c r="O111" s="103" t="str">
        <f t="shared" si="82"/>
        <v/>
      </c>
      <c r="P111" s="103" t="str">
        <f t="shared" si="108"/>
        <v/>
      </c>
      <c r="Q111" s="103" t="str">
        <f t="shared" si="83"/>
        <v/>
      </c>
      <c r="R111" s="103" t="str">
        <f t="shared" si="84"/>
        <v/>
      </c>
      <c r="T111" s="26" t="str">
        <f t="shared" si="109"/>
        <v/>
      </c>
      <c r="U111" s="119" t="str">
        <f t="shared" si="123"/>
        <v/>
      </c>
      <c r="V111" s="119"/>
      <c r="W111" s="120" t="str">
        <f t="shared" si="142"/>
        <v/>
      </c>
      <c r="X111" s="120" t="str">
        <f t="shared" si="119"/>
        <v/>
      </c>
      <c r="Y111" s="120" t="str">
        <f t="shared" si="124"/>
        <v/>
      </c>
      <c r="AA111" s="119" t="str">
        <f t="shared" si="143"/>
        <v/>
      </c>
      <c r="AC111" s="26" t="str">
        <f t="shared" si="125"/>
        <v/>
      </c>
      <c r="AD111" s="25" t="str">
        <f t="shared" si="126"/>
        <v/>
      </c>
      <c r="AE111" s="105"/>
      <c r="AF111" s="26" t="str">
        <f t="shared" si="127"/>
        <v/>
      </c>
      <c r="AG111" s="25" t="str">
        <f t="shared" si="128"/>
        <v/>
      </c>
      <c r="AH111" s="123"/>
      <c r="AI111" s="51" t="str">
        <f t="shared" si="129"/>
        <v/>
      </c>
      <c r="AJ111" s="35" t="str">
        <f t="shared" si="130"/>
        <v/>
      </c>
      <c r="AL111" s="25" t="str">
        <f t="shared" si="144"/>
        <v/>
      </c>
      <c r="AM111" s="25" t="str">
        <f t="shared" si="145"/>
        <v/>
      </c>
      <c r="AO111" s="33" t="str">
        <f t="shared" si="146"/>
        <v/>
      </c>
      <c r="AP111" s="33" t="str">
        <f t="shared" si="147"/>
        <v/>
      </c>
      <c r="AQ111" s="125"/>
      <c r="AR111" s="126" t="str">
        <f t="shared" si="148"/>
        <v/>
      </c>
      <c r="AS111" s="126" t="str">
        <f t="shared" si="149"/>
        <v/>
      </c>
      <c r="AT111" s="126"/>
      <c r="AU111" s="62" t="str">
        <f t="shared" si="131"/>
        <v/>
      </c>
      <c r="AV111" s="62" t="str">
        <f t="shared" si="132"/>
        <v/>
      </c>
      <c r="AW111" s="62" t="str">
        <f t="shared" si="133"/>
        <v/>
      </c>
      <c r="AX111" s="61" t="str">
        <f t="shared" si="150"/>
        <v/>
      </c>
      <c r="AY111" s="61"/>
      <c r="AZ111" s="33" t="str">
        <f>IF(B111="","",VLOOKUP($A$3,'Tab1-Plan'!$B$30:$F$33,IF(B111&lt;65,2,3),FALSE))</f>
        <v/>
      </c>
      <c r="BA111" s="33" t="str">
        <f>IF(T111="","",VLOOKUP($A$3,'Tab1-Plan'!$B$30:$F$33,IF(T111&lt;65,4,5),FALSE))</f>
        <v/>
      </c>
      <c r="BB111" s="115"/>
      <c r="BC111" s="126" t="str">
        <f t="shared" si="134"/>
        <v/>
      </c>
      <c r="BD111" s="126" t="str">
        <f t="shared" si="135"/>
        <v/>
      </c>
      <c r="BE111" s="125"/>
      <c r="BF111" s="62" t="str">
        <f t="shared" si="136"/>
        <v/>
      </c>
      <c r="BG111" s="62" t="str">
        <f t="shared" si="137"/>
        <v/>
      </c>
      <c r="BH111" s="62" t="str">
        <f t="shared" si="138"/>
        <v/>
      </c>
      <c r="BI111" s="61" t="str">
        <f t="shared" si="139"/>
        <v/>
      </c>
      <c r="BJ111" s="61"/>
      <c r="BK111" s="61" t="str">
        <f t="shared" si="140"/>
        <v/>
      </c>
      <c r="BL111" s="61" t="str">
        <f t="shared" si="141"/>
        <v/>
      </c>
      <c r="BM111" s="127"/>
      <c r="BU111" s="37"/>
      <c r="BV111" s="127"/>
      <c r="BW111" s="127"/>
    </row>
    <row r="112" spans="1:75">
      <c r="A112" s="26" t="str">
        <f t="shared" si="104"/>
        <v/>
      </c>
      <c r="B112" s="26" t="str">
        <f t="shared" si="105"/>
        <v/>
      </c>
      <c r="C112" s="26" t="str">
        <f t="shared" si="106"/>
        <v/>
      </c>
      <c r="D112" s="103" t="str">
        <f t="shared" si="120"/>
        <v/>
      </c>
      <c r="E112" s="118" t="str">
        <f t="shared" si="121"/>
        <v/>
      </c>
      <c r="F112" s="103" t="str">
        <f t="shared" si="122"/>
        <v/>
      </c>
      <c r="G112" s="103"/>
      <c r="H112" s="60" t="str">
        <f>IF(B112="","",(IF(AND(B112&gt;='Tab1-Plan'!$C$9,C112&gt;='Tab1-Plan'!$D$9),1,0)))</f>
        <v/>
      </c>
      <c r="I112" s="64" t="str">
        <f>IF(AND(B112="",T112=""),"",VLOOKUP($A$3,'Tab2-Assumptions'!$A$10:$C$13,2,FALSE))</f>
        <v/>
      </c>
      <c r="J112" s="64" t="str">
        <f>IF(AND(B112="",T112=""),"",VLOOKUP($A$3,'Tab2-Assumptions'!$A$10:$C$13,3,FALSE))</f>
        <v/>
      </c>
      <c r="K112" s="103" t="str">
        <f t="shared" si="107"/>
        <v/>
      </c>
      <c r="L112" s="103" t="str">
        <f t="shared" si="79"/>
        <v/>
      </c>
      <c r="M112" s="103" t="str">
        <f t="shared" si="80"/>
        <v/>
      </c>
      <c r="N112" s="103" t="str">
        <f t="shared" si="81"/>
        <v/>
      </c>
      <c r="O112" s="103" t="str">
        <f t="shared" si="82"/>
        <v/>
      </c>
      <c r="P112" s="103" t="str">
        <f t="shared" si="108"/>
        <v/>
      </c>
      <c r="Q112" s="103" t="str">
        <f t="shared" si="83"/>
        <v/>
      </c>
      <c r="R112" s="103" t="str">
        <f t="shared" si="84"/>
        <v/>
      </c>
      <c r="T112" s="26" t="str">
        <f t="shared" si="109"/>
        <v/>
      </c>
      <c r="U112" s="119" t="str">
        <f t="shared" si="123"/>
        <v/>
      </c>
      <c r="V112" s="119"/>
      <c r="W112" s="120" t="str">
        <f t="shared" si="142"/>
        <v/>
      </c>
      <c r="X112" s="120" t="str">
        <f t="shared" si="119"/>
        <v/>
      </c>
      <c r="Y112" s="120" t="str">
        <f t="shared" si="124"/>
        <v/>
      </c>
      <c r="AA112" s="119" t="str">
        <f t="shared" si="143"/>
        <v/>
      </c>
      <c r="AC112" s="26" t="str">
        <f t="shared" si="125"/>
        <v/>
      </c>
      <c r="AD112" s="25" t="str">
        <f t="shared" si="126"/>
        <v/>
      </c>
      <c r="AE112" s="105"/>
      <c r="AF112" s="26" t="str">
        <f t="shared" si="127"/>
        <v/>
      </c>
      <c r="AG112" s="25" t="str">
        <f t="shared" si="128"/>
        <v/>
      </c>
      <c r="AH112" s="123"/>
      <c r="AI112" s="51" t="str">
        <f t="shared" si="129"/>
        <v/>
      </c>
      <c r="AJ112" s="35" t="str">
        <f t="shared" si="130"/>
        <v/>
      </c>
      <c r="AL112" s="25" t="str">
        <f t="shared" si="144"/>
        <v/>
      </c>
      <c r="AM112" s="25" t="str">
        <f t="shared" si="145"/>
        <v/>
      </c>
      <c r="AO112" s="33" t="str">
        <f t="shared" si="146"/>
        <v/>
      </c>
      <c r="AP112" s="33" t="str">
        <f t="shared" si="147"/>
        <v/>
      </c>
      <c r="AQ112" s="125"/>
      <c r="AR112" s="126" t="str">
        <f t="shared" si="148"/>
        <v/>
      </c>
      <c r="AS112" s="126" t="str">
        <f t="shared" si="149"/>
        <v/>
      </c>
      <c r="AT112" s="126"/>
      <c r="AU112" s="62" t="str">
        <f t="shared" si="131"/>
        <v/>
      </c>
      <c r="AV112" s="62" t="str">
        <f t="shared" si="132"/>
        <v/>
      </c>
      <c r="AW112" s="62" t="str">
        <f t="shared" si="133"/>
        <v/>
      </c>
      <c r="AX112" s="61" t="str">
        <f t="shared" si="150"/>
        <v/>
      </c>
      <c r="AY112" s="61"/>
      <c r="AZ112" s="33" t="str">
        <f>IF(B112="","",VLOOKUP($A$3,'Tab1-Plan'!$B$30:$F$33,IF(B112&lt;65,2,3),FALSE))</f>
        <v/>
      </c>
      <c r="BA112" s="33" t="str">
        <f>IF(T112="","",VLOOKUP($A$3,'Tab1-Plan'!$B$30:$F$33,IF(T112&lt;65,4,5),FALSE))</f>
        <v/>
      </c>
      <c r="BB112" s="115"/>
      <c r="BC112" s="126" t="str">
        <f t="shared" si="134"/>
        <v/>
      </c>
      <c r="BD112" s="126" t="str">
        <f t="shared" si="135"/>
        <v/>
      </c>
      <c r="BE112" s="125"/>
      <c r="BF112" s="62" t="str">
        <f t="shared" si="136"/>
        <v/>
      </c>
      <c r="BG112" s="62" t="str">
        <f t="shared" si="137"/>
        <v/>
      </c>
      <c r="BH112" s="62" t="str">
        <f t="shared" si="138"/>
        <v/>
      </c>
      <c r="BI112" s="61" t="str">
        <f t="shared" si="139"/>
        <v/>
      </c>
      <c r="BJ112" s="61"/>
      <c r="BK112" s="61" t="str">
        <f t="shared" si="140"/>
        <v/>
      </c>
      <c r="BL112" s="61" t="str">
        <f t="shared" si="141"/>
        <v/>
      </c>
      <c r="BM112" s="127"/>
      <c r="BU112" s="37"/>
      <c r="BV112" s="127"/>
      <c r="BW112" s="127"/>
    </row>
    <row r="113" spans="1:75">
      <c r="A113" s="26" t="str">
        <f t="shared" si="104"/>
        <v/>
      </c>
      <c r="B113" s="26" t="str">
        <f t="shared" si="105"/>
        <v/>
      </c>
      <c r="C113" s="26" t="str">
        <f t="shared" si="106"/>
        <v/>
      </c>
      <c r="D113" s="103" t="str">
        <f t="shared" si="120"/>
        <v/>
      </c>
      <c r="E113" s="118" t="str">
        <f t="shared" si="121"/>
        <v/>
      </c>
      <c r="F113" s="103" t="str">
        <f t="shared" si="122"/>
        <v/>
      </c>
      <c r="G113" s="103"/>
      <c r="H113" s="60" t="str">
        <f>IF(B113="","",(IF(AND(B113&gt;='Tab1-Plan'!$C$9,C113&gt;='Tab1-Plan'!$D$9),1,0)))</f>
        <v/>
      </c>
      <c r="I113" s="64" t="str">
        <f>IF(AND(B113="",T113=""),"",VLOOKUP($A$3,'Tab2-Assumptions'!$A$10:$C$13,2,FALSE))</f>
        <v/>
      </c>
      <c r="J113" s="64" t="str">
        <f>IF(AND(B113="",T113=""),"",VLOOKUP($A$3,'Tab2-Assumptions'!$A$10:$C$13,3,FALSE))</f>
        <v/>
      </c>
      <c r="K113" s="103" t="str">
        <f t="shared" si="107"/>
        <v/>
      </c>
      <c r="L113" s="103" t="str">
        <f t="shared" si="79"/>
        <v/>
      </c>
      <c r="M113" s="103" t="str">
        <f t="shared" si="80"/>
        <v/>
      </c>
      <c r="N113" s="103" t="str">
        <f t="shared" si="81"/>
        <v/>
      </c>
      <c r="O113" s="103" t="str">
        <f t="shared" si="82"/>
        <v/>
      </c>
      <c r="P113" s="103" t="str">
        <f t="shared" si="108"/>
        <v/>
      </c>
      <c r="Q113" s="103" t="str">
        <f t="shared" si="83"/>
        <v/>
      </c>
      <c r="R113" s="103" t="str">
        <f t="shared" si="84"/>
        <v/>
      </c>
      <c r="T113" s="26" t="str">
        <f t="shared" si="109"/>
        <v/>
      </c>
      <c r="U113" s="119" t="str">
        <f t="shared" si="123"/>
        <v/>
      </c>
      <c r="V113" s="119"/>
      <c r="W113" s="120" t="str">
        <f t="shared" si="142"/>
        <v/>
      </c>
      <c r="X113" s="120" t="str">
        <f t="shared" si="119"/>
        <v/>
      </c>
      <c r="Y113" s="120" t="str">
        <f t="shared" si="124"/>
        <v/>
      </c>
      <c r="AA113" s="119" t="str">
        <f t="shared" si="143"/>
        <v/>
      </c>
      <c r="AC113" s="26" t="str">
        <f t="shared" si="125"/>
        <v/>
      </c>
      <c r="AD113" s="25" t="str">
        <f t="shared" si="126"/>
        <v/>
      </c>
      <c r="AE113" s="105"/>
      <c r="AF113" s="26" t="str">
        <f t="shared" si="127"/>
        <v/>
      </c>
      <c r="AG113" s="25" t="str">
        <f t="shared" si="128"/>
        <v/>
      </c>
      <c r="AH113" s="123"/>
      <c r="AI113" s="51" t="str">
        <f t="shared" si="129"/>
        <v/>
      </c>
      <c r="AJ113" s="35" t="str">
        <f t="shared" si="130"/>
        <v/>
      </c>
      <c r="AL113" s="25" t="str">
        <f t="shared" si="144"/>
        <v/>
      </c>
      <c r="AM113" s="25" t="str">
        <f t="shared" si="145"/>
        <v/>
      </c>
      <c r="AO113" s="33" t="str">
        <f t="shared" si="146"/>
        <v/>
      </c>
      <c r="AP113" s="33" t="str">
        <f t="shared" si="147"/>
        <v/>
      </c>
      <c r="AQ113" s="125"/>
      <c r="AR113" s="126" t="str">
        <f t="shared" si="148"/>
        <v/>
      </c>
      <c r="AS113" s="126" t="str">
        <f t="shared" si="149"/>
        <v/>
      </c>
      <c r="AT113" s="126"/>
      <c r="AU113" s="62" t="str">
        <f t="shared" si="131"/>
        <v/>
      </c>
      <c r="AV113" s="62" t="str">
        <f t="shared" si="132"/>
        <v/>
      </c>
      <c r="AW113" s="62" t="str">
        <f t="shared" si="133"/>
        <v/>
      </c>
      <c r="AX113" s="61" t="str">
        <f t="shared" si="150"/>
        <v/>
      </c>
      <c r="AY113" s="61"/>
      <c r="AZ113" s="33" t="str">
        <f>IF(B113="","",VLOOKUP($A$3,'Tab1-Plan'!$B$30:$F$33,IF(B113&lt;65,2,3),FALSE))</f>
        <v/>
      </c>
      <c r="BA113" s="33" t="str">
        <f>IF(T113="","",VLOOKUP($A$3,'Tab1-Plan'!$B$30:$F$33,IF(T113&lt;65,4,5),FALSE))</f>
        <v/>
      </c>
      <c r="BB113" s="115"/>
      <c r="BC113" s="126" t="str">
        <f t="shared" si="134"/>
        <v/>
      </c>
      <c r="BD113" s="126" t="str">
        <f t="shared" si="135"/>
        <v/>
      </c>
      <c r="BE113" s="125"/>
      <c r="BF113" s="62" t="str">
        <f t="shared" si="136"/>
        <v/>
      </c>
      <c r="BG113" s="62" t="str">
        <f t="shared" si="137"/>
        <v/>
      </c>
      <c r="BH113" s="62" t="str">
        <f t="shared" si="138"/>
        <v/>
      </c>
      <c r="BI113" s="61" t="str">
        <f t="shared" si="139"/>
        <v/>
      </c>
      <c r="BJ113" s="61"/>
      <c r="BK113" s="61" t="str">
        <f t="shared" si="140"/>
        <v/>
      </c>
      <c r="BL113" s="61" t="str">
        <f t="shared" si="141"/>
        <v/>
      </c>
      <c r="BM113" s="127"/>
      <c r="BU113" s="37"/>
      <c r="BV113" s="127"/>
      <c r="BW113" s="127"/>
    </row>
    <row r="114" spans="1:75">
      <c r="A114" s="26" t="str">
        <f t="shared" si="104"/>
        <v/>
      </c>
      <c r="B114" s="26" t="str">
        <f t="shared" si="105"/>
        <v/>
      </c>
      <c r="C114" s="26" t="str">
        <f t="shared" si="106"/>
        <v/>
      </c>
      <c r="D114" s="103" t="str">
        <f t="shared" si="120"/>
        <v/>
      </c>
      <c r="E114" s="118" t="str">
        <f t="shared" si="121"/>
        <v/>
      </c>
      <c r="F114" s="103" t="str">
        <f t="shared" si="122"/>
        <v/>
      </c>
      <c r="G114" s="103"/>
      <c r="H114" s="60" t="str">
        <f>IF(B114="","",(IF(AND(B114&gt;='Tab1-Plan'!$C$9,C114&gt;='Tab1-Plan'!$D$9),1,0)))</f>
        <v/>
      </c>
      <c r="I114" s="64" t="str">
        <f>IF(AND(B114="",T114=""),"",VLOOKUP($A$3,'Tab2-Assumptions'!$A$10:$C$13,2,FALSE))</f>
        <v/>
      </c>
      <c r="J114" s="64" t="str">
        <f>IF(AND(B114="",T114=""),"",VLOOKUP($A$3,'Tab2-Assumptions'!$A$10:$C$13,3,FALSE))</f>
        <v/>
      </c>
      <c r="K114" s="103" t="str">
        <f t="shared" si="107"/>
        <v/>
      </c>
      <c r="L114" s="103" t="str">
        <f t="shared" si="79"/>
        <v/>
      </c>
      <c r="M114" s="103" t="str">
        <f t="shared" si="80"/>
        <v/>
      </c>
      <c r="N114" s="103" t="str">
        <f t="shared" si="81"/>
        <v/>
      </c>
      <c r="O114" s="103" t="str">
        <f t="shared" si="82"/>
        <v/>
      </c>
      <c r="P114" s="103" t="str">
        <f t="shared" si="108"/>
        <v/>
      </c>
      <c r="Q114" s="103" t="str">
        <f t="shared" si="83"/>
        <v/>
      </c>
      <c r="R114" s="103" t="str">
        <f t="shared" si="84"/>
        <v/>
      </c>
      <c r="T114" s="26" t="str">
        <f t="shared" si="109"/>
        <v/>
      </c>
      <c r="U114" s="119" t="str">
        <f t="shared" si="123"/>
        <v/>
      </c>
      <c r="V114" s="119"/>
      <c r="W114" s="120" t="str">
        <f t="shared" si="142"/>
        <v/>
      </c>
      <c r="X114" s="120" t="str">
        <f t="shared" si="119"/>
        <v/>
      </c>
      <c r="Y114" s="120" t="str">
        <f t="shared" si="124"/>
        <v/>
      </c>
      <c r="AA114" s="119" t="str">
        <f t="shared" si="143"/>
        <v/>
      </c>
      <c r="AC114" s="26" t="str">
        <f t="shared" si="125"/>
        <v/>
      </c>
      <c r="AD114" s="25" t="str">
        <f t="shared" si="126"/>
        <v/>
      </c>
      <c r="AE114" s="105"/>
      <c r="AF114" s="26" t="str">
        <f t="shared" si="127"/>
        <v/>
      </c>
      <c r="AG114" s="25" t="str">
        <f t="shared" si="128"/>
        <v/>
      </c>
      <c r="AH114" s="123"/>
      <c r="AI114" s="51" t="str">
        <f t="shared" si="129"/>
        <v/>
      </c>
      <c r="AJ114" s="35" t="str">
        <f t="shared" si="130"/>
        <v/>
      </c>
      <c r="AL114" s="25" t="str">
        <f t="shared" si="144"/>
        <v/>
      </c>
      <c r="AM114" s="25" t="str">
        <f t="shared" si="145"/>
        <v/>
      </c>
      <c r="AO114" s="33" t="str">
        <f t="shared" si="146"/>
        <v/>
      </c>
      <c r="AP114" s="33" t="str">
        <f t="shared" si="147"/>
        <v/>
      </c>
      <c r="AQ114" s="125"/>
      <c r="AR114" s="126" t="str">
        <f t="shared" si="148"/>
        <v/>
      </c>
      <c r="AS114" s="126" t="str">
        <f t="shared" si="149"/>
        <v/>
      </c>
      <c r="AT114" s="126"/>
      <c r="AU114" s="62" t="str">
        <f t="shared" si="131"/>
        <v/>
      </c>
      <c r="AV114" s="62" t="str">
        <f t="shared" si="132"/>
        <v/>
      </c>
      <c r="AW114" s="62" t="str">
        <f t="shared" si="133"/>
        <v/>
      </c>
      <c r="AX114" s="61" t="str">
        <f t="shared" si="150"/>
        <v/>
      </c>
      <c r="AY114" s="61"/>
      <c r="AZ114" s="33" t="str">
        <f>IF(B114="","",VLOOKUP($A$3,'Tab1-Plan'!$B$30:$F$33,IF(B114&lt;65,2,3),FALSE))</f>
        <v/>
      </c>
      <c r="BA114" s="33" t="str">
        <f>IF(T114="","",VLOOKUP($A$3,'Tab1-Plan'!$B$30:$F$33,IF(T114&lt;65,4,5),FALSE))</f>
        <v/>
      </c>
      <c r="BB114" s="115"/>
      <c r="BC114" s="126" t="str">
        <f t="shared" si="134"/>
        <v/>
      </c>
      <c r="BD114" s="126" t="str">
        <f t="shared" si="135"/>
        <v/>
      </c>
      <c r="BE114" s="125"/>
      <c r="BF114" s="62" t="str">
        <f t="shared" si="136"/>
        <v/>
      </c>
      <c r="BG114" s="62" t="str">
        <f t="shared" si="137"/>
        <v/>
      </c>
      <c r="BH114" s="62" t="str">
        <f t="shared" si="138"/>
        <v/>
      </c>
      <c r="BI114" s="61" t="str">
        <f t="shared" si="139"/>
        <v/>
      </c>
      <c r="BJ114" s="61"/>
      <c r="BK114" s="61" t="str">
        <f t="shared" si="140"/>
        <v/>
      </c>
      <c r="BL114" s="61" t="str">
        <f t="shared" si="141"/>
        <v/>
      </c>
      <c r="BM114" s="127"/>
      <c r="BU114" s="37"/>
      <c r="BV114" s="127"/>
      <c r="BW114" s="127"/>
    </row>
    <row r="115" spans="1:75">
      <c r="A115" s="26" t="str">
        <f t="shared" si="104"/>
        <v/>
      </c>
      <c r="B115" s="26" t="str">
        <f t="shared" si="105"/>
        <v/>
      </c>
      <c r="C115" s="26" t="str">
        <f t="shared" si="106"/>
        <v/>
      </c>
      <c r="D115" s="103" t="str">
        <f t="shared" si="120"/>
        <v/>
      </c>
      <c r="E115" s="118" t="str">
        <f t="shared" si="121"/>
        <v/>
      </c>
      <c r="F115" s="103" t="str">
        <f t="shared" si="122"/>
        <v/>
      </c>
      <c r="G115" s="103"/>
      <c r="H115" s="60" t="str">
        <f>IF(B115="","",(IF(AND(B115&gt;='Tab1-Plan'!$C$9,C115&gt;='Tab1-Plan'!$D$9),1,0)))</f>
        <v/>
      </c>
      <c r="I115" s="64" t="str">
        <f>IF(AND(B115="",T115=""),"",VLOOKUP($A$3,'Tab2-Assumptions'!$A$10:$C$13,2,FALSE))</f>
        <v/>
      </c>
      <c r="J115" s="64" t="str">
        <f>IF(AND(B115="",T115=""),"",VLOOKUP($A$3,'Tab2-Assumptions'!$A$10:$C$13,3,FALSE))</f>
        <v/>
      </c>
      <c r="K115" s="103" t="str">
        <f t="shared" si="107"/>
        <v/>
      </c>
      <c r="L115" s="103" t="str">
        <f t="shared" si="79"/>
        <v/>
      </c>
      <c r="M115" s="103" t="str">
        <f t="shared" si="80"/>
        <v/>
      </c>
      <c r="N115" s="103" t="str">
        <f t="shared" si="81"/>
        <v/>
      </c>
      <c r="O115" s="103" t="str">
        <f t="shared" si="82"/>
        <v/>
      </c>
      <c r="P115" s="103" t="str">
        <f t="shared" si="108"/>
        <v/>
      </c>
      <c r="Q115" s="103" t="str">
        <f t="shared" si="83"/>
        <v/>
      </c>
      <c r="R115" s="103" t="str">
        <f t="shared" si="84"/>
        <v/>
      </c>
      <c r="T115" s="26" t="str">
        <f t="shared" si="109"/>
        <v/>
      </c>
      <c r="U115" s="119" t="str">
        <f t="shared" si="123"/>
        <v/>
      </c>
      <c r="V115" s="119"/>
      <c r="W115" s="120" t="str">
        <f t="shared" si="142"/>
        <v/>
      </c>
      <c r="X115" s="120" t="str">
        <f t="shared" si="119"/>
        <v/>
      </c>
      <c r="Y115" s="120" t="str">
        <f t="shared" si="124"/>
        <v/>
      </c>
      <c r="AA115" s="119" t="str">
        <f t="shared" si="143"/>
        <v/>
      </c>
      <c r="AC115" s="26" t="str">
        <f t="shared" si="125"/>
        <v/>
      </c>
      <c r="AD115" s="25" t="str">
        <f t="shared" si="126"/>
        <v/>
      </c>
      <c r="AE115" s="105"/>
      <c r="AF115" s="26" t="str">
        <f t="shared" si="127"/>
        <v/>
      </c>
      <c r="AG115" s="25" t="str">
        <f t="shared" si="128"/>
        <v/>
      </c>
      <c r="AH115" s="123"/>
      <c r="AI115" s="51" t="str">
        <f t="shared" si="129"/>
        <v/>
      </c>
      <c r="AJ115" s="35" t="str">
        <f t="shared" si="130"/>
        <v/>
      </c>
      <c r="AL115" s="25" t="str">
        <f t="shared" si="144"/>
        <v/>
      </c>
      <c r="AM115" s="25" t="str">
        <f t="shared" si="145"/>
        <v/>
      </c>
      <c r="AO115" s="33" t="str">
        <f t="shared" si="146"/>
        <v/>
      </c>
      <c r="AP115" s="33" t="str">
        <f t="shared" si="147"/>
        <v/>
      </c>
      <c r="AQ115" s="125"/>
      <c r="AR115" s="126" t="str">
        <f t="shared" si="148"/>
        <v/>
      </c>
      <c r="AS115" s="126" t="str">
        <f t="shared" si="149"/>
        <v/>
      </c>
      <c r="AT115" s="126"/>
      <c r="AU115" s="62" t="str">
        <f t="shared" si="131"/>
        <v/>
      </c>
      <c r="AV115" s="62" t="str">
        <f t="shared" si="132"/>
        <v/>
      </c>
      <c r="AW115" s="62" t="str">
        <f t="shared" si="133"/>
        <v/>
      </c>
      <c r="AX115" s="61" t="str">
        <f t="shared" si="150"/>
        <v/>
      </c>
      <c r="AY115" s="61"/>
      <c r="AZ115" s="33" t="str">
        <f>IF(B115="","",VLOOKUP($A$3,'Tab1-Plan'!$B$30:$F$33,IF(B115&lt;65,2,3),FALSE))</f>
        <v/>
      </c>
      <c r="BA115" s="33" t="str">
        <f>IF(T115="","",VLOOKUP($A$3,'Tab1-Plan'!$B$30:$F$33,IF(T115&lt;65,4,5),FALSE))</f>
        <v/>
      </c>
      <c r="BB115" s="115"/>
      <c r="BC115" s="126" t="str">
        <f t="shared" si="134"/>
        <v/>
      </c>
      <c r="BD115" s="126" t="str">
        <f t="shared" si="135"/>
        <v/>
      </c>
      <c r="BE115" s="125"/>
      <c r="BF115" s="62" t="str">
        <f t="shared" si="136"/>
        <v/>
      </c>
      <c r="BG115" s="62" t="str">
        <f t="shared" si="137"/>
        <v/>
      </c>
      <c r="BH115" s="62" t="str">
        <f t="shared" si="138"/>
        <v/>
      </c>
      <c r="BI115" s="61" t="str">
        <f t="shared" si="139"/>
        <v/>
      </c>
      <c r="BJ115" s="61"/>
      <c r="BK115" s="61" t="str">
        <f t="shared" si="140"/>
        <v/>
      </c>
      <c r="BL115" s="61" t="str">
        <f t="shared" si="141"/>
        <v/>
      </c>
      <c r="BM115" s="127"/>
      <c r="BU115" s="37"/>
      <c r="BV115" s="127"/>
      <c r="BW115" s="127"/>
    </row>
    <row r="116" spans="1:75">
      <c r="A116" s="26" t="str">
        <f t="shared" si="104"/>
        <v/>
      </c>
      <c r="B116" s="26" t="str">
        <f t="shared" si="105"/>
        <v/>
      </c>
      <c r="C116" s="26" t="str">
        <f t="shared" si="106"/>
        <v/>
      </c>
      <c r="D116" s="103" t="str">
        <f t="shared" si="120"/>
        <v/>
      </c>
      <c r="E116" s="118" t="str">
        <f t="shared" si="121"/>
        <v/>
      </c>
      <c r="F116" s="103" t="str">
        <f t="shared" si="122"/>
        <v/>
      </c>
      <c r="G116" s="103"/>
      <c r="H116" s="60" t="str">
        <f>IF(B116="","",(IF(AND(B116&gt;='Tab1-Plan'!$C$9,C116&gt;='Tab1-Plan'!$D$9),1,0)))</f>
        <v/>
      </c>
      <c r="I116" s="64" t="str">
        <f>IF(AND(B116="",T116=""),"",VLOOKUP($A$3,'Tab2-Assumptions'!$A$10:$C$13,2,FALSE))</f>
        <v/>
      </c>
      <c r="J116" s="64" t="str">
        <f>IF(AND(B116="",T116=""),"",VLOOKUP($A$3,'Tab2-Assumptions'!$A$10:$C$13,3,FALSE))</f>
        <v/>
      </c>
      <c r="K116" s="103" t="str">
        <f t="shared" si="107"/>
        <v/>
      </c>
      <c r="L116" s="103" t="str">
        <f t="shared" si="79"/>
        <v/>
      </c>
      <c r="M116" s="103" t="str">
        <f t="shared" si="80"/>
        <v/>
      </c>
      <c r="N116" s="103" t="str">
        <f t="shared" si="81"/>
        <v/>
      </c>
      <c r="O116" s="103" t="str">
        <f t="shared" si="82"/>
        <v/>
      </c>
      <c r="P116" s="103" t="str">
        <f t="shared" si="108"/>
        <v/>
      </c>
      <c r="Q116" s="103" t="str">
        <f t="shared" si="83"/>
        <v/>
      </c>
      <c r="R116" s="103" t="str">
        <f t="shared" si="84"/>
        <v/>
      </c>
      <c r="T116" s="26" t="str">
        <f t="shared" si="109"/>
        <v/>
      </c>
      <c r="U116" s="119" t="str">
        <f t="shared" si="123"/>
        <v/>
      </c>
      <c r="V116" s="119"/>
      <c r="W116" s="120" t="str">
        <f t="shared" si="142"/>
        <v/>
      </c>
      <c r="X116" s="120" t="str">
        <f t="shared" si="119"/>
        <v/>
      </c>
      <c r="Y116" s="120" t="str">
        <f t="shared" si="124"/>
        <v/>
      </c>
      <c r="AA116" s="119" t="str">
        <f t="shared" si="143"/>
        <v/>
      </c>
      <c r="AC116" s="26" t="str">
        <f t="shared" si="125"/>
        <v/>
      </c>
      <c r="AD116" s="25" t="str">
        <f t="shared" si="126"/>
        <v/>
      </c>
      <c r="AE116" s="105"/>
      <c r="AF116" s="26" t="str">
        <f t="shared" si="127"/>
        <v/>
      </c>
      <c r="AG116" s="25" t="str">
        <f t="shared" si="128"/>
        <v/>
      </c>
      <c r="AH116" s="123"/>
      <c r="AI116" s="51" t="str">
        <f t="shared" si="129"/>
        <v/>
      </c>
      <c r="AJ116" s="35" t="str">
        <f t="shared" si="130"/>
        <v/>
      </c>
      <c r="AL116" s="25" t="str">
        <f t="shared" si="144"/>
        <v/>
      </c>
      <c r="AM116" s="25" t="str">
        <f t="shared" si="145"/>
        <v/>
      </c>
      <c r="AO116" s="33" t="str">
        <f t="shared" si="146"/>
        <v/>
      </c>
      <c r="AP116" s="33" t="str">
        <f t="shared" si="147"/>
        <v/>
      </c>
      <c r="AQ116" s="125"/>
      <c r="AR116" s="126" t="str">
        <f t="shared" si="148"/>
        <v/>
      </c>
      <c r="AS116" s="126" t="str">
        <f t="shared" si="149"/>
        <v/>
      </c>
      <c r="AT116" s="126"/>
      <c r="AU116" s="62" t="str">
        <f t="shared" si="131"/>
        <v/>
      </c>
      <c r="AV116" s="62" t="str">
        <f t="shared" si="132"/>
        <v/>
      </c>
      <c r="AW116" s="62" t="str">
        <f t="shared" si="133"/>
        <v/>
      </c>
      <c r="AX116" s="61" t="str">
        <f t="shared" si="150"/>
        <v/>
      </c>
      <c r="AY116" s="61"/>
      <c r="AZ116" s="33" t="str">
        <f>IF(B116="","",VLOOKUP($A$3,'Tab1-Plan'!$B$30:$F$33,IF(B116&lt;65,2,3),FALSE))</f>
        <v/>
      </c>
      <c r="BA116" s="33" t="str">
        <f>IF(T116="","",VLOOKUP($A$3,'Tab1-Plan'!$B$30:$F$33,IF(T116&lt;65,4,5),FALSE))</f>
        <v/>
      </c>
      <c r="BB116" s="115"/>
      <c r="BC116" s="126" t="str">
        <f t="shared" si="134"/>
        <v/>
      </c>
      <c r="BD116" s="126" t="str">
        <f t="shared" si="135"/>
        <v/>
      </c>
      <c r="BE116" s="125"/>
      <c r="BF116" s="62" t="str">
        <f t="shared" si="136"/>
        <v/>
      </c>
      <c r="BG116" s="62" t="str">
        <f t="shared" si="137"/>
        <v/>
      </c>
      <c r="BH116" s="62" t="str">
        <f t="shared" si="138"/>
        <v/>
      </c>
      <c r="BI116" s="61" t="str">
        <f t="shared" si="139"/>
        <v/>
      </c>
      <c r="BJ116" s="61"/>
      <c r="BK116" s="61" t="str">
        <f t="shared" si="140"/>
        <v/>
      </c>
      <c r="BL116" s="61" t="str">
        <f t="shared" si="141"/>
        <v/>
      </c>
      <c r="BM116" s="127"/>
      <c r="BU116" s="37"/>
      <c r="BV116" s="127"/>
      <c r="BW116" s="127"/>
    </row>
    <row r="117" spans="1:75">
      <c r="A117" s="26" t="str">
        <f t="shared" si="104"/>
        <v/>
      </c>
      <c r="B117" s="26" t="str">
        <f t="shared" si="105"/>
        <v/>
      </c>
      <c r="C117" s="26" t="str">
        <f t="shared" si="106"/>
        <v/>
      </c>
      <c r="D117" s="103" t="str">
        <f t="shared" si="120"/>
        <v/>
      </c>
      <c r="E117" s="118" t="str">
        <f t="shared" si="121"/>
        <v/>
      </c>
      <c r="F117" s="103" t="str">
        <f t="shared" si="122"/>
        <v/>
      </c>
      <c r="G117" s="103"/>
      <c r="H117" s="60" t="str">
        <f>IF(B117="","",(IF(AND(B117&gt;='Tab1-Plan'!$C$9,C117&gt;='Tab1-Plan'!$D$9),1,0)))</f>
        <v/>
      </c>
      <c r="I117" s="64" t="str">
        <f>IF(AND(B117="",T117=""),"",VLOOKUP($A$3,'Tab2-Assumptions'!$A$10:$C$13,2,FALSE))</f>
        <v/>
      </c>
      <c r="J117" s="64" t="str">
        <f>IF(AND(B117="",T117=""),"",VLOOKUP($A$3,'Tab2-Assumptions'!$A$10:$C$13,3,FALSE))</f>
        <v/>
      </c>
      <c r="K117" s="103" t="str">
        <f t="shared" si="107"/>
        <v/>
      </c>
      <c r="L117" s="103" t="str">
        <f t="shared" si="79"/>
        <v/>
      </c>
      <c r="M117" s="103" t="str">
        <f t="shared" si="80"/>
        <v/>
      </c>
      <c r="N117" s="103" t="str">
        <f t="shared" si="81"/>
        <v/>
      </c>
      <c r="O117" s="103" t="str">
        <f t="shared" si="82"/>
        <v/>
      </c>
      <c r="P117" s="103" t="str">
        <f t="shared" si="108"/>
        <v/>
      </c>
      <c r="Q117" s="103" t="str">
        <f t="shared" si="83"/>
        <v/>
      </c>
      <c r="R117" s="103" t="str">
        <f t="shared" si="84"/>
        <v/>
      </c>
      <c r="T117" s="26" t="str">
        <f t="shared" si="109"/>
        <v/>
      </c>
      <c r="U117" s="119" t="str">
        <f t="shared" si="123"/>
        <v/>
      </c>
      <c r="V117" s="119"/>
      <c r="W117" s="120" t="str">
        <f t="shared" si="142"/>
        <v/>
      </c>
      <c r="X117" s="120" t="str">
        <f t="shared" si="119"/>
        <v/>
      </c>
      <c r="Y117" s="120" t="str">
        <f t="shared" si="124"/>
        <v/>
      </c>
      <c r="AA117" s="119" t="str">
        <f t="shared" si="143"/>
        <v/>
      </c>
      <c r="AC117" s="26" t="str">
        <f t="shared" si="125"/>
        <v/>
      </c>
      <c r="AD117" s="25" t="str">
        <f t="shared" si="126"/>
        <v/>
      </c>
      <c r="AE117" s="105"/>
      <c r="AF117" s="26" t="str">
        <f t="shared" si="127"/>
        <v/>
      </c>
      <c r="AG117" s="25" t="str">
        <f t="shared" si="128"/>
        <v/>
      </c>
      <c r="AH117" s="123"/>
      <c r="AI117" s="51" t="str">
        <f t="shared" si="129"/>
        <v/>
      </c>
      <c r="AJ117" s="35" t="str">
        <f t="shared" si="130"/>
        <v/>
      </c>
      <c r="AL117" s="25" t="str">
        <f t="shared" si="144"/>
        <v/>
      </c>
      <c r="AM117" s="25" t="str">
        <f t="shared" si="145"/>
        <v/>
      </c>
      <c r="AO117" s="33" t="str">
        <f t="shared" si="146"/>
        <v/>
      </c>
      <c r="AP117" s="33" t="str">
        <f t="shared" si="147"/>
        <v/>
      </c>
      <c r="AQ117" s="125"/>
      <c r="AR117" s="126" t="str">
        <f t="shared" si="148"/>
        <v/>
      </c>
      <c r="AS117" s="126" t="str">
        <f t="shared" si="149"/>
        <v/>
      </c>
      <c r="AT117" s="126"/>
      <c r="AU117" s="62" t="str">
        <f t="shared" si="131"/>
        <v/>
      </c>
      <c r="AV117" s="62" t="str">
        <f t="shared" si="132"/>
        <v/>
      </c>
      <c r="AW117" s="62" t="str">
        <f t="shared" si="133"/>
        <v/>
      </c>
      <c r="AX117" s="61" t="str">
        <f t="shared" si="150"/>
        <v/>
      </c>
      <c r="AY117" s="61"/>
      <c r="AZ117" s="33" t="str">
        <f>IF(B117="","",VLOOKUP($A$3,'Tab1-Plan'!$B$30:$F$33,IF(B117&lt;65,2,3),FALSE))</f>
        <v/>
      </c>
      <c r="BA117" s="33" t="str">
        <f>IF(T117="","",VLOOKUP($A$3,'Tab1-Plan'!$B$30:$F$33,IF(T117&lt;65,4,5),FALSE))</f>
        <v/>
      </c>
      <c r="BB117" s="115"/>
      <c r="BC117" s="126" t="str">
        <f t="shared" si="134"/>
        <v/>
      </c>
      <c r="BD117" s="126" t="str">
        <f t="shared" si="135"/>
        <v/>
      </c>
      <c r="BE117" s="125"/>
      <c r="BF117" s="62" t="str">
        <f t="shared" si="136"/>
        <v/>
      </c>
      <c r="BG117" s="62" t="str">
        <f t="shared" si="137"/>
        <v/>
      </c>
      <c r="BH117" s="62" t="str">
        <f t="shared" si="138"/>
        <v/>
      </c>
      <c r="BI117" s="61" t="str">
        <f t="shared" si="139"/>
        <v/>
      </c>
      <c r="BJ117" s="61"/>
      <c r="BK117" s="61" t="str">
        <f t="shared" si="140"/>
        <v/>
      </c>
      <c r="BL117" s="61" t="str">
        <f t="shared" si="141"/>
        <v/>
      </c>
      <c r="BM117" s="127"/>
      <c r="BU117" s="37"/>
      <c r="BV117" s="127"/>
      <c r="BW117" s="127"/>
    </row>
    <row r="118" spans="1:75">
      <c r="A118" s="26" t="str">
        <f t="shared" si="104"/>
        <v/>
      </c>
      <c r="B118" s="26" t="str">
        <f t="shared" si="105"/>
        <v/>
      </c>
      <c r="C118" s="26" t="str">
        <f t="shared" si="106"/>
        <v/>
      </c>
      <c r="D118" s="103" t="str">
        <f t="shared" si="120"/>
        <v/>
      </c>
      <c r="E118" s="118" t="str">
        <f t="shared" si="121"/>
        <v/>
      </c>
      <c r="F118" s="103" t="str">
        <f t="shared" si="122"/>
        <v/>
      </c>
      <c r="G118" s="103"/>
      <c r="H118" s="60" t="str">
        <f>IF(B118="","",(IF(AND(B118&gt;='Tab1-Plan'!$C$9,C118&gt;='Tab1-Plan'!$D$9),1,0)))</f>
        <v/>
      </c>
      <c r="I118" s="64" t="str">
        <f>IF(AND(B118="",T118=""),"",VLOOKUP($A$3,'Tab2-Assumptions'!$A$10:$C$13,2,FALSE))</f>
        <v/>
      </c>
      <c r="J118" s="64" t="str">
        <f>IF(AND(B118="",T118=""),"",VLOOKUP($A$3,'Tab2-Assumptions'!$A$10:$C$13,3,FALSE))</f>
        <v/>
      </c>
      <c r="K118" s="103" t="str">
        <f t="shared" si="107"/>
        <v/>
      </c>
      <c r="L118" s="103" t="str">
        <f t="shared" si="79"/>
        <v/>
      </c>
      <c r="M118" s="103" t="str">
        <f t="shared" si="80"/>
        <v/>
      </c>
      <c r="N118" s="103" t="str">
        <f t="shared" si="81"/>
        <v/>
      </c>
      <c r="O118" s="103" t="str">
        <f t="shared" si="82"/>
        <v/>
      </c>
      <c r="P118" s="103" t="str">
        <f t="shared" si="108"/>
        <v/>
      </c>
      <c r="Q118" s="103" t="str">
        <f t="shared" si="83"/>
        <v/>
      </c>
      <c r="R118" s="103" t="str">
        <f t="shared" si="84"/>
        <v/>
      </c>
      <c r="T118" s="26" t="str">
        <f t="shared" si="109"/>
        <v/>
      </c>
      <c r="U118" s="119" t="str">
        <f t="shared" si="123"/>
        <v/>
      </c>
      <c r="V118" s="119"/>
      <c r="W118" s="120" t="str">
        <f t="shared" si="142"/>
        <v/>
      </c>
      <c r="X118" s="120" t="str">
        <f t="shared" si="119"/>
        <v/>
      </c>
      <c r="Y118" s="120" t="str">
        <f t="shared" si="124"/>
        <v/>
      </c>
      <c r="AA118" s="119" t="str">
        <f t="shared" si="143"/>
        <v/>
      </c>
      <c r="AC118" s="26" t="str">
        <f t="shared" si="125"/>
        <v/>
      </c>
      <c r="AD118" s="25" t="str">
        <f t="shared" si="126"/>
        <v/>
      </c>
      <c r="AE118" s="105"/>
      <c r="AF118" s="26" t="str">
        <f t="shared" si="127"/>
        <v/>
      </c>
      <c r="AG118" s="25" t="str">
        <f t="shared" si="128"/>
        <v/>
      </c>
      <c r="AH118" s="123"/>
      <c r="AI118" s="51" t="str">
        <f t="shared" si="129"/>
        <v/>
      </c>
      <c r="AJ118" s="35" t="str">
        <f t="shared" si="130"/>
        <v/>
      </c>
      <c r="AL118" s="25" t="str">
        <f t="shared" si="144"/>
        <v/>
      </c>
      <c r="AM118" s="25" t="str">
        <f t="shared" si="145"/>
        <v/>
      </c>
      <c r="AO118" s="33" t="str">
        <f t="shared" si="146"/>
        <v/>
      </c>
      <c r="AP118" s="33" t="str">
        <f t="shared" si="147"/>
        <v/>
      </c>
      <c r="AQ118" s="125"/>
      <c r="AR118" s="126" t="str">
        <f t="shared" si="148"/>
        <v/>
      </c>
      <c r="AS118" s="126" t="str">
        <f t="shared" si="149"/>
        <v/>
      </c>
      <c r="AT118" s="126"/>
      <c r="AU118" s="62" t="str">
        <f t="shared" si="131"/>
        <v/>
      </c>
      <c r="AV118" s="62" t="str">
        <f t="shared" si="132"/>
        <v/>
      </c>
      <c r="AW118" s="62" t="str">
        <f t="shared" si="133"/>
        <v/>
      </c>
      <c r="AX118" s="61" t="str">
        <f t="shared" si="150"/>
        <v/>
      </c>
      <c r="AY118" s="61"/>
      <c r="AZ118" s="33" t="str">
        <f>IF(B118="","",VLOOKUP($A$3,'Tab1-Plan'!$B$30:$F$33,IF(B118&lt;65,2,3),FALSE))</f>
        <v/>
      </c>
      <c r="BA118" s="33" t="str">
        <f>IF(T118="","",VLOOKUP($A$3,'Tab1-Plan'!$B$30:$F$33,IF(T118&lt;65,4,5),FALSE))</f>
        <v/>
      </c>
      <c r="BB118" s="115"/>
      <c r="BC118" s="126" t="str">
        <f t="shared" si="134"/>
        <v/>
      </c>
      <c r="BD118" s="126" t="str">
        <f t="shared" si="135"/>
        <v/>
      </c>
      <c r="BE118" s="125"/>
      <c r="BF118" s="62" t="str">
        <f t="shared" si="136"/>
        <v/>
      </c>
      <c r="BG118" s="62" t="str">
        <f t="shared" si="137"/>
        <v/>
      </c>
      <c r="BH118" s="62" t="str">
        <f t="shared" si="138"/>
        <v/>
      </c>
      <c r="BI118" s="61" t="str">
        <f t="shared" si="139"/>
        <v/>
      </c>
      <c r="BJ118" s="61"/>
      <c r="BK118" s="61" t="str">
        <f t="shared" si="140"/>
        <v/>
      </c>
      <c r="BL118" s="61" t="str">
        <f t="shared" si="141"/>
        <v/>
      </c>
      <c r="BM118" s="127"/>
      <c r="BU118" s="37"/>
      <c r="BV118" s="127"/>
      <c r="BW118" s="127"/>
    </row>
    <row r="119" spans="1:75">
      <c r="A119" s="26" t="str">
        <f t="shared" si="104"/>
        <v/>
      </c>
      <c r="B119" s="26" t="str">
        <f t="shared" si="105"/>
        <v/>
      </c>
      <c r="C119" s="26" t="str">
        <f t="shared" si="106"/>
        <v/>
      </c>
      <c r="D119" s="103" t="str">
        <f t="shared" si="120"/>
        <v/>
      </c>
      <c r="E119" s="118" t="str">
        <f t="shared" si="121"/>
        <v/>
      </c>
      <c r="F119" s="103" t="str">
        <f t="shared" si="122"/>
        <v/>
      </c>
      <c r="G119" s="103"/>
      <c r="H119" s="60" t="str">
        <f>IF(B119="","",(IF(AND(B119&gt;='Tab1-Plan'!$C$9,C119&gt;='Tab1-Plan'!$D$9),1,0)))</f>
        <v/>
      </c>
      <c r="I119" s="64" t="str">
        <f>IF(AND(B119="",T119=""),"",VLOOKUP($A$3,'Tab2-Assumptions'!$A$10:$C$13,2,FALSE))</f>
        <v/>
      </c>
      <c r="J119" s="64" t="str">
        <f>IF(AND(B119="",T119=""),"",VLOOKUP($A$3,'Tab2-Assumptions'!$A$10:$C$13,3,FALSE))</f>
        <v/>
      </c>
      <c r="K119" s="103" t="str">
        <f t="shared" si="107"/>
        <v/>
      </c>
      <c r="L119" s="103" t="str">
        <f t="shared" si="79"/>
        <v/>
      </c>
      <c r="M119" s="103" t="str">
        <f t="shared" si="80"/>
        <v/>
      </c>
      <c r="N119" s="103" t="str">
        <f t="shared" si="81"/>
        <v/>
      </c>
      <c r="O119" s="103" t="str">
        <f t="shared" si="82"/>
        <v/>
      </c>
      <c r="P119" s="103" t="str">
        <f t="shared" si="108"/>
        <v/>
      </c>
      <c r="Q119" s="103" t="str">
        <f t="shared" si="83"/>
        <v/>
      </c>
      <c r="R119" s="103" t="str">
        <f t="shared" si="84"/>
        <v/>
      </c>
      <c r="T119" s="26" t="str">
        <f t="shared" si="109"/>
        <v/>
      </c>
      <c r="U119" s="119" t="str">
        <f t="shared" si="123"/>
        <v/>
      </c>
      <c r="V119" s="119"/>
      <c r="W119" s="120" t="str">
        <f t="shared" si="142"/>
        <v/>
      </c>
      <c r="X119" s="120" t="str">
        <f t="shared" si="119"/>
        <v/>
      </c>
      <c r="Y119" s="120" t="str">
        <f t="shared" si="124"/>
        <v/>
      </c>
      <c r="AA119" s="119" t="str">
        <f t="shared" si="143"/>
        <v/>
      </c>
      <c r="AC119" s="26" t="str">
        <f t="shared" si="125"/>
        <v/>
      </c>
      <c r="AD119" s="25" t="str">
        <f t="shared" si="126"/>
        <v/>
      </c>
      <c r="AE119" s="105"/>
      <c r="AF119" s="26" t="str">
        <f t="shared" si="127"/>
        <v/>
      </c>
      <c r="AG119" s="25" t="str">
        <f t="shared" si="128"/>
        <v/>
      </c>
      <c r="AH119" s="123"/>
      <c r="AI119" s="51" t="str">
        <f t="shared" si="129"/>
        <v/>
      </c>
      <c r="AJ119" s="35" t="str">
        <f t="shared" si="130"/>
        <v/>
      </c>
      <c r="AL119" s="25" t="str">
        <f t="shared" si="144"/>
        <v/>
      </c>
      <c r="AM119" s="25" t="str">
        <f t="shared" si="145"/>
        <v/>
      </c>
      <c r="AO119" s="33" t="str">
        <f t="shared" si="146"/>
        <v/>
      </c>
      <c r="AP119" s="33" t="str">
        <f t="shared" si="147"/>
        <v/>
      </c>
      <c r="AQ119" s="125"/>
      <c r="AR119" s="126" t="str">
        <f t="shared" si="148"/>
        <v/>
      </c>
      <c r="AS119" s="126" t="str">
        <f t="shared" si="149"/>
        <v/>
      </c>
      <c r="AT119" s="126"/>
      <c r="AU119" s="62" t="str">
        <f t="shared" si="131"/>
        <v/>
      </c>
      <c r="AV119" s="62" t="str">
        <f t="shared" si="132"/>
        <v/>
      </c>
      <c r="AW119" s="62" t="str">
        <f t="shared" si="133"/>
        <v/>
      </c>
      <c r="AX119" s="61" t="str">
        <f t="shared" si="150"/>
        <v/>
      </c>
      <c r="AY119" s="61"/>
      <c r="AZ119" s="33" t="str">
        <f>IF(B119="","",VLOOKUP($A$3,'Tab1-Plan'!$B$30:$F$33,IF(B119&lt;65,2,3),FALSE))</f>
        <v/>
      </c>
      <c r="BA119" s="33" t="str">
        <f>IF(T119="","",VLOOKUP($A$3,'Tab1-Plan'!$B$30:$F$33,IF(T119&lt;65,4,5),FALSE))</f>
        <v/>
      </c>
      <c r="BB119" s="115"/>
      <c r="BC119" s="126" t="str">
        <f t="shared" si="134"/>
        <v/>
      </c>
      <c r="BD119" s="126" t="str">
        <f t="shared" si="135"/>
        <v/>
      </c>
      <c r="BE119" s="125"/>
      <c r="BF119" s="62" t="str">
        <f t="shared" si="136"/>
        <v/>
      </c>
      <c r="BG119" s="62" t="str">
        <f t="shared" si="137"/>
        <v/>
      </c>
      <c r="BH119" s="62" t="str">
        <f t="shared" si="138"/>
        <v/>
      </c>
      <c r="BI119" s="61" t="str">
        <f t="shared" si="139"/>
        <v/>
      </c>
      <c r="BJ119" s="61"/>
      <c r="BK119" s="61" t="str">
        <f t="shared" si="140"/>
        <v/>
      </c>
      <c r="BL119" s="61" t="str">
        <f t="shared" si="141"/>
        <v/>
      </c>
      <c r="BM119" s="127"/>
      <c r="BU119" s="37"/>
      <c r="BV119" s="127"/>
      <c r="BW119" s="127"/>
    </row>
    <row r="120" spans="1:75">
      <c r="A120" s="26" t="str">
        <f t="shared" si="104"/>
        <v/>
      </c>
      <c r="B120" s="26" t="str">
        <f t="shared" si="105"/>
        <v/>
      </c>
      <c r="C120" s="26" t="str">
        <f t="shared" si="106"/>
        <v/>
      </c>
      <c r="D120" s="103" t="str">
        <f t="shared" si="120"/>
        <v/>
      </c>
      <c r="E120" s="118" t="str">
        <f t="shared" si="121"/>
        <v/>
      </c>
      <c r="F120" s="103" t="str">
        <f t="shared" si="122"/>
        <v/>
      </c>
      <c r="G120" s="103"/>
      <c r="H120" s="60" t="str">
        <f>IF(B120="","",(IF(AND(B120&gt;='Tab1-Plan'!$C$9,C120&gt;='Tab1-Plan'!$D$9),1,0)))</f>
        <v/>
      </c>
      <c r="I120" s="64" t="str">
        <f>IF(AND(B120="",T120=""),"",VLOOKUP($A$3,'Tab2-Assumptions'!$A$10:$C$13,2,FALSE))</f>
        <v/>
      </c>
      <c r="J120" s="64" t="str">
        <f>IF(AND(B120="",T120=""),"",VLOOKUP($A$3,'Tab2-Assumptions'!$A$10:$C$13,3,FALSE))</f>
        <v/>
      </c>
      <c r="K120" s="103" t="str">
        <f t="shared" si="107"/>
        <v/>
      </c>
      <c r="L120" s="103" t="str">
        <f t="shared" si="79"/>
        <v/>
      </c>
      <c r="M120" s="103" t="str">
        <f t="shared" si="80"/>
        <v/>
      </c>
      <c r="N120" s="103" t="str">
        <f t="shared" si="81"/>
        <v/>
      </c>
      <c r="O120" s="103" t="str">
        <f t="shared" si="82"/>
        <v/>
      </c>
      <c r="P120" s="103" t="str">
        <f t="shared" si="108"/>
        <v/>
      </c>
      <c r="Q120" s="103" t="str">
        <f t="shared" si="83"/>
        <v/>
      </c>
      <c r="R120" s="103" t="str">
        <f t="shared" si="84"/>
        <v/>
      </c>
      <c r="T120" s="26" t="str">
        <f t="shared" si="109"/>
        <v/>
      </c>
      <c r="U120" s="119" t="str">
        <f t="shared" si="123"/>
        <v/>
      </c>
      <c r="V120" s="119"/>
      <c r="W120" s="120" t="str">
        <f t="shared" si="142"/>
        <v/>
      </c>
      <c r="X120" s="120" t="str">
        <f t="shared" si="119"/>
        <v/>
      </c>
      <c r="Y120" s="120" t="str">
        <f t="shared" si="124"/>
        <v/>
      </c>
      <c r="AA120" s="119" t="str">
        <f t="shared" si="143"/>
        <v/>
      </c>
      <c r="AC120" s="26" t="str">
        <f t="shared" si="125"/>
        <v/>
      </c>
      <c r="AD120" s="25" t="str">
        <f t="shared" si="126"/>
        <v/>
      </c>
      <c r="AE120" s="105"/>
      <c r="AF120" s="26" t="str">
        <f t="shared" si="127"/>
        <v/>
      </c>
      <c r="AG120" s="25" t="str">
        <f t="shared" si="128"/>
        <v/>
      </c>
      <c r="AH120" s="123"/>
      <c r="AI120" s="51" t="str">
        <f t="shared" si="129"/>
        <v/>
      </c>
      <c r="AJ120" s="35" t="str">
        <f t="shared" si="130"/>
        <v/>
      </c>
      <c r="AL120" s="25" t="str">
        <f t="shared" si="144"/>
        <v/>
      </c>
      <c r="AM120" s="25" t="str">
        <f t="shared" si="145"/>
        <v/>
      </c>
      <c r="AO120" s="33" t="str">
        <f t="shared" si="146"/>
        <v/>
      </c>
      <c r="AP120" s="33" t="str">
        <f t="shared" si="147"/>
        <v/>
      </c>
      <c r="AQ120" s="125"/>
      <c r="AR120" s="126" t="str">
        <f t="shared" si="148"/>
        <v/>
      </c>
      <c r="AS120" s="126" t="str">
        <f t="shared" si="149"/>
        <v/>
      </c>
      <c r="AT120" s="126"/>
      <c r="AU120" s="62" t="str">
        <f t="shared" si="131"/>
        <v/>
      </c>
      <c r="AV120" s="62" t="str">
        <f t="shared" si="132"/>
        <v/>
      </c>
      <c r="AW120" s="62" t="str">
        <f t="shared" si="133"/>
        <v/>
      </c>
      <c r="AX120" s="61" t="str">
        <f t="shared" si="150"/>
        <v/>
      </c>
      <c r="AY120" s="61"/>
      <c r="AZ120" s="33" t="str">
        <f>IF(B120="","",VLOOKUP($A$3,'Tab1-Plan'!$B$30:$F$33,IF(B120&lt;65,2,3),FALSE))</f>
        <v/>
      </c>
      <c r="BA120" s="33" t="str">
        <f>IF(T120="","",VLOOKUP($A$3,'Tab1-Plan'!$B$30:$F$33,IF(T120&lt;65,4,5),FALSE))</f>
        <v/>
      </c>
      <c r="BB120" s="115"/>
      <c r="BC120" s="126" t="str">
        <f t="shared" si="134"/>
        <v/>
      </c>
      <c r="BD120" s="126" t="str">
        <f t="shared" si="135"/>
        <v/>
      </c>
      <c r="BE120" s="125"/>
      <c r="BF120" s="62" t="str">
        <f t="shared" si="136"/>
        <v/>
      </c>
      <c r="BG120" s="62" t="str">
        <f t="shared" si="137"/>
        <v/>
      </c>
      <c r="BH120" s="62" t="str">
        <f t="shared" si="138"/>
        <v/>
      </c>
      <c r="BI120" s="61" t="str">
        <f t="shared" si="139"/>
        <v/>
      </c>
      <c r="BJ120" s="61"/>
      <c r="BK120" s="61" t="str">
        <f t="shared" si="140"/>
        <v/>
      </c>
      <c r="BL120" s="61" t="str">
        <f t="shared" si="141"/>
        <v/>
      </c>
      <c r="BM120" s="127"/>
      <c r="BU120" s="37"/>
      <c r="BV120" s="127"/>
      <c r="BW120" s="127"/>
    </row>
    <row r="121" spans="1:75">
      <c r="A121" s="26" t="str">
        <f t="shared" si="104"/>
        <v/>
      </c>
      <c r="B121" s="26" t="str">
        <f t="shared" si="105"/>
        <v/>
      </c>
      <c r="C121" s="26" t="str">
        <f t="shared" si="106"/>
        <v/>
      </c>
      <c r="D121" s="103" t="str">
        <f t="shared" si="120"/>
        <v/>
      </c>
      <c r="E121" s="118" t="str">
        <f t="shared" si="121"/>
        <v/>
      </c>
      <c r="F121" s="103" t="str">
        <f t="shared" si="122"/>
        <v/>
      </c>
      <c r="G121" s="103"/>
      <c r="H121" s="60" t="str">
        <f>IF(B121="","",(IF(AND(B121&gt;='Tab1-Plan'!$C$9,C121&gt;='Tab1-Plan'!$D$9),1,0)))</f>
        <v/>
      </c>
      <c r="I121" s="64" t="str">
        <f>IF(AND(B121="",T121=""),"",VLOOKUP($A$3,'Tab2-Assumptions'!$A$10:$C$13,2,FALSE))</f>
        <v/>
      </c>
      <c r="J121" s="64" t="str">
        <f>IF(AND(B121="",T121=""),"",VLOOKUP($A$3,'Tab2-Assumptions'!$A$10:$C$13,3,FALSE))</f>
        <v/>
      </c>
      <c r="K121" s="103" t="str">
        <f t="shared" si="107"/>
        <v/>
      </c>
      <c r="L121" s="103" t="str">
        <f t="shared" si="79"/>
        <v/>
      </c>
      <c r="M121" s="103" t="str">
        <f t="shared" si="80"/>
        <v/>
      </c>
      <c r="N121" s="103" t="str">
        <f t="shared" si="81"/>
        <v/>
      </c>
      <c r="O121" s="103" t="str">
        <f t="shared" si="82"/>
        <v/>
      </c>
      <c r="P121" s="103" t="str">
        <f t="shared" si="108"/>
        <v/>
      </c>
      <c r="Q121" s="103" t="str">
        <f t="shared" si="83"/>
        <v/>
      </c>
      <c r="R121" s="103" t="str">
        <f t="shared" si="84"/>
        <v/>
      </c>
      <c r="T121" s="26" t="str">
        <f t="shared" si="109"/>
        <v/>
      </c>
      <c r="U121" s="119" t="str">
        <f t="shared" si="123"/>
        <v/>
      </c>
      <c r="V121" s="119"/>
      <c r="W121" s="120" t="str">
        <f t="shared" si="142"/>
        <v/>
      </c>
      <c r="X121" s="120" t="str">
        <f t="shared" si="119"/>
        <v/>
      </c>
      <c r="Y121" s="120" t="str">
        <f t="shared" si="124"/>
        <v/>
      </c>
      <c r="AA121" s="119" t="str">
        <f t="shared" si="143"/>
        <v/>
      </c>
      <c r="AC121" s="26" t="str">
        <f t="shared" si="125"/>
        <v/>
      </c>
      <c r="AD121" s="25" t="str">
        <f t="shared" si="126"/>
        <v/>
      </c>
      <c r="AE121" s="105"/>
      <c r="AF121" s="26" t="str">
        <f t="shared" si="127"/>
        <v/>
      </c>
      <c r="AG121" s="25" t="str">
        <f t="shared" si="128"/>
        <v/>
      </c>
      <c r="AH121" s="123"/>
      <c r="AI121" s="51" t="str">
        <f t="shared" si="129"/>
        <v/>
      </c>
      <c r="AJ121" s="35" t="str">
        <f t="shared" si="130"/>
        <v/>
      </c>
      <c r="AL121" s="25" t="str">
        <f t="shared" si="144"/>
        <v/>
      </c>
      <c r="AM121" s="25" t="str">
        <f t="shared" si="145"/>
        <v/>
      </c>
      <c r="AO121" s="33" t="str">
        <f t="shared" si="146"/>
        <v/>
      </c>
      <c r="AP121" s="33" t="str">
        <f t="shared" si="147"/>
        <v/>
      </c>
      <c r="AQ121" s="125"/>
      <c r="AR121" s="126" t="str">
        <f t="shared" si="148"/>
        <v/>
      </c>
      <c r="AS121" s="126" t="str">
        <f t="shared" si="149"/>
        <v/>
      </c>
      <c r="AT121" s="126"/>
      <c r="AU121" s="62" t="str">
        <f t="shared" si="131"/>
        <v/>
      </c>
      <c r="AV121" s="62" t="str">
        <f t="shared" si="132"/>
        <v/>
      </c>
      <c r="AW121" s="62" t="str">
        <f t="shared" si="133"/>
        <v/>
      </c>
      <c r="AX121" s="61" t="str">
        <f t="shared" si="150"/>
        <v/>
      </c>
      <c r="AY121" s="61"/>
      <c r="AZ121" s="33" t="str">
        <f>IF(B121="","",VLOOKUP($A$3,'Tab1-Plan'!$B$30:$F$33,IF(B121&lt;65,2,3),FALSE))</f>
        <v/>
      </c>
      <c r="BA121" s="33" t="str">
        <f>IF(T121="","",VLOOKUP($A$3,'Tab1-Plan'!$B$30:$F$33,IF(T121&lt;65,4,5),FALSE))</f>
        <v/>
      </c>
      <c r="BB121" s="115"/>
      <c r="BC121" s="126" t="str">
        <f t="shared" si="134"/>
        <v/>
      </c>
      <c r="BD121" s="126" t="str">
        <f t="shared" si="135"/>
        <v/>
      </c>
      <c r="BE121" s="125"/>
      <c r="BF121" s="62" t="str">
        <f t="shared" si="136"/>
        <v/>
      </c>
      <c r="BG121" s="62" t="str">
        <f t="shared" si="137"/>
        <v/>
      </c>
      <c r="BH121" s="62" t="str">
        <f t="shared" si="138"/>
        <v/>
      </c>
      <c r="BI121" s="61" t="str">
        <f t="shared" si="139"/>
        <v/>
      </c>
      <c r="BJ121" s="61"/>
      <c r="BK121" s="61" t="str">
        <f t="shared" si="140"/>
        <v/>
      </c>
      <c r="BL121" s="61" t="str">
        <f t="shared" si="141"/>
        <v/>
      </c>
      <c r="BM121" s="127"/>
      <c r="BU121" s="37"/>
      <c r="BV121" s="127"/>
      <c r="BW121" s="127"/>
    </row>
    <row r="122" spans="1:75">
      <c r="A122" s="26" t="str">
        <f t="shared" si="104"/>
        <v/>
      </c>
      <c r="B122" s="26" t="str">
        <f t="shared" si="105"/>
        <v/>
      </c>
      <c r="C122" s="26" t="str">
        <f t="shared" si="106"/>
        <v/>
      </c>
      <c r="D122" s="103" t="str">
        <f t="shared" si="120"/>
        <v/>
      </c>
      <c r="E122" s="118" t="str">
        <f t="shared" si="121"/>
        <v/>
      </c>
      <c r="F122" s="103" t="str">
        <f t="shared" si="122"/>
        <v/>
      </c>
      <c r="G122" s="103"/>
      <c r="H122" s="60" t="str">
        <f>IF(B122="","",(IF(AND(B122&gt;='Tab1-Plan'!$C$9,C122&gt;='Tab1-Plan'!$D$9),1,0)))</f>
        <v/>
      </c>
      <c r="I122" s="64" t="str">
        <f>IF(AND(B122="",T122=""),"",VLOOKUP($A$3,'Tab2-Assumptions'!$A$10:$C$13,2,FALSE))</f>
        <v/>
      </c>
      <c r="J122" s="64" t="str">
        <f>IF(AND(B122="",T122=""),"",VLOOKUP($A$3,'Tab2-Assumptions'!$A$10:$C$13,3,FALSE))</f>
        <v/>
      </c>
      <c r="K122" s="103" t="str">
        <f t="shared" si="107"/>
        <v/>
      </c>
      <c r="L122" s="103" t="str">
        <f t="shared" si="79"/>
        <v/>
      </c>
      <c r="M122" s="103" t="str">
        <f t="shared" si="80"/>
        <v/>
      </c>
      <c r="N122" s="103" t="str">
        <f t="shared" si="81"/>
        <v/>
      </c>
      <c r="O122" s="103" t="str">
        <f t="shared" si="82"/>
        <v/>
      </c>
      <c r="P122" s="103" t="str">
        <f t="shared" si="108"/>
        <v/>
      </c>
      <c r="Q122" s="103" t="str">
        <f t="shared" si="83"/>
        <v/>
      </c>
      <c r="R122" s="103" t="str">
        <f t="shared" si="84"/>
        <v/>
      </c>
      <c r="T122" s="26" t="str">
        <f t="shared" si="109"/>
        <v/>
      </c>
      <c r="U122" s="119" t="str">
        <f t="shared" si="123"/>
        <v/>
      </c>
      <c r="V122" s="119"/>
      <c r="W122" s="120" t="str">
        <f t="shared" si="142"/>
        <v/>
      </c>
      <c r="X122" s="120" t="str">
        <f t="shared" si="119"/>
        <v/>
      </c>
      <c r="Y122" s="120" t="str">
        <f t="shared" si="124"/>
        <v/>
      </c>
      <c r="AA122" s="119" t="str">
        <f t="shared" si="143"/>
        <v/>
      </c>
      <c r="AC122" s="26" t="str">
        <f t="shared" si="125"/>
        <v/>
      </c>
      <c r="AD122" s="25" t="str">
        <f t="shared" si="126"/>
        <v/>
      </c>
      <c r="AE122" s="105"/>
      <c r="AF122" s="26" t="str">
        <f t="shared" si="127"/>
        <v/>
      </c>
      <c r="AG122" s="25" t="str">
        <f t="shared" si="128"/>
        <v/>
      </c>
      <c r="AH122" s="123"/>
      <c r="AI122" s="51" t="str">
        <f t="shared" si="129"/>
        <v/>
      </c>
      <c r="AJ122" s="35" t="str">
        <f t="shared" si="130"/>
        <v/>
      </c>
      <c r="AL122" s="25" t="str">
        <f t="shared" si="144"/>
        <v/>
      </c>
      <c r="AM122" s="25" t="str">
        <f t="shared" si="145"/>
        <v/>
      </c>
      <c r="AO122" s="33" t="str">
        <f t="shared" si="146"/>
        <v/>
      </c>
      <c r="AP122" s="33" t="str">
        <f t="shared" si="147"/>
        <v/>
      </c>
      <c r="AQ122" s="125"/>
      <c r="AR122" s="126" t="str">
        <f t="shared" si="148"/>
        <v/>
      </c>
      <c r="AS122" s="126" t="str">
        <f t="shared" si="149"/>
        <v/>
      </c>
      <c r="AT122" s="126"/>
      <c r="AU122" s="62" t="str">
        <f t="shared" si="131"/>
        <v/>
      </c>
      <c r="AV122" s="62" t="str">
        <f t="shared" si="132"/>
        <v/>
      </c>
      <c r="AW122" s="62" t="str">
        <f t="shared" si="133"/>
        <v/>
      </c>
      <c r="AX122" s="61" t="str">
        <f t="shared" si="150"/>
        <v/>
      </c>
      <c r="AY122" s="61"/>
      <c r="AZ122" s="33" t="str">
        <f>IF(B122="","",VLOOKUP($A$3,'Tab1-Plan'!$B$30:$F$33,IF(B122&lt;65,2,3),FALSE))</f>
        <v/>
      </c>
      <c r="BA122" s="33" t="str">
        <f>IF(T122="","",VLOOKUP($A$3,'Tab1-Plan'!$B$30:$F$33,IF(T122&lt;65,4,5),FALSE))</f>
        <v/>
      </c>
      <c r="BB122" s="115"/>
      <c r="BC122" s="126" t="str">
        <f t="shared" si="134"/>
        <v/>
      </c>
      <c r="BD122" s="126" t="str">
        <f t="shared" si="135"/>
        <v/>
      </c>
      <c r="BE122" s="125"/>
      <c r="BF122" s="62" t="str">
        <f t="shared" si="136"/>
        <v/>
      </c>
      <c r="BG122" s="62" t="str">
        <f t="shared" si="137"/>
        <v/>
      </c>
      <c r="BH122" s="62" t="str">
        <f t="shared" si="138"/>
        <v/>
      </c>
      <c r="BI122" s="61" t="str">
        <f t="shared" si="139"/>
        <v/>
      </c>
      <c r="BJ122" s="61"/>
      <c r="BK122" s="61" t="str">
        <f t="shared" si="140"/>
        <v/>
      </c>
      <c r="BL122" s="61" t="str">
        <f t="shared" si="141"/>
        <v/>
      </c>
      <c r="BM122" s="127"/>
      <c r="BU122" s="37"/>
      <c r="BV122" s="127"/>
      <c r="BW122" s="127"/>
    </row>
    <row r="123" spans="1:75">
      <c r="A123" s="26" t="str">
        <f t="shared" si="104"/>
        <v/>
      </c>
      <c r="B123" s="26" t="str">
        <f t="shared" si="105"/>
        <v/>
      </c>
      <c r="C123" s="26" t="str">
        <f t="shared" si="106"/>
        <v/>
      </c>
      <c r="D123" s="103" t="str">
        <f t="shared" si="120"/>
        <v/>
      </c>
      <c r="E123" s="118" t="str">
        <f t="shared" si="121"/>
        <v/>
      </c>
      <c r="F123" s="103" t="str">
        <f t="shared" si="122"/>
        <v/>
      </c>
      <c r="G123" s="103"/>
      <c r="H123" s="60" t="str">
        <f>IF(B123="","",(IF(AND(B123&gt;='Tab1-Plan'!$C$9,C123&gt;='Tab1-Plan'!$D$9),1,0)))</f>
        <v/>
      </c>
      <c r="I123" s="64" t="str">
        <f>IF(AND(B123="",T123=""),"",VLOOKUP($A$3,'Tab2-Assumptions'!$A$10:$C$13,2,FALSE))</f>
        <v/>
      </c>
      <c r="J123" s="64" t="str">
        <f>IF(AND(B123="",T123=""),"",VLOOKUP($A$3,'Tab2-Assumptions'!$A$10:$C$13,3,FALSE))</f>
        <v/>
      </c>
      <c r="K123" s="103" t="str">
        <f t="shared" si="107"/>
        <v/>
      </c>
      <c r="L123" s="103" t="str">
        <f t="shared" si="79"/>
        <v/>
      </c>
      <c r="M123" s="103" t="str">
        <f t="shared" si="80"/>
        <v/>
      </c>
      <c r="N123" s="103" t="str">
        <f t="shared" si="81"/>
        <v/>
      </c>
      <c r="O123" s="103" t="str">
        <f t="shared" si="82"/>
        <v/>
      </c>
      <c r="P123" s="103" t="str">
        <f t="shared" si="108"/>
        <v/>
      </c>
      <c r="Q123" s="103" t="str">
        <f t="shared" si="83"/>
        <v/>
      </c>
      <c r="R123" s="103" t="str">
        <f t="shared" si="84"/>
        <v/>
      </c>
      <c r="T123" s="26" t="str">
        <f t="shared" si="109"/>
        <v/>
      </c>
      <c r="U123" s="119" t="str">
        <f t="shared" si="123"/>
        <v/>
      </c>
      <c r="V123" s="119"/>
      <c r="W123" s="120" t="str">
        <f t="shared" si="142"/>
        <v/>
      </c>
      <c r="X123" s="120" t="str">
        <f t="shared" si="119"/>
        <v/>
      </c>
      <c r="Y123" s="120" t="str">
        <f t="shared" si="124"/>
        <v/>
      </c>
      <c r="AA123" s="119" t="str">
        <f t="shared" si="143"/>
        <v/>
      </c>
      <c r="AC123" s="26" t="str">
        <f t="shared" si="125"/>
        <v/>
      </c>
      <c r="AD123" s="25" t="str">
        <f t="shared" si="126"/>
        <v/>
      </c>
      <c r="AE123" s="105"/>
      <c r="AF123" s="26" t="str">
        <f t="shared" si="127"/>
        <v/>
      </c>
      <c r="AG123" s="25" t="str">
        <f t="shared" si="128"/>
        <v/>
      </c>
      <c r="AH123" s="123"/>
      <c r="AI123" s="51" t="str">
        <f t="shared" si="129"/>
        <v/>
      </c>
      <c r="AJ123" s="35" t="str">
        <f t="shared" si="130"/>
        <v/>
      </c>
      <c r="AL123" s="25" t="str">
        <f t="shared" si="144"/>
        <v/>
      </c>
      <c r="AM123" s="25" t="str">
        <f t="shared" si="145"/>
        <v/>
      </c>
      <c r="AO123" s="33" t="str">
        <f t="shared" si="146"/>
        <v/>
      </c>
      <c r="AP123" s="33" t="str">
        <f t="shared" si="147"/>
        <v/>
      </c>
      <c r="AQ123" s="125"/>
      <c r="AR123" s="126" t="str">
        <f t="shared" si="148"/>
        <v/>
      </c>
      <c r="AS123" s="126" t="str">
        <f t="shared" si="149"/>
        <v/>
      </c>
      <c r="AT123" s="126"/>
      <c r="AU123" s="62" t="str">
        <f t="shared" si="131"/>
        <v/>
      </c>
      <c r="AV123" s="62" t="str">
        <f t="shared" si="132"/>
        <v/>
      </c>
      <c r="AW123" s="62" t="str">
        <f t="shared" si="133"/>
        <v/>
      </c>
      <c r="AX123" s="61" t="str">
        <f t="shared" si="150"/>
        <v/>
      </c>
      <c r="AY123" s="61"/>
      <c r="AZ123" s="33" t="str">
        <f>IF(B123="","",VLOOKUP($A$3,'Tab1-Plan'!$B$30:$F$33,IF(B123&lt;65,2,3),FALSE))</f>
        <v/>
      </c>
      <c r="BA123" s="33" t="str">
        <f>IF(T123="","",VLOOKUP($A$3,'Tab1-Plan'!$B$30:$F$33,IF(T123&lt;65,4,5),FALSE))</f>
        <v/>
      </c>
      <c r="BB123" s="115"/>
      <c r="BC123" s="126" t="str">
        <f t="shared" si="134"/>
        <v/>
      </c>
      <c r="BD123" s="126" t="str">
        <f t="shared" si="135"/>
        <v/>
      </c>
      <c r="BE123" s="125"/>
      <c r="BF123" s="62" t="str">
        <f t="shared" si="136"/>
        <v/>
      </c>
      <c r="BG123" s="62" t="str">
        <f t="shared" si="137"/>
        <v/>
      </c>
      <c r="BH123" s="62" t="str">
        <f t="shared" si="138"/>
        <v/>
      </c>
      <c r="BI123" s="61" t="str">
        <f t="shared" si="139"/>
        <v/>
      </c>
      <c r="BJ123" s="61"/>
      <c r="BK123" s="61" t="str">
        <f t="shared" si="140"/>
        <v/>
      </c>
      <c r="BL123" s="61" t="str">
        <f t="shared" si="141"/>
        <v/>
      </c>
      <c r="BM123" s="127"/>
      <c r="BU123" s="37"/>
      <c r="BV123" s="127"/>
      <c r="BW123" s="127"/>
    </row>
    <row r="124" spans="1:75">
      <c r="A124" s="26" t="str">
        <f t="shared" si="104"/>
        <v/>
      </c>
      <c r="B124" s="26" t="str">
        <f t="shared" si="105"/>
        <v/>
      </c>
      <c r="C124" s="26" t="str">
        <f t="shared" si="106"/>
        <v/>
      </c>
      <c r="D124" s="103" t="str">
        <f t="shared" si="120"/>
        <v/>
      </c>
      <c r="E124" s="118" t="str">
        <f t="shared" si="121"/>
        <v/>
      </c>
      <c r="F124" s="103" t="str">
        <f t="shared" si="122"/>
        <v/>
      </c>
      <c r="G124" s="103"/>
      <c r="H124" s="60" t="str">
        <f>IF(B124="","",(IF(AND(B124&gt;='Tab1-Plan'!$C$9,C124&gt;='Tab1-Plan'!$D$9),1,0)))</f>
        <v/>
      </c>
      <c r="I124" s="64" t="str">
        <f>IF(AND(B124="",T124=""),"",VLOOKUP($A$3,'Tab2-Assumptions'!$A$10:$C$13,2,FALSE))</f>
        <v/>
      </c>
      <c r="J124" s="64" t="str">
        <f>IF(AND(B124="",T124=""),"",VLOOKUP($A$3,'Tab2-Assumptions'!$A$10:$C$13,3,FALSE))</f>
        <v/>
      </c>
      <c r="K124" s="103" t="str">
        <f t="shared" si="107"/>
        <v/>
      </c>
      <c r="L124" s="103" t="str">
        <f t="shared" si="79"/>
        <v/>
      </c>
      <c r="M124" s="103" t="str">
        <f t="shared" si="80"/>
        <v/>
      </c>
      <c r="N124" s="103" t="str">
        <f t="shared" si="81"/>
        <v/>
      </c>
      <c r="O124" s="103" t="str">
        <f t="shared" si="82"/>
        <v/>
      </c>
      <c r="P124" s="103" t="str">
        <f t="shared" si="108"/>
        <v/>
      </c>
      <c r="Q124" s="103" t="str">
        <f t="shared" si="83"/>
        <v/>
      </c>
      <c r="R124" s="103" t="str">
        <f t="shared" si="84"/>
        <v/>
      </c>
      <c r="T124" s="26" t="str">
        <f t="shared" si="109"/>
        <v/>
      </c>
      <c r="U124" s="119" t="str">
        <f t="shared" si="123"/>
        <v/>
      </c>
      <c r="V124" s="119"/>
      <c r="W124" s="120" t="str">
        <f t="shared" si="142"/>
        <v/>
      </c>
      <c r="X124" s="120" t="str">
        <f t="shared" si="119"/>
        <v/>
      </c>
      <c r="Y124" s="120" t="str">
        <f t="shared" si="124"/>
        <v/>
      </c>
      <c r="AA124" s="119" t="str">
        <f t="shared" si="143"/>
        <v/>
      </c>
      <c r="AC124" s="26" t="str">
        <f t="shared" si="125"/>
        <v/>
      </c>
      <c r="AD124" s="25" t="str">
        <f t="shared" si="126"/>
        <v/>
      </c>
      <c r="AE124" s="105"/>
      <c r="AF124" s="26" t="str">
        <f t="shared" si="127"/>
        <v/>
      </c>
      <c r="AG124" s="25" t="str">
        <f t="shared" si="128"/>
        <v/>
      </c>
      <c r="AH124" s="123"/>
      <c r="AI124" s="51" t="str">
        <f t="shared" si="129"/>
        <v/>
      </c>
      <c r="AJ124" s="35" t="str">
        <f t="shared" si="130"/>
        <v/>
      </c>
      <c r="AL124" s="25" t="str">
        <f t="shared" si="144"/>
        <v/>
      </c>
      <c r="AM124" s="25" t="str">
        <f t="shared" si="145"/>
        <v/>
      </c>
      <c r="AO124" s="33" t="str">
        <f t="shared" si="146"/>
        <v/>
      </c>
      <c r="AP124" s="33" t="str">
        <f t="shared" si="147"/>
        <v/>
      </c>
      <c r="AQ124" s="125"/>
      <c r="AR124" s="126" t="str">
        <f t="shared" si="148"/>
        <v/>
      </c>
      <c r="AS124" s="126" t="str">
        <f t="shared" si="149"/>
        <v/>
      </c>
      <c r="AT124" s="126"/>
      <c r="AU124" s="62" t="str">
        <f t="shared" si="131"/>
        <v/>
      </c>
      <c r="AV124" s="62" t="str">
        <f t="shared" si="132"/>
        <v/>
      </c>
      <c r="AW124" s="62" t="str">
        <f t="shared" si="133"/>
        <v/>
      </c>
      <c r="AX124" s="61" t="str">
        <f t="shared" si="150"/>
        <v/>
      </c>
      <c r="AY124" s="61"/>
      <c r="AZ124" s="33" t="str">
        <f>IF(B124="","",VLOOKUP($A$3,'Tab1-Plan'!$B$30:$F$33,IF(B124&lt;65,2,3),FALSE))</f>
        <v/>
      </c>
      <c r="BA124" s="33" t="str">
        <f>IF(T124="","",VLOOKUP($A$3,'Tab1-Plan'!$B$30:$F$33,IF(T124&lt;65,4,5),FALSE))</f>
        <v/>
      </c>
      <c r="BB124" s="115"/>
      <c r="BC124" s="126" t="str">
        <f t="shared" si="134"/>
        <v/>
      </c>
      <c r="BD124" s="126" t="str">
        <f t="shared" si="135"/>
        <v/>
      </c>
      <c r="BE124" s="125"/>
      <c r="BF124" s="62" t="str">
        <f t="shared" si="136"/>
        <v/>
      </c>
      <c r="BG124" s="62" t="str">
        <f t="shared" si="137"/>
        <v/>
      </c>
      <c r="BH124" s="62" t="str">
        <f t="shared" si="138"/>
        <v/>
      </c>
      <c r="BI124" s="61" t="str">
        <f t="shared" si="139"/>
        <v/>
      </c>
      <c r="BJ124" s="61"/>
      <c r="BK124" s="61" t="str">
        <f t="shared" si="140"/>
        <v/>
      </c>
      <c r="BL124" s="61" t="str">
        <f t="shared" si="141"/>
        <v/>
      </c>
      <c r="BM124" s="127"/>
      <c r="BU124" s="37"/>
      <c r="BV124" s="127"/>
      <c r="BW124" s="127"/>
    </row>
    <row r="125" spans="1:75">
      <c r="A125" s="26" t="str">
        <f t="shared" si="104"/>
        <v/>
      </c>
      <c r="B125" s="26" t="str">
        <f t="shared" si="105"/>
        <v/>
      </c>
      <c r="C125" s="26" t="str">
        <f t="shared" si="106"/>
        <v/>
      </c>
      <c r="D125" s="103" t="str">
        <f t="shared" si="120"/>
        <v/>
      </c>
      <c r="E125" s="118" t="str">
        <f t="shared" si="121"/>
        <v/>
      </c>
      <c r="F125" s="103" t="str">
        <f t="shared" si="122"/>
        <v/>
      </c>
      <c r="G125" s="103"/>
      <c r="H125" s="60" t="str">
        <f>IF(B125="","",(IF(AND(B125&gt;='Tab1-Plan'!$C$9,C125&gt;='Tab1-Plan'!$D$9),1,0)))</f>
        <v/>
      </c>
      <c r="I125" s="64" t="str">
        <f>IF(AND(B125="",T125=""),"",VLOOKUP($A$3,'Tab2-Assumptions'!$A$10:$C$13,2,FALSE))</f>
        <v/>
      </c>
      <c r="J125" s="64" t="str">
        <f>IF(AND(B125="",T125=""),"",VLOOKUP($A$3,'Tab2-Assumptions'!$A$10:$C$13,3,FALSE))</f>
        <v/>
      </c>
      <c r="K125" s="103" t="str">
        <f t="shared" si="107"/>
        <v/>
      </c>
      <c r="L125" s="103" t="str">
        <f t="shared" si="79"/>
        <v/>
      </c>
      <c r="M125" s="103" t="str">
        <f t="shared" si="80"/>
        <v/>
      </c>
      <c r="N125" s="103" t="str">
        <f t="shared" si="81"/>
        <v/>
      </c>
      <c r="O125" s="103" t="str">
        <f t="shared" si="82"/>
        <v/>
      </c>
      <c r="P125" s="103" t="str">
        <f t="shared" si="108"/>
        <v/>
      </c>
      <c r="Q125" s="103" t="str">
        <f t="shared" si="83"/>
        <v/>
      </c>
      <c r="R125" s="103" t="str">
        <f t="shared" si="84"/>
        <v/>
      </c>
      <c r="T125" s="26" t="str">
        <f t="shared" si="109"/>
        <v/>
      </c>
      <c r="U125" s="119" t="str">
        <f t="shared" si="123"/>
        <v/>
      </c>
      <c r="V125" s="119"/>
      <c r="W125" s="120" t="str">
        <f t="shared" si="142"/>
        <v/>
      </c>
      <c r="X125" s="120" t="str">
        <f t="shared" si="119"/>
        <v/>
      </c>
      <c r="Y125" s="120" t="str">
        <f t="shared" si="124"/>
        <v/>
      </c>
      <c r="AA125" s="119" t="str">
        <f t="shared" si="143"/>
        <v/>
      </c>
      <c r="AC125" s="26" t="str">
        <f t="shared" si="125"/>
        <v/>
      </c>
      <c r="AD125" s="25" t="str">
        <f t="shared" si="126"/>
        <v/>
      </c>
      <c r="AE125" s="105"/>
      <c r="AF125" s="26" t="str">
        <f t="shared" si="127"/>
        <v/>
      </c>
      <c r="AG125" s="25" t="str">
        <f t="shared" si="128"/>
        <v/>
      </c>
      <c r="AH125" s="123"/>
      <c r="AI125" s="51" t="str">
        <f t="shared" si="129"/>
        <v/>
      </c>
      <c r="AJ125" s="35" t="str">
        <f t="shared" si="130"/>
        <v/>
      </c>
      <c r="AL125" s="25" t="str">
        <f t="shared" si="144"/>
        <v/>
      </c>
      <c r="AM125" s="25" t="str">
        <f t="shared" si="145"/>
        <v/>
      </c>
      <c r="AO125" s="33" t="str">
        <f t="shared" si="146"/>
        <v/>
      </c>
      <c r="AP125" s="33" t="str">
        <f t="shared" si="147"/>
        <v/>
      </c>
      <c r="AQ125" s="125"/>
      <c r="AR125" s="126" t="str">
        <f t="shared" si="148"/>
        <v/>
      </c>
      <c r="AS125" s="126" t="str">
        <f t="shared" si="149"/>
        <v/>
      </c>
      <c r="AT125" s="126"/>
      <c r="AU125" s="62" t="str">
        <f t="shared" si="131"/>
        <v/>
      </c>
      <c r="AV125" s="62" t="str">
        <f t="shared" si="132"/>
        <v/>
      </c>
      <c r="AW125" s="62" t="str">
        <f t="shared" si="133"/>
        <v/>
      </c>
      <c r="AX125" s="61" t="str">
        <f t="shared" si="150"/>
        <v/>
      </c>
      <c r="AY125" s="61"/>
      <c r="AZ125" s="33" t="str">
        <f>IF(B125="","",VLOOKUP($A$3,'Tab1-Plan'!$B$30:$F$33,IF(B125&lt;65,2,3),FALSE))</f>
        <v/>
      </c>
      <c r="BA125" s="33" t="str">
        <f>IF(T125="","",VLOOKUP($A$3,'Tab1-Plan'!$B$30:$F$33,IF(T125&lt;65,4,5),FALSE))</f>
        <v/>
      </c>
      <c r="BB125" s="115"/>
      <c r="BC125" s="126" t="str">
        <f t="shared" si="134"/>
        <v/>
      </c>
      <c r="BD125" s="126" t="str">
        <f t="shared" si="135"/>
        <v/>
      </c>
      <c r="BE125" s="125"/>
      <c r="BF125" s="62" t="str">
        <f t="shared" si="136"/>
        <v/>
      </c>
      <c r="BG125" s="62" t="str">
        <f t="shared" si="137"/>
        <v/>
      </c>
      <c r="BH125" s="62" t="str">
        <f t="shared" si="138"/>
        <v/>
      </c>
      <c r="BI125" s="61" t="str">
        <f t="shared" si="139"/>
        <v/>
      </c>
      <c r="BJ125" s="61"/>
      <c r="BK125" s="61" t="str">
        <f t="shared" si="140"/>
        <v/>
      </c>
      <c r="BL125" s="61" t="str">
        <f t="shared" si="141"/>
        <v/>
      </c>
      <c r="BM125" s="127"/>
      <c r="BU125" s="37"/>
      <c r="BV125" s="127"/>
      <c r="BW125" s="127"/>
    </row>
    <row r="126" spans="1:75">
      <c r="A126" s="26" t="str">
        <f t="shared" si="104"/>
        <v/>
      </c>
      <c r="B126" s="26" t="str">
        <f t="shared" si="105"/>
        <v/>
      </c>
      <c r="C126" s="26" t="str">
        <f t="shared" si="106"/>
        <v/>
      </c>
      <c r="D126" s="103" t="str">
        <f t="shared" si="120"/>
        <v/>
      </c>
      <c r="E126" s="118" t="str">
        <f t="shared" si="121"/>
        <v/>
      </c>
      <c r="F126" s="103" t="str">
        <f t="shared" si="122"/>
        <v/>
      </c>
      <c r="G126" s="103"/>
      <c r="H126" s="60" t="str">
        <f>IF(B126="","",(IF(AND(B126&gt;='Tab1-Plan'!$C$9,C126&gt;='Tab1-Plan'!$D$9),1,0)))</f>
        <v/>
      </c>
      <c r="I126" s="64" t="str">
        <f>IF(AND(B126="",T126=""),"",VLOOKUP($A$3,'Tab2-Assumptions'!$A$10:$C$13,2,FALSE))</f>
        <v/>
      </c>
      <c r="J126" s="64" t="str">
        <f>IF(AND(B126="",T126=""),"",VLOOKUP($A$3,'Tab2-Assumptions'!$A$10:$C$13,3,FALSE))</f>
        <v/>
      </c>
      <c r="K126" s="103" t="str">
        <f t="shared" si="107"/>
        <v/>
      </c>
      <c r="L126" s="103" t="str">
        <f t="shared" si="79"/>
        <v/>
      </c>
      <c r="M126" s="103" t="str">
        <f t="shared" si="80"/>
        <v/>
      </c>
      <c r="N126" s="103" t="str">
        <f t="shared" si="81"/>
        <v/>
      </c>
      <c r="O126" s="103" t="str">
        <f t="shared" si="82"/>
        <v/>
      </c>
      <c r="P126" s="103" t="str">
        <f t="shared" si="108"/>
        <v/>
      </c>
      <c r="Q126" s="103" t="str">
        <f t="shared" si="83"/>
        <v/>
      </c>
      <c r="R126" s="103" t="str">
        <f t="shared" si="84"/>
        <v/>
      </c>
      <c r="T126" s="26" t="str">
        <f t="shared" si="109"/>
        <v/>
      </c>
      <c r="U126" s="119" t="str">
        <f t="shared" si="123"/>
        <v/>
      </c>
      <c r="V126" s="119"/>
      <c r="W126" s="120" t="str">
        <f t="shared" si="142"/>
        <v/>
      </c>
      <c r="X126" s="120" t="str">
        <f t="shared" si="119"/>
        <v/>
      </c>
      <c r="Y126" s="120" t="str">
        <f t="shared" si="124"/>
        <v/>
      </c>
      <c r="AA126" s="119" t="str">
        <f t="shared" si="143"/>
        <v/>
      </c>
      <c r="AC126" s="26" t="str">
        <f t="shared" si="125"/>
        <v/>
      </c>
      <c r="AD126" s="25" t="str">
        <f t="shared" si="126"/>
        <v/>
      </c>
      <c r="AE126" s="105"/>
      <c r="AF126" s="26" t="str">
        <f t="shared" si="127"/>
        <v/>
      </c>
      <c r="AG126" s="25" t="str">
        <f t="shared" si="128"/>
        <v/>
      </c>
      <c r="AH126" s="123"/>
      <c r="AI126" s="51" t="str">
        <f t="shared" si="129"/>
        <v/>
      </c>
      <c r="AJ126" s="35" t="str">
        <f t="shared" si="130"/>
        <v/>
      </c>
      <c r="AL126" s="25" t="str">
        <f t="shared" si="144"/>
        <v/>
      </c>
      <c r="AM126" s="25" t="str">
        <f t="shared" si="145"/>
        <v/>
      </c>
      <c r="AO126" s="33" t="str">
        <f t="shared" si="146"/>
        <v/>
      </c>
      <c r="AP126" s="33" t="str">
        <f t="shared" si="147"/>
        <v/>
      </c>
      <c r="AQ126" s="125"/>
      <c r="AR126" s="126" t="str">
        <f t="shared" si="148"/>
        <v/>
      </c>
      <c r="AS126" s="126" t="str">
        <f t="shared" si="149"/>
        <v/>
      </c>
      <c r="AT126" s="126"/>
      <c r="AU126" s="62" t="str">
        <f t="shared" si="131"/>
        <v/>
      </c>
      <c r="AV126" s="62" t="str">
        <f t="shared" si="132"/>
        <v/>
      </c>
      <c r="AW126" s="62" t="str">
        <f t="shared" si="133"/>
        <v/>
      </c>
      <c r="AX126" s="61" t="str">
        <f t="shared" si="150"/>
        <v/>
      </c>
      <c r="AY126" s="61"/>
      <c r="AZ126" s="33" t="str">
        <f>IF(B126="","",VLOOKUP($A$3,'Tab1-Plan'!$B$30:$F$33,IF(B126&lt;65,2,3),FALSE))</f>
        <v/>
      </c>
      <c r="BA126" s="33" t="str">
        <f>IF(T126="","",VLOOKUP($A$3,'Tab1-Plan'!$B$30:$F$33,IF(T126&lt;65,4,5),FALSE))</f>
        <v/>
      </c>
      <c r="BB126" s="115"/>
      <c r="BC126" s="126" t="str">
        <f t="shared" si="134"/>
        <v/>
      </c>
      <c r="BD126" s="126" t="str">
        <f t="shared" si="135"/>
        <v/>
      </c>
      <c r="BE126" s="125"/>
      <c r="BF126" s="62" t="str">
        <f t="shared" si="136"/>
        <v/>
      </c>
      <c r="BG126" s="62" t="str">
        <f t="shared" si="137"/>
        <v/>
      </c>
      <c r="BH126" s="62" t="str">
        <f t="shared" si="138"/>
        <v/>
      </c>
      <c r="BI126" s="61" t="str">
        <f t="shared" si="139"/>
        <v/>
      </c>
      <c r="BJ126" s="61"/>
      <c r="BK126" s="61" t="str">
        <f t="shared" si="140"/>
        <v/>
      </c>
      <c r="BL126" s="61" t="str">
        <f t="shared" si="141"/>
        <v/>
      </c>
      <c r="BM126" s="127"/>
      <c r="BU126" s="37"/>
      <c r="BV126" s="127"/>
      <c r="BW126" s="127"/>
    </row>
    <row r="127" spans="1:75">
      <c r="A127" s="26" t="str">
        <f t="shared" si="104"/>
        <v/>
      </c>
      <c r="B127" s="26" t="str">
        <f t="shared" si="105"/>
        <v/>
      </c>
      <c r="C127" s="26" t="str">
        <f t="shared" si="106"/>
        <v/>
      </c>
      <c r="D127" s="103" t="str">
        <f t="shared" si="120"/>
        <v/>
      </c>
      <c r="E127" s="118" t="str">
        <f t="shared" si="121"/>
        <v/>
      </c>
      <c r="F127" s="103" t="str">
        <f t="shared" si="122"/>
        <v/>
      </c>
      <c r="G127" s="103"/>
      <c r="H127" s="60" t="str">
        <f>IF(B127="","",(IF(AND(B127&gt;='Tab1-Plan'!$C$9,C127&gt;='Tab1-Plan'!$D$9),1,0)))</f>
        <v/>
      </c>
      <c r="I127" s="64" t="str">
        <f>IF(AND(B127="",T127=""),"",VLOOKUP($A$3,'Tab2-Assumptions'!$A$10:$C$13,2,FALSE))</f>
        <v/>
      </c>
      <c r="J127" s="64" t="str">
        <f>IF(AND(B127="",T127=""),"",VLOOKUP($A$3,'Tab2-Assumptions'!$A$10:$C$13,3,FALSE))</f>
        <v/>
      </c>
      <c r="K127" s="103" t="str">
        <f t="shared" si="107"/>
        <v/>
      </c>
      <c r="L127" s="103" t="str">
        <f t="shared" si="79"/>
        <v/>
      </c>
      <c r="M127" s="103" t="str">
        <f t="shared" si="80"/>
        <v/>
      </c>
      <c r="N127" s="103" t="str">
        <f t="shared" si="81"/>
        <v/>
      </c>
      <c r="O127" s="103" t="str">
        <f t="shared" si="82"/>
        <v/>
      </c>
      <c r="P127" s="103" t="str">
        <f t="shared" si="108"/>
        <v/>
      </c>
      <c r="Q127" s="103" t="str">
        <f t="shared" si="83"/>
        <v/>
      </c>
      <c r="R127" s="103" t="str">
        <f t="shared" si="84"/>
        <v/>
      </c>
      <c r="T127" s="26" t="str">
        <f t="shared" si="109"/>
        <v/>
      </c>
      <c r="U127" s="119" t="str">
        <f t="shared" si="123"/>
        <v/>
      </c>
      <c r="V127" s="119"/>
      <c r="W127" s="120" t="str">
        <f t="shared" si="142"/>
        <v/>
      </c>
      <c r="X127" s="120" t="str">
        <f t="shared" si="119"/>
        <v/>
      </c>
      <c r="Y127" s="120" t="str">
        <f t="shared" si="124"/>
        <v/>
      </c>
      <c r="AA127" s="119" t="str">
        <f t="shared" si="143"/>
        <v/>
      </c>
      <c r="AC127" s="26" t="str">
        <f t="shared" si="125"/>
        <v/>
      </c>
      <c r="AD127" s="25" t="str">
        <f t="shared" si="126"/>
        <v/>
      </c>
      <c r="AE127" s="105"/>
      <c r="AF127" s="26" t="str">
        <f t="shared" si="127"/>
        <v/>
      </c>
      <c r="AG127" s="25" t="str">
        <f t="shared" si="128"/>
        <v/>
      </c>
      <c r="AH127" s="123"/>
      <c r="AI127" s="51" t="str">
        <f t="shared" si="129"/>
        <v/>
      </c>
      <c r="AJ127" s="35" t="str">
        <f t="shared" si="130"/>
        <v/>
      </c>
      <c r="AL127" s="25" t="str">
        <f t="shared" si="144"/>
        <v/>
      </c>
      <c r="AM127" s="25" t="str">
        <f t="shared" si="145"/>
        <v/>
      </c>
      <c r="AO127" s="33" t="str">
        <f t="shared" si="146"/>
        <v/>
      </c>
      <c r="AP127" s="33" t="str">
        <f t="shared" si="147"/>
        <v/>
      </c>
      <c r="AQ127" s="125"/>
      <c r="AR127" s="126" t="str">
        <f t="shared" si="148"/>
        <v/>
      </c>
      <c r="AS127" s="126" t="str">
        <f t="shared" si="149"/>
        <v/>
      </c>
      <c r="AT127" s="126"/>
      <c r="AU127" s="62" t="str">
        <f t="shared" si="131"/>
        <v/>
      </c>
      <c r="AV127" s="62" t="str">
        <f t="shared" si="132"/>
        <v/>
      </c>
      <c r="AW127" s="62" t="str">
        <f t="shared" si="133"/>
        <v/>
      </c>
      <c r="AX127" s="61" t="str">
        <f t="shared" si="150"/>
        <v/>
      </c>
      <c r="AY127" s="61"/>
      <c r="AZ127" s="33" t="str">
        <f>IF(B127="","",VLOOKUP($A$3,'Tab1-Plan'!$B$30:$F$33,IF(B127&lt;65,2,3),FALSE))</f>
        <v/>
      </c>
      <c r="BA127" s="33" t="str">
        <f>IF(T127="","",VLOOKUP($A$3,'Tab1-Plan'!$B$30:$F$33,IF(T127&lt;65,4,5),FALSE))</f>
        <v/>
      </c>
      <c r="BB127" s="115"/>
      <c r="BC127" s="126" t="str">
        <f t="shared" si="134"/>
        <v/>
      </c>
      <c r="BD127" s="126" t="str">
        <f t="shared" si="135"/>
        <v/>
      </c>
      <c r="BE127" s="125"/>
      <c r="BF127" s="62" t="str">
        <f t="shared" si="136"/>
        <v/>
      </c>
      <c r="BG127" s="62" t="str">
        <f t="shared" si="137"/>
        <v/>
      </c>
      <c r="BH127" s="62" t="str">
        <f t="shared" si="138"/>
        <v/>
      </c>
      <c r="BI127" s="61" t="str">
        <f t="shared" si="139"/>
        <v/>
      </c>
      <c r="BJ127" s="61"/>
      <c r="BK127" s="61" t="str">
        <f t="shared" si="140"/>
        <v/>
      </c>
      <c r="BL127" s="61" t="str">
        <f t="shared" si="141"/>
        <v/>
      </c>
      <c r="BM127" s="127"/>
      <c r="BU127" s="37"/>
      <c r="BV127" s="127"/>
      <c r="BW127" s="127"/>
    </row>
    <row r="128" spans="1:75">
      <c r="A128" s="26" t="str">
        <f t="shared" si="104"/>
        <v/>
      </c>
      <c r="B128" s="26" t="str">
        <f t="shared" si="105"/>
        <v/>
      </c>
      <c r="C128" s="26" t="str">
        <f t="shared" si="106"/>
        <v/>
      </c>
      <c r="D128" s="103" t="str">
        <f t="shared" si="120"/>
        <v/>
      </c>
      <c r="E128" s="118" t="str">
        <f t="shared" si="121"/>
        <v/>
      </c>
      <c r="F128" s="103" t="str">
        <f t="shared" si="122"/>
        <v/>
      </c>
      <c r="G128" s="103"/>
      <c r="H128" s="60" t="str">
        <f>IF(B128="","",(IF(AND(B128&gt;='Tab1-Plan'!$C$9,C128&gt;='Tab1-Plan'!$D$9),1,0)))</f>
        <v/>
      </c>
      <c r="I128" s="64" t="str">
        <f>IF(AND(B128="",T128=""),"",VLOOKUP($A$3,'Tab2-Assumptions'!$A$10:$C$13,2,FALSE))</f>
        <v/>
      </c>
      <c r="J128" s="64" t="str">
        <f>IF(AND(B128="",T128=""),"",VLOOKUP($A$3,'Tab2-Assumptions'!$A$10:$C$13,3,FALSE))</f>
        <v/>
      </c>
      <c r="K128" s="103" t="str">
        <f t="shared" si="107"/>
        <v/>
      </c>
      <c r="L128" s="103" t="str">
        <f t="shared" si="79"/>
        <v/>
      </c>
      <c r="M128" s="103" t="str">
        <f t="shared" si="80"/>
        <v/>
      </c>
      <c r="N128" s="103" t="str">
        <f t="shared" si="81"/>
        <v/>
      </c>
      <c r="O128" s="103" t="str">
        <f t="shared" si="82"/>
        <v/>
      </c>
      <c r="P128" s="103" t="str">
        <f t="shared" si="108"/>
        <v/>
      </c>
      <c r="Q128" s="103" t="str">
        <f t="shared" si="83"/>
        <v/>
      </c>
      <c r="R128" s="103" t="str">
        <f t="shared" si="84"/>
        <v/>
      </c>
      <c r="T128" s="26" t="str">
        <f t="shared" si="109"/>
        <v/>
      </c>
      <c r="U128" s="119" t="str">
        <f t="shared" si="123"/>
        <v/>
      </c>
      <c r="V128" s="119"/>
      <c r="W128" s="120" t="str">
        <f t="shared" si="142"/>
        <v/>
      </c>
      <c r="X128" s="120" t="str">
        <f t="shared" si="119"/>
        <v/>
      </c>
      <c r="Y128" s="120" t="str">
        <f t="shared" si="124"/>
        <v/>
      </c>
      <c r="AA128" s="119" t="str">
        <f t="shared" si="143"/>
        <v/>
      </c>
      <c r="AC128" s="26" t="str">
        <f t="shared" si="125"/>
        <v/>
      </c>
      <c r="AD128" s="25" t="str">
        <f t="shared" si="126"/>
        <v/>
      </c>
      <c r="AE128" s="105"/>
      <c r="AF128" s="26" t="str">
        <f t="shared" si="127"/>
        <v/>
      </c>
      <c r="AG128" s="25" t="str">
        <f t="shared" si="128"/>
        <v/>
      </c>
      <c r="AH128" s="123"/>
      <c r="AI128" s="51" t="str">
        <f t="shared" si="129"/>
        <v/>
      </c>
      <c r="AJ128" s="35" t="str">
        <f t="shared" si="130"/>
        <v/>
      </c>
      <c r="AL128" s="25" t="str">
        <f t="shared" si="144"/>
        <v/>
      </c>
      <c r="AM128" s="25" t="str">
        <f t="shared" si="145"/>
        <v/>
      </c>
      <c r="AO128" s="33" t="str">
        <f t="shared" si="146"/>
        <v/>
      </c>
      <c r="AP128" s="33" t="str">
        <f t="shared" si="147"/>
        <v/>
      </c>
      <c r="AQ128" s="125"/>
      <c r="AR128" s="126" t="str">
        <f t="shared" si="148"/>
        <v/>
      </c>
      <c r="AS128" s="126" t="str">
        <f t="shared" si="149"/>
        <v/>
      </c>
      <c r="AT128" s="126"/>
      <c r="AU128" s="62" t="str">
        <f t="shared" si="131"/>
        <v/>
      </c>
      <c r="AV128" s="62" t="str">
        <f t="shared" si="132"/>
        <v/>
      </c>
      <c r="AW128" s="62" t="str">
        <f t="shared" si="133"/>
        <v/>
      </c>
      <c r="AX128" s="61" t="str">
        <f t="shared" si="150"/>
        <v/>
      </c>
      <c r="AY128" s="61"/>
      <c r="AZ128" s="33" t="str">
        <f>IF(B128="","",VLOOKUP($A$3,'Tab1-Plan'!$B$30:$F$33,IF(B128&lt;65,2,3),FALSE))</f>
        <v/>
      </c>
      <c r="BA128" s="33" t="str">
        <f>IF(T128="","",VLOOKUP($A$3,'Tab1-Plan'!$B$30:$F$33,IF(T128&lt;65,4,5),FALSE))</f>
        <v/>
      </c>
      <c r="BB128" s="115"/>
      <c r="BC128" s="126" t="str">
        <f t="shared" si="134"/>
        <v/>
      </c>
      <c r="BD128" s="126" t="str">
        <f t="shared" si="135"/>
        <v/>
      </c>
      <c r="BE128" s="125"/>
      <c r="BF128" s="62" t="str">
        <f t="shared" si="136"/>
        <v/>
      </c>
      <c r="BG128" s="62" t="str">
        <f t="shared" si="137"/>
        <v/>
      </c>
      <c r="BH128" s="62" t="str">
        <f t="shared" si="138"/>
        <v/>
      </c>
      <c r="BI128" s="61" t="str">
        <f t="shared" si="139"/>
        <v/>
      </c>
      <c r="BJ128" s="61"/>
      <c r="BK128" s="61" t="str">
        <f t="shared" si="140"/>
        <v/>
      </c>
      <c r="BL128" s="61" t="str">
        <f t="shared" si="141"/>
        <v/>
      </c>
      <c r="BM128" s="127"/>
      <c r="BU128" s="37"/>
      <c r="BV128" s="127"/>
      <c r="BW128" s="127"/>
    </row>
    <row r="129" spans="1:75">
      <c r="A129" s="26" t="str">
        <f t="shared" si="104"/>
        <v/>
      </c>
      <c r="B129" s="26" t="str">
        <f t="shared" si="105"/>
        <v/>
      </c>
      <c r="C129" s="26" t="str">
        <f t="shared" si="106"/>
        <v/>
      </c>
      <c r="D129" s="103" t="str">
        <f t="shared" si="120"/>
        <v/>
      </c>
      <c r="E129" s="118" t="str">
        <f t="shared" si="121"/>
        <v/>
      </c>
      <c r="F129" s="103" t="str">
        <f t="shared" si="122"/>
        <v/>
      </c>
      <c r="G129" s="103"/>
      <c r="H129" s="60" t="str">
        <f>IF(B129="","",(IF(AND(B129&gt;='Tab1-Plan'!$C$9,C129&gt;='Tab1-Plan'!$D$9),1,0)))</f>
        <v/>
      </c>
      <c r="I129" s="64" t="str">
        <f>IF(AND(B129="",T129=""),"",VLOOKUP($A$3,'Tab2-Assumptions'!$A$10:$C$13,2,FALSE))</f>
        <v/>
      </c>
      <c r="J129" s="64" t="str">
        <f>IF(AND(B129="",T129=""),"",VLOOKUP($A$3,'Tab2-Assumptions'!$A$10:$C$13,3,FALSE))</f>
        <v/>
      </c>
      <c r="K129" s="103" t="str">
        <f t="shared" si="107"/>
        <v/>
      </c>
      <c r="L129" s="103" t="str">
        <f t="shared" si="79"/>
        <v/>
      </c>
      <c r="M129" s="103" t="str">
        <f t="shared" si="80"/>
        <v/>
      </c>
      <c r="N129" s="103" t="str">
        <f t="shared" si="81"/>
        <v/>
      </c>
      <c r="O129" s="103" t="str">
        <f t="shared" si="82"/>
        <v/>
      </c>
      <c r="P129" s="103" t="str">
        <f t="shared" si="108"/>
        <v/>
      </c>
      <c r="Q129" s="103" t="str">
        <f t="shared" si="83"/>
        <v/>
      </c>
      <c r="R129" s="103" t="str">
        <f t="shared" si="84"/>
        <v/>
      </c>
      <c r="T129" s="26" t="str">
        <f t="shared" si="109"/>
        <v/>
      </c>
      <c r="U129" s="119" t="str">
        <f t="shared" si="123"/>
        <v/>
      </c>
      <c r="V129" s="119"/>
      <c r="W129" s="120" t="str">
        <f t="shared" si="142"/>
        <v/>
      </c>
      <c r="X129" s="120" t="str">
        <f t="shared" si="119"/>
        <v/>
      </c>
      <c r="Y129" s="120" t="str">
        <f t="shared" si="124"/>
        <v/>
      </c>
      <c r="AA129" s="119" t="str">
        <f t="shared" si="143"/>
        <v/>
      </c>
      <c r="AC129" s="26" t="str">
        <f t="shared" si="125"/>
        <v/>
      </c>
      <c r="AD129" s="25" t="str">
        <f t="shared" si="126"/>
        <v/>
      </c>
      <c r="AE129" s="105"/>
      <c r="AF129" s="26" t="str">
        <f t="shared" si="127"/>
        <v/>
      </c>
      <c r="AG129" s="25" t="str">
        <f t="shared" si="128"/>
        <v/>
      </c>
      <c r="AH129" s="123"/>
      <c r="AI129" s="51" t="str">
        <f t="shared" si="129"/>
        <v/>
      </c>
      <c r="AJ129" s="35" t="str">
        <f t="shared" si="130"/>
        <v/>
      </c>
      <c r="AL129" s="25" t="str">
        <f t="shared" si="144"/>
        <v/>
      </c>
      <c r="AM129" s="25" t="str">
        <f t="shared" si="145"/>
        <v/>
      </c>
      <c r="AO129" s="33" t="str">
        <f t="shared" si="146"/>
        <v/>
      </c>
      <c r="AP129" s="33" t="str">
        <f t="shared" si="147"/>
        <v/>
      </c>
      <c r="AQ129" s="125"/>
      <c r="AR129" s="126" t="str">
        <f t="shared" si="148"/>
        <v/>
      </c>
      <c r="AS129" s="126" t="str">
        <f t="shared" si="149"/>
        <v/>
      </c>
      <c r="AT129" s="126"/>
      <c r="AU129" s="62" t="str">
        <f t="shared" si="131"/>
        <v/>
      </c>
      <c r="AV129" s="62" t="str">
        <f t="shared" si="132"/>
        <v/>
      </c>
      <c r="AW129" s="62" t="str">
        <f t="shared" si="133"/>
        <v/>
      </c>
      <c r="AX129" s="61" t="str">
        <f t="shared" si="150"/>
        <v/>
      </c>
      <c r="AY129" s="61"/>
      <c r="AZ129" s="33" t="str">
        <f>IF(B129="","",VLOOKUP($A$3,'Tab1-Plan'!$B$30:$F$33,IF(B129&lt;65,2,3),FALSE))</f>
        <v/>
      </c>
      <c r="BA129" s="33" t="str">
        <f>IF(T129="","",VLOOKUP($A$3,'Tab1-Plan'!$B$30:$F$33,IF(T129&lt;65,4,5),FALSE))</f>
        <v/>
      </c>
      <c r="BB129" s="115"/>
      <c r="BC129" s="126" t="str">
        <f t="shared" si="134"/>
        <v/>
      </c>
      <c r="BD129" s="126" t="str">
        <f t="shared" si="135"/>
        <v/>
      </c>
      <c r="BE129" s="125"/>
      <c r="BF129" s="62" t="str">
        <f t="shared" si="136"/>
        <v/>
      </c>
      <c r="BG129" s="62" t="str">
        <f t="shared" si="137"/>
        <v/>
      </c>
      <c r="BH129" s="62" t="str">
        <f t="shared" si="138"/>
        <v/>
      </c>
      <c r="BI129" s="61" t="str">
        <f t="shared" si="139"/>
        <v/>
      </c>
      <c r="BJ129" s="61"/>
      <c r="BK129" s="61" t="str">
        <f t="shared" si="140"/>
        <v/>
      </c>
      <c r="BL129" s="61" t="str">
        <f t="shared" si="141"/>
        <v/>
      </c>
      <c r="BM129" s="127"/>
      <c r="BU129" s="37"/>
      <c r="BV129" s="127"/>
      <c r="BW129" s="127"/>
    </row>
    <row r="130" spans="1:75">
      <c r="A130" s="26" t="str">
        <f t="shared" si="104"/>
        <v/>
      </c>
      <c r="B130" s="26" t="str">
        <f t="shared" si="105"/>
        <v/>
      </c>
      <c r="C130" s="26" t="str">
        <f t="shared" si="106"/>
        <v/>
      </c>
      <c r="D130" s="103" t="str">
        <f t="shared" si="120"/>
        <v/>
      </c>
      <c r="E130" s="118" t="str">
        <f t="shared" si="121"/>
        <v/>
      </c>
      <c r="F130" s="103" t="str">
        <f t="shared" si="122"/>
        <v/>
      </c>
      <c r="G130" s="103"/>
      <c r="H130" s="60" t="str">
        <f>IF(B130="","",(IF(AND(B130&gt;='Tab1-Plan'!$C$9,C130&gt;='Tab1-Plan'!$D$9),1,0)))</f>
        <v/>
      </c>
      <c r="I130" s="64" t="str">
        <f>IF(AND(B130="",T130=""),"",VLOOKUP($A$3,'Tab2-Assumptions'!$A$10:$C$13,2,FALSE))</f>
        <v/>
      </c>
      <c r="J130" s="64" t="str">
        <f>IF(AND(B130="",T130=""),"",VLOOKUP($A$3,'Tab2-Assumptions'!$A$10:$C$13,3,FALSE))</f>
        <v/>
      </c>
      <c r="K130" s="103" t="str">
        <f t="shared" si="107"/>
        <v/>
      </c>
      <c r="L130" s="103" t="str">
        <f t="shared" si="79"/>
        <v/>
      </c>
      <c r="M130" s="103" t="str">
        <f t="shared" si="80"/>
        <v/>
      </c>
      <c r="N130" s="103" t="str">
        <f t="shared" si="81"/>
        <v/>
      </c>
      <c r="O130" s="103" t="str">
        <f t="shared" si="82"/>
        <v/>
      </c>
      <c r="P130" s="103" t="str">
        <f t="shared" si="108"/>
        <v/>
      </c>
      <c r="Q130" s="103" t="str">
        <f t="shared" si="83"/>
        <v/>
      </c>
      <c r="R130" s="103" t="str">
        <f t="shared" si="84"/>
        <v/>
      </c>
      <c r="T130" s="26" t="str">
        <f t="shared" si="109"/>
        <v/>
      </c>
      <c r="U130" s="119" t="str">
        <f t="shared" si="123"/>
        <v/>
      </c>
      <c r="V130" s="119"/>
      <c r="W130" s="120" t="str">
        <f t="shared" si="142"/>
        <v/>
      </c>
      <c r="X130" s="120" t="str">
        <f t="shared" si="119"/>
        <v/>
      </c>
      <c r="Y130" s="120" t="str">
        <f t="shared" si="124"/>
        <v/>
      </c>
      <c r="AA130" s="119" t="str">
        <f t="shared" si="143"/>
        <v/>
      </c>
      <c r="AC130" s="26" t="str">
        <f t="shared" si="125"/>
        <v/>
      </c>
      <c r="AD130" s="25" t="str">
        <f t="shared" si="126"/>
        <v/>
      </c>
      <c r="AE130" s="105"/>
      <c r="AF130" s="26" t="str">
        <f t="shared" si="127"/>
        <v/>
      </c>
      <c r="AG130" s="25" t="str">
        <f t="shared" si="128"/>
        <v/>
      </c>
      <c r="AH130" s="123"/>
      <c r="AI130" s="51" t="str">
        <f t="shared" si="129"/>
        <v/>
      </c>
      <c r="AJ130" s="35" t="str">
        <f t="shared" si="130"/>
        <v/>
      </c>
      <c r="AL130" s="25" t="str">
        <f t="shared" si="144"/>
        <v/>
      </c>
      <c r="AM130" s="25" t="str">
        <f t="shared" si="145"/>
        <v/>
      </c>
      <c r="AO130" s="33" t="str">
        <f t="shared" si="146"/>
        <v/>
      </c>
      <c r="AP130" s="33" t="str">
        <f t="shared" si="147"/>
        <v/>
      </c>
      <c r="AQ130" s="125"/>
      <c r="AR130" s="126" t="str">
        <f t="shared" si="148"/>
        <v/>
      </c>
      <c r="AS130" s="126" t="str">
        <f t="shared" si="149"/>
        <v/>
      </c>
      <c r="AT130" s="126"/>
      <c r="AU130" s="62" t="str">
        <f t="shared" si="131"/>
        <v/>
      </c>
      <c r="AV130" s="62" t="str">
        <f t="shared" si="132"/>
        <v/>
      </c>
      <c r="AW130" s="62" t="str">
        <f t="shared" si="133"/>
        <v/>
      </c>
      <c r="AX130" s="61" t="str">
        <f t="shared" si="150"/>
        <v/>
      </c>
      <c r="AY130" s="61"/>
      <c r="AZ130" s="33" t="str">
        <f>IF(B130="","",VLOOKUP($A$3,'Tab1-Plan'!$B$30:$F$33,IF(B130&lt;65,2,3),FALSE))</f>
        <v/>
      </c>
      <c r="BA130" s="33" t="str">
        <f>IF(T130="","",VLOOKUP($A$3,'Tab1-Plan'!$B$30:$F$33,IF(T130&lt;65,4,5),FALSE))</f>
        <v/>
      </c>
      <c r="BB130" s="115"/>
      <c r="BC130" s="126" t="str">
        <f t="shared" si="134"/>
        <v/>
      </c>
      <c r="BD130" s="126" t="str">
        <f t="shared" si="135"/>
        <v/>
      </c>
      <c r="BE130" s="125"/>
      <c r="BF130" s="62" t="str">
        <f t="shared" si="136"/>
        <v/>
      </c>
      <c r="BG130" s="62" t="str">
        <f t="shared" si="137"/>
        <v/>
      </c>
      <c r="BH130" s="62" t="str">
        <f t="shared" si="138"/>
        <v/>
      </c>
      <c r="BI130" s="61" t="str">
        <f t="shared" si="139"/>
        <v/>
      </c>
      <c r="BJ130" s="61"/>
      <c r="BK130" s="61" t="str">
        <f t="shared" si="140"/>
        <v/>
      </c>
      <c r="BL130" s="61" t="str">
        <f t="shared" si="141"/>
        <v/>
      </c>
      <c r="BM130" s="127"/>
      <c r="BU130" s="37"/>
      <c r="BV130" s="127"/>
      <c r="BW130" s="127"/>
    </row>
    <row r="131" spans="1:75">
      <c r="A131" s="26" t="str">
        <f t="shared" si="104"/>
        <v/>
      </c>
      <c r="B131" s="26" t="str">
        <f t="shared" si="105"/>
        <v/>
      </c>
      <c r="C131" s="26" t="str">
        <f t="shared" si="106"/>
        <v/>
      </c>
      <c r="D131" s="103" t="str">
        <f t="shared" si="120"/>
        <v/>
      </c>
      <c r="E131" s="118" t="str">
        <f t="shared" si="121"/>
        <v/>
      </c>
      <c r="F131" s="103" t="str">
        <f t="shared" si="122"/>
        <v/>
      </c>
      <c r="G131" s="103"/>
      <c r="H131" s="60" t="str">
        <f>IF(B131="","",(IF(AND(B131&gt;='Tab1-Plan'!$C$9,C131&gt;='Tab1-Plan'!$D$9),1,0)))</f>
        <v/>
      </c>
      <c r="I131" s="64" t="str">
        <f>IF(AND(B131="",T131=""),"",VLOOKUP($A$3,'Tab2-Assumptions'!$A$10:$C$13,2,FALSE))</f>
        <v/>
      </c>
      <c r="J131" s="64" t="str">
        <f>IF(AND(B131="",T131=""),"",VLOOKUP($A$3,'Tab2-Assumptions'!$A$10:$C$13,3,FALSE))</f>
        <v/>
      </c>
      <c r="K131" s="103" t="str">
        <f t="shared" si="107"/>
        <v/>
      </c>
      <c r="L131" s="103" t="str">
        <f t="shared" si="79"/>
        <v/>
      </c>
      <c r="M131" s="103" t="str">
        <f t="shared" si="80"/>
        <v/>
      </c>
      <c r="N131" s="103" t="str">
        <f t="shared" si="81"/>
        <v/>
      </c>
      <c r="O131" s="103" t="str">
        <f t="shared" si="82"/>
        <v/>
      </c>
      <c r="P131" s="103" t="str">
        <f t="shared" si="108"/>
        <v/>
      </c>
      <c r="Q131" s="103" t="str">
        <f t="shared" si="83"/>
        <v/>
      </c>
      <c r="R131" s="103" t="str">
        <f t="shared" si="84"/>
        <v/>
      </c>
      <c r="T131" s="26" t="str">
        <f t="shared" si="109"/>
        <v/>
      </c>
      <c r="U131" s="119" t="str">
        <f t="shared" si="123"/>
        <v/>
      </c>
      <c r="V131" s="119"/>
      <c r="W131" s="120" t="str">
        <f t="shared" si="142"/>
        <v/>
      </c>
      <c r="X131" s="120" t="str">
        <f t="shared" si="119"/>
        <v/>
      </c>
      <c r="Y131" s="120" t="str">
        <f t="shared" si="124"/>
        <v/>
      </c>
      <c r="AA131" s="119" t="str">
        <f t="shared" si="143"/>
        <v/>
      </c>
      <c r="AC131" s="26" t="str">
        <f t="shared" si="125"/>
        <v/>
      </c>
      <c r="AD131" s="25" t="str">
        <f t="shared" si="126"/>
        <v/>
      </c>
      <c r="AE131" s="105"/>
      <c r="AF131" s="26" t="str">
        <f t="shared" si="127"/>
        <v/>
      </c>
      <c r="AG131" s="25" t="str">
        <f t="shared" si="128"/>
        <v/>
      </c>
      <c r="AH131" s="123"/>
      <c r="AI131" s="51" t="str">
        <f t="shared" si="129"/>
        <v/>
      </c>
      <c r="AJ131" s="35" t="str">
        <f t="shared" si="130"/>
        <v/>
      </c>
      <c r="AL131" s="25" t="str">
        <f t="shared" si="144"/>
        <v/>
      </c>
      <c r="AM131" s="25" t="str">
        <f t="shared" si="145"/>
        <v/>
      </c>
      <c r="AO131" s="33" t="str">
        <f t="shared" si="146"/>
        <v/>
      </c>
      <c r="AP131" s="33" t="str">
        <f t="shared" si="147"/>
        <v/>
      </c>
      <c r="AQ131" s="125"/>
      <c r="AR131" s="126" t="str">
        <f t="shared" si="148"/>
        <v/>
      </c>
      <c r="AS131" s="126" t="str">
        <f t="shared" si="149"/>
        <v/>
      </c>
      <c r="AT131" s="126"/>
      <c r="AU131" s="62" t="str">
        <f t="shared" si="131"/>
        <v/>
      </c>
      <c r="AV131" s="62" t="str">
        <f t="shared" si="132"/>
        <v/>
      </c>
      <c r="AW131" s="62" t="str">
        <f t="shared" si="133"/>
        <v/>
      </c>
      <c r="AX131" s="61" t="str">
        <f t="shared" si="150"/>
        <v/>
      </c>
      <c r="AY131" s="61"/>
      <c r="AZ131" s="33" t="str">
        <f>IF(B131="","",VLOOKUP($A$3,'Tab1-Plan'!$B$30:$F$33,IF(B131&lt;65,2,3),FALSE))</f>
        <v/>
      </c>
      <c r="BA131" s="33" t="str">
        <f>IF(T131="","",VLOOKUP($A$3,'Tab1-Plan'!$B$30:$F$33,IF(T131&lt;65,4,5),FALSE))</f>
        <v/>
      </c>
      <c r="BB131" s="115"/>
      <c r="BC131" s="126" t="str">
        <f t="shared" si="134"/>
        <v/>
      </c>
      <c r="BD131" s="126" t="str">
        <f t="shared" si="135"/>
        <v/>
      </c>
      <c r="BE131" s="125"/>
      <c r="BF131" s="62" t="str">
        <f t="shared" si="136"/>
        <v/>
      </c>
      <c r="BG131" s="62" t="str">
        <f t="shared" si="137"/>
        <v/>
      </c>
      <c r="BH131" s="62" t="str">
        <f t="shared" si="138"/>
        <v/>
      </c>
      <c r="BI131" s="61" t="str">
        <f t="shared" si="139"/>
        <v/>
      </c>
      <c r="BJ131" s="61"/>
      <c r="BK131" s="61" t="str">
        <f t="shared" si="140"/>
        <v/>
      </c>
      <c r="BL131" s="61" t="str">
        <f t="shared" si="141"/>
        <v/>
      </c>
      <c r="BM131" s="127"/>
      <c r="BU131" s="37"/>
      <c r="BV131" s="127"/>
      <c r="BW131" s="127"/>
    </row>
    <row r="132" spans="1:75">
      <c r="A132" s="26" t="str">
        <f t="shared" si="104"/>
        <v/>
      </c>
      <c r="B132" s="26" t="str">
        <f t="shared" si="105"/>
        <v/>
      </c>
      <c r="C132" s="26" t="str">
        <f t="shared" si="106"/>
        <v/>
      </c>
      <c r="D132" s="103" t="str">
        <f t="shared" si="120"/>
        <v/>
      </c>
      <c r="E132" s="118" t="str">
        <f t="shared" si="121"/>
        <v/>
      </c>
      <c r="F132" s="103" t="str">
        <f t="shared" si="122"/>
        <v/>
      </c>
      <c r="G132" s="103"/>
      <c r="H132" s="60" t="str">
        <f>IF(B132="","",(IF(AND(B132&gt;='Tab1-Plan'!$C$9,C132&gt;='Tab1-Plan'!$D$9),1,0)))</f>
        <v/>
      </c>
      <c r="I132" s="64" t="str">
        <f>IF(AND(B132="",T132=""),"",VLOOKUP($A$3,'Tab2-Assumptions'!$A$10:$C$13,2,FALSE))</f>
        <v/>
      </c>
      <c r="J132" s="64" t="str">
        <f>IF(AND(B132="",T132=""),"",VLOOKUP($A$3,'Tab2-Assumptions'!$A$10:$C$13,3,FALSE))</f>
        <v/>
      </c>
      <c r="K132" s="103" t="str">
        <f t="shared" si="107"/>
        <v/>
      </c>
      <c r="L132" s="103" t="str">
        <f t="shared" si="79"/>
        <v/>
      </c>
      <c r="M132" s="103" t="str">
        <f t="shared" si="80"/>
        <v/>
      </c>
      <c r="N132" s="103" t="str">
        <f t="shared" si="81"/>
        <v/>
      </c>
      <c r="O132" s="103" t="str">
        <f t="shared" si="82"/>
        <v/>
      </c>
      <c r="P132" s="103" t="str">
        <f t="shared" si="108"/>
        <v/>
      </c>
      <c r="Q132" s="103" t="str">
        <f t="shared" si="83"/>
        <v/>
      </c>
      <c r="R132" s="103" t="str">
        <f t="shared" si="84"/>
        <v/>
      </c>
      <c r="T132" s="26" t="str">
        <f t="shared" si="109"/>
        <v/>
      </c>
      <c r="U132" s="119" t="str">
        <f t="shared" si="123"/>
        <v/>
      </c>
      <c r="V132" s="119"/>
      <c r="W132" s="120" t="str">
        <f t="shared" si="142"/>
        <v/>
      </c>
      <c r="X132" s="120" t="str">
        <f t="shared" si="119"/>
        <v/>
      </c>
      <c r="Y132" s="120" t="str">
        <f t="shared" si="124"/>
        <v/>
      </c>
      <c r="AA132" s="119" t="str">
        <f t="shared" si="143"/>
        <v/>
      </c>
      <c r="AC132" s="26" t="str">
        <f t="shared" si="125"/>
        <v/>
      </c>
      <c r="AD132" s="25" t="str">
        <f t="shared" si="126"/>
        <v/>
      </c>
      <c r="AE132" s="105"/>
      <c r="AF132" s="26" t="str">
        <f t="shared" si="127"/>
        <v/>
      </c>
      <c r="AG132" s="25" t="str">
        <f t="shared" si="128"/>
        <v/>
      </c>
      <c r="AH132" s="123"/>
      <c r="AI132" s="51" t="str">
        <f t="shared" si="129"/>
        <v/>
      </c>
      <c r="AJ132" s="35" t="str">
        <f t="shared" si="130"/>
        <v/>
      </c>
      <c r="AL132" s="25" t="str">
        <f t="shared" si="144"/>
        <v/>
      </c>
      <c r="AM132" s="25" t="str">
        <f t="shared" si="145"/>
        <v/>
      </c>
      <c r="AO132" s="33" t="str">
        <f t="shared" si="146"/>
        <v/>
      </c>
      <c r="AP132" s="33" t="str">
        <f t="shared" si="147"/>
        <v/>
      </c>
      <c r="AQ132" s="125"/>
      <c r="AR132" s="126" t="str">
        <f t="shared" si="148"/>
        <v/>
      </c>
      <c r="AS132" s="126" t="str">
        <f t="shared" si="149"/>
        <v/>
      </c>
      <c r="AT132" s="126"/>
      <c r="AU132" s="62" t="str">
        <f t="shared" si="131"/>
        <v/>
      </c>
      <c r="AV132" s="62" t="str">
        <f t="shared" si="132"/>
        <v/>
      </c>
      <c r="AW132" s="62" t="str">
        <f t="shared" si="133"/>
        <v/>
      </c>
      <c r="AX132" s="61" t="str">
        <f t="shared" si="150"/>
        <v/>
      </c>
      <c r="AY132" s="61"/>
      <c r="AZ132" s="33" t="str">
        <f>IF(B132="","",VLOOKUP($A$3,'Tab1-Plan'!$B$30:$F$33,IF(B132&lt;65,2,3),FALSE))</f>
        <v/>
      </c>
      <c r="BA132" s="33" t="str">
        <f>IF(T132="","",VLOOKUP($A$3,'Tab1-Plan'!$B$30:$F$33,IF(T132&lt;65,4,5),FALSE))</f>
        <v/>
      </c>
      <c r="BB132" s="115"/>
      <c r="BC132" s="126" t="str">
        <f t="shared" si="134"/>
        <v/>
      </c>
      <c r="BD132" s="126" t="str">
        <f t="shared" si="135"/>
        <v/>
      </c>
      <c r="BE132" s="125"/>
      <c r="BF132" s="62" t="str">
        <f t="shared" si="136"/>
        <v/>
      </c>
      <c r="BG132" s="62" t="str">
        <f t="shared" si="137"/>
        <v/>
      </c>
      <c r="BH132" s="62" t="str">
        <f t="shared" si="138"/>
        <v/>
      </c>
      <c r="BI132" s="61" t="str">
        <f t="shared" si="139"/>
        <v/>
      </c>
      <c r="BJ132" s="61"/>
      <c r="BK132" s="61" t="str">
        <f t="shared" si="140"/>
        <v/>
      </c>
      <c r="BL132" s="61" t="str">
        <f t="shared" si="141"/>
        <v/>
      </c>
      <c r="BM132" s="127"/>
      <c r="BU132" s="37"/>
      <c r="BV132" s="127"/>
      <c r="BW132" s="127"/>
    </row>
    <row r="133" spans="1:75">
      <c r="A133" s="26" t="str">
        <f t="shared" si="104"/>
        <v/>
      </c>
      <c r="B133" s="26" t="str">
        <f t="shared" si="105"/>
        <v/>
      </c>
      <c r="C133" s="26" t="str">
        <f t="shared" si="106"/>
        <v/>
      </c>
      <c r="D133" s="103" t="str">
        <f t="shared" si="120"/>
        <v/>
      </c>
      <c r="E133" s="118" t="str">
        <f t="shared" si="121"/>
        <v/>
      </c>
      <c r="F133" s="103" t="str">
        <f t="shared" si="122"/>
        <v/>
      </c>
      <c r="G133" s="103"/>
      <c r="H133" s="60" t="str">
        <f>IF(B133="","",(IF(AND(B133&gt;='Tab1-Plan'!$C$9,C133&gt;='Tab1-Plan'!$D$9),1,0)))</f>
        <v/>
      </c>
      <c r="I133" s="64" t="str">
        <f>IF(AND(B133="",T133=""),"",VLOOKUP($A$3,'Tab2-Assumptions'!$A$10:$C$13,2,FALSE))</f>
        <v/>
      </c>
      <c r="J133" s="64" t="str">
        <f>IF(AND(B133="",T133=""),"",VLOOKUP($A$3,'Tab2-Assumptions'!$A$10:$C$13,3,FALSE))</f>
        <v/>
      </c>
      <c r="K133" s="103" t="str">
        <f t="shared" si="107"/>
        <v/>
      </c>
      <c r="L133" s="103" t="str">
        <f t="shared" si="79"/>
        <v/>
      </c>
      <c r="M133" s="103" t="str">
        <f t="shared" si="80"/>
        <v/>
      </c>
      <c r="N133" s="103" t="str">
        <f t="shared" si="81"/>
        <v/>
      </c>
      <c r="O133" s="103" t="str">
        <f t="shared" si="82"/>
        <v/>
      </c>
      <c r="P133" s="103" t="str">
        <f t="shared" si="108"/>
        <v/>
      </c>
      <c r="Q133" s="103" t="str">
        <f t="shared" si="83"/>
        <v/>
      </c>
      <c r="R133" s="103" t="str">
        <f t="shared" si="84"/>
        <v/>
      </c>
      <c r="T133" s="26" t="str">
        <f t="shared" si="109"/>
        <v/>
      </c>
      <c r="U133" s="119" t="str">
        <f t="shared" si="123"/>
        <v/>
      </c>
      <c r="V133" s="119"/>
      <c r="W133" s="120" t="str">
        <f t="shared" si="142"/>
        <v/>
      </c>
      <c r="X133" s="120" t="str">
        <f t="shared" si="119"/>
        <v/>
      </c>
      <c r="Y133" s="120" t="str">
        <f t="shared" si="124"/>
        <v/>
      </c>
      <c r="AA133" s="119" t="str">
        <f t="shared" si="143"/>
        <v/>
      </c>
      <c r="AC133" s="26" t="str">
        <f t="shared" si="125"/>
        <v/>
      </c>
      <c r="AD133" s="25" t="str">
        <f t="shared" si="126"/>
        <v/>
      </c>
      <c r="AE133" s="105"/>
      <c r="AF133" s="26" t="str">
        <f t="shared" si="127"/>
        <v/>
      </c>
      <c r="AG133" s="25" t="str">
        <f t="shared" si="128"/>
        <v/>
      </c>
      <c r="AH133" s="123"/>
      <c r="AI133" s="51" t="str">
        <f t="shared" si="129"/>
        <v/>
      </c>
      <c r="AJ133" s="35" t="str">
        <f t="shared" si="130"/>
        <v/>
      </c>
      <c r="AL133" s="25" t="str">
        <f t="shared" si="144"/>
        <v/>
      </c>
      <c r="AM133" s="25" t="str">
        <f t="shared" si="145"/>
        <v/>
      </c>
      <c r="AO133" s="33" t="str">
        <f t="shared" si="146"/>
        <v/>
      </c>
      <c r="AP133" s="33" t="str">
        <f t="shared" si="147"/>
        <v/>
      </c>
      <c r="AQ133" s="125"/>
      <c r="AR133" s="126" t="str">
        <f t="shared" si="148"/>
        <v/>
      </c>
      <c r="AS133" s="126" t="str">
        <f t="shared" si="149"/>
        <v/>
      </c>
      <c r="AT133" s="126"/>
      <c r="AU133" s="62" t="str">
        <f t="shared" si="131"/>
        <v/>
      </c>
      <c r="AV133" s="62" t="str">
        <f t="shared" si="132"/>
        <v/>
      </c>
      <c r="AW133" s="62" t="str">
        <f t="shared" si="133"/>
        <v/>
      </c>
      <c r="AX133" s="61" t="str">
        <f t="shared" si="150"/>
        <v/>
      </c>
      <c r="AY133" s="61"/>
      <c r="AZ133" s="33" t="str">
        <f>IF(B133="","",VLOOKUP($A$3,'Tab1-Plan'!$B$30:$F$33,IF(B133&lt;65,2,3),FALSE))</f>
        <v/>
      </c>
      <c r="BA133" s="33" t="str">
        <f>IF(T133="","",VLOOKUP($A$3,'Tab1-Plan'!$B$30:$F$33,IF(T133&lt;65,4,5),FALSE))</f>
        <v/>
      </c>
      <c r="BB133" s="115"/>
      <c r="BC133" s="126" t="str">
        <f t="shared" si="134"/>
        <v/>
      </c>
      <c r="BD133" s="126" t="str">
        <f t="shared" si="135"/>
        <v/>
      </c>
      <c r="BE133" s="125"/>
      <c r="BF133" s="62" t="str">
        <f t="shared" si="136"/>
        <v/>
      </c>
      <c r="BG133" s="62" t="str">
        <f t="shared" si="137"/>
        <v/>
      </c>
      <c r="BH133" s="62" t="str">
        <f t="shared" si="138"/>
        <v/>
      </c>
      <c r="BI133" s="61" t="str">
        <f t="shared" si="139"/>
        <v/>
      </c>
      <c r="BJ133" s="61"/>
      <c r="BK133" s="61" t="str">
        <f t="shared" si="140"/>
        <v/>
      </c>
      <c r="BL133" s="61" t="str">
        <f t="shared" si="141"/>
        <v/>
      </c>
      <c r="BM133" s="127"/>
      <c r="BU133" s="37"/>
      <c r="BV133" s="127"/>
      <c r="BW133" s="127"/>
    </row>
    <row r="134" spans="1:75">
      <c r="A134" s="26" t="str">
        <f t="shared" si="104"/>
        <v/>
      </c>
      <c r="B134" s="26" t="str">
        <f t="shared" si="105"/>
        <v/>
      </c>
      <c r="C134" s="26" t="str">
        <f t="shared" si="106"/>
        <v/>
      </c>
      <c r="D134" s="103" t="str">
        <f t="shared" ref="D134:D150" si="151">IF($B134="","",VLOOKUP($B134,RETIREMENT,2,TRUE))</f>
        <v/>
      </c>
      <c r="E134" s="118" t="str">
        <f t="shared" ref="E134:E150" si="152">IF(B134="","",VLOOKUP($B134,WITHDRAWAL,2))</f>
        <v/>
      </c>
      <c r="F134" s="103" t="str">
        <f t="shared" ref="F134:F150" si="153">IF(B134="","",IF(OR(active_2sex="M",active_2sex="m"),VLOOKUP(IF(B134&lt;20,20,$B134),DEATH_MALE,2),IF(OR(active_2sex="F",active_2sex="f"),VLOOKUP(IF(B134&lt;20,20,$B134),DEATH_FEMALE,2),"error")))</f>
        <v/>
      </c>
      <c r="G134" s="103"/>
      <c r="H134" s="60" t="str">
        <f>IF(B134="","",(IF(AND(B134&gt;='Tab1-Plan'!$C$9,C134&gt;='Tab1-Plan'!$D$9),1,0)))</f>
        <v/>
      </c>
      <c r="I134" s="64" t="str">
        <f>IF(AND(B134="",T134=""),"",VLOOKUP($A$3,'Tab2-Assumptions'!$A$10:$C$13,2,FALSE))</f>
        <v/>
      </c>
      <c r="J134" s="64" t="str">
        <f>IF(AND(B134="",T134=""),"",VLOOKUP($A$3,'Tab2-Assumptions'!$A$10:$C$13,3,FALSE))</f>
        <v/>
      </c>
      <c r="K134" s="103" t="str">
        <f t="shared" si="107"/>
        <v/>
      </c>
      <c r="L134" s="103" t="str">
        <f t="shared" ref="L134:L150" si="154">IF(B134="","",H134*$K134*$D134)</f>
        <v/>
      </c>
      <c r="M134" s="103" t="str">
        <f t="shared" ref="M134:M150" si="155">IF(B134="","",IF(H134=1,0,$K134*$E134))</f>
        <v/>
      </c>
      <c r="N134" s="103" t="str">
        <f t="shared" ref="N134:N150" si="156">IF(B134="","",$K134*$F134)</f>
        <v/>
      </c>
      <c r="O134" s="103" t="str">
        <f t="shared" ref="O134:O150" si="157">IF(B134="","",MAX(K134-SUM(L134:N134),0))</f>
        <v/>
      </c>
      <c r="P134" s="103" t="str">
        <f t="shared" si="108"/>
        <v/>
      </c>
      <c r="Q134" s="103" t="str">
        <f t="shared" ref="Q134:Q150" si="158">IF(B134="","",P134*(1-$F134))</f>
        <v/>
      </c>
      <c r="R134" s="103" t="str">
        <f t="shared" ref="R134:R150" si="159">IF(B134="","",AVERAGE(P134:Q134))</f>
        <v/>
      </c>
      <c r="T134" s="26" t="str">
        <f t="shared" si="109"/>
        <v/>
      </c>
      <c r="U134" s="119" t="str">
        <f t="shared" ref="U134:U150" si="160">IF(T134="","",IF(OR(active_2sex="M",active_2sex="m"),VLOOKUP(IF(T134&lt;20,20,$T134),DEATH_FEMALE,2),IF(OR(active_2sex="F",active_2sex="f"),VLOOKUP(IF(T134&lt;20,20,$T134),DEATH_MALE,2),"error")))</f>
        <v/>
      </c>
      <c r="V134" s="119"/>
      <c r="W134" s="120" t="str">
        <f t="shared" si="142"/>
        <v/>
      </c>
      <c r="X134" s="120" t="str">
        <f t="shared" si="119"/>
        <v/>
      </c>
      <c r="Y134" s="120" t="str">
        <f t="shared" ref="Y134:Y150" si="161">IF(T134="","",AVERAGE(W134,X134)*J134)</f>
        <v/>
      </c>
      <c r="AA134" s="119" t="str">
        <f t="shared" si="143"/>
        <v/>
      </c>
      <c r="AC134" s="26" t="str">
        <f t="shared" ref="AC134:AC150" si="162">B134</f>
        <v/>
      </c>
      <c r="AD134" s="25" t="str">
        <f t="shared" ref="AD134:AD150" si="163">IF(B134="","",VLOOKUP(AC134,agingtable,3))</f>
        <v/>
      </c>
      <c r="AE134" s="105"/>
      <c r="AF134" s="26" t="str">
        <f t="shared" ref="AF134:AF150" si="164">T134</f>
        <v/>
      </c>
      <c r="AG134" s="25" t="str">
        <f t="shared" ref="AG134:AG150" si="165">IF(T134="","",VLOOKUP(AF134,agingtable,3))</f>
        <v/>
      </c>
      <c r="AH134" s="123"/>
      <c r="AI134" s="51" t="str">
        <f t="shared" ref="AI134:AI150" si="166">IF(A134="","",VLOOKUP($A134,TRENDS,2,TRUE))</f>
        <v/>
      </c>
      <c r="AJ134" s="35" t="str">
        <f t="shared" ref="AJ134:AJ150" si="167">IF(A134="","",VLOOKUP($A134,TRENDS,3,TRUE))</f>
        <v/>
      </c>
      <c r="AL134" s="25" t="str">
        <f t="shared" si="144"/>
        <v/>
      </c>
      <c r="AM134" s="25" t="str">
        <f t="shared" si="145"/>
        <v/>
      </c>
      <c r="AO134" s="33" t="str">
        <f t="shared" si="146"/>
        <v/>
      </c>
      <c r="AP134" s="33" t="str">
        <f t="shared" si="147"/>
        <v/>
      </c>
      <c r="AQ134" s="125"/>
      <c r="AR134" s="126" t="str">
        <f t="shared" si="148"/>
        <v/>
      </c>
      <c r="AS134" s="126" t="str">
        <f t="shared" si="149"/>
        <v/>
      </c>
      <c r="AT134" s="126"/>
      <c r="AU134" s="62" t="str">
        <f t="shared" ref="AU134:AU150" si="168">IF($B134="","",(AR134)*$R134*$I134)</f>
        <v/>
      </c>
      <c r="AV134" s="62" t="str">
        <f t="shared" ref="AV134:AV150" si="169">IF($T134="","",(AS134)*$Y134*$I134)</f>
        <v/>
      </c>
      <c r="AW134" s="62" t="str">
        <f t="shared" ref="AW134:AW150" si="170">IF($A134="","",SUM(AU134:AV134))</f>
        <v/>
      </c>
      <c r="AX134" s="61" t="str">
        <f t="shared" si="150"/>
        <v/>
      </c>
      <c r="AY134" s="61"/>
      <c r="AZ134" s="33" t="str">
        <f>IF(B134="","",VLOOKUP($A$3,'Tab1-Plan'!$B$30:$F$33,IF(B134&lt;65,2,3),FALSE))</f>
        <v/>
      </c>
      <c r="BA134" s="33" t="str">
        <f>IF(T134="","",VLOOKUP($A$3,'Tab1-Plan'!$B$30:$F$33,IF(T134&lt;65,4,5),FALSE))</f>
        <v/>
      </c>
      <c r="BB134" s="115"/>
      <c r="BC134" s="126" t="str">
        <f t="shared" ref="BC134:BC150" si="171">IF(B134="","",AZ134*IF(AZ134&lt;1,AR134,AM134))</f>
        <v/>
      </c>
      <c r="BD134" s="126" t="str">
        <f t="shared" ref="BD134:BD150" si="172">IF($T134="","",BA134*IF(BA134&lt;1,AS134,$AM134))</f>
        <v/>
      </c>
      <c r="BE134" s="125"/>
      <c r="BF134" s="62" t="str">
        <f t="shared" si="136"/>
        <v/>
      </c>
      <c r="BG134" s="62" t="str">
        <f t="shared" ref="BG134:BG150" si="173">IF($T134="","",(BD134)*$Y134*$I134)</f>
        <v/>
      </c>
      <c r="BH134" s="62" t="str">
        <f t="shared" ref="BH134:BH150" si="174">IF($A134="","",SUM(BF134:BG134))</f>
        <v/>
      </c>
      <c r="BI134" s="61" t="str">
        <f t="shared" ref="BI134:BI150" si="175">IF($A134="","",BH134*AA134)</f>
        <v/>
      </c>
      <c r="BJ134" s="61"/>
      <c r="BK134" s="61" t="str">
        <f t="shared" ref="BK134:BK150" si="176">IF(A134="","",AW134-BH134)</f>
        <v/>
      </c>
      <c r="BL134" s="61" t="str">
        <f t="shared" ref="BL134:BL150" si="177">IF(A134="","",AX134-BI134)</f>
        <v/>
      </c>
      <c r="BM134" s="127"/>
      <c r="BU134" s="37"/>
      <c r="BV134" s="127"/>
      <c r="BW134" s="127"/>
    </row>
    <row r="135" spans="1:75">
      <c r="A135" s="26" t="str">
        <f t="shared" ref="A135:A150" si="178">IF(AND(B135="",T135=""),"",A134+1)</f>
        <v/>
      </c>
      <c r="B135" s="26" t="str">
        <f t="shared" ref="B135:B150" si="179">IF(B134="","",IF((B134+1)&gt;110,"",B134+1))</f>
        <v/>
      </c>
      <c r="C135" s="26" t="str">
        <f t="shared" ref="C135:C150" si="180">IF($B135="","",C134+1)</f>
        <v/>
      </c>
      <c r="D135" s="103" t="str">
        <f t="shared" si="151"/>
        <v/>
      </c>
      <c r="E135" s="118" t="str">
        <f t="shared" si="152"/>
        <v/>
      </c>
      <c r="F135" s="103" t="str">
        <f t="shared" si="153"/>
        <v/>
      </c>
      <c r="G135" s="103"/>
      <c r="H135" s="60" t="str">
        <f>IF(B135="","",(IF(AND(B135&gt;='Tab1-Plan'!$C$9,C135&gt;='Tab1-Plan'!$D$9),1,0)))</f>
        <v/>
      </c>
      <c r="I135" s="64" t="str">
        <f>IF(AND(B135="",T135=""),"",VLOOKUP($A$3,'Tab2-Assumptions'!$A$10:$C$13,2,FALSE))</f>
        <v/>
      </c>
      <c r="J135" s="64" t="str">
        <f>IF(AND(B135="",T135=""),"",VLOOKUP($A$3,'Tab2-Assumptions'!$A$10:$C$13,3,FALSE))</f>
        <v/>
      </c>
      <c r="K135" s="103" t="str">
        <f t="shared" ref="K135:K150" si="181">IF(B135="","",O134)</f>
        <v/>
      </c>
      <c r="L135" s="103" t="str">
        <f t="shared" si="154"/>
        <v/>
      </c>
      <c r="M135" s="103" t="str">
        <f t="shared" si="155"/>
        <v/>
      </c>
      <c r="N135" s="103" t="str">
        <f t="shared" si="156"/>
        <v/>
      </c>
      <c r="O135" s="103" t="str">
        <f t="shared" si="157"/>
        <v/>
      </c>
      <c r="P135" s="103" t="str">
        <f t="shared" ref="P135:P150" si="182">IF(B135="","",L135+Q134)</f>
        <v/>
      </c>
      <c r="Q135" s="103" t="str">
        <f t="shared" si="158"/>
        <v/>
      </c>
      <c r="R135" s="103" t="str">
        <f t="shared" si="159"/>
        <v/>
      </c>
      <c r="T135" s="26" t="str">
        <f t="shared" ref="T135:T150" si="183">IF(T134="","",IF((T134+1)&gt;110,"",T134+1))</f>
        <v/>
      </c>
      <c r="U135" s="119" t="str">
        <f t="shared" si="160"/>
        <v/>
      </c>
      <c r="V135" s="119"/>
      <c r="W135" s="120" t="str">
        <f t="shared" ref="W135:W150" si="184">IF(T135="","",X134+IF(L135="",0,L135))</f>
        <v/>
      </c>
      <c r="X135" s="120" t="str">
        <f t="shared" si="119"/>
        <v/>
      </c>
      <c r="Y135" s="120" t="str">
        <f t="shared" si="161"/>
        <v/>
      </c>
      <c r="AA135" s="119" t="str">
        <f t="shared" ref="AA135:AA150" si="185">IF(A135="","",AA134/(1+discount))</f>
        <v/>
      </c>
      <c r="AC135" s="26" t="str">
        <f t="shared" si="162"/>
        <v/>
      </c>
      <c r="AD135" s="25" t="str">
        <f t="shared" si="163"/>
        <v/>
      </c>
      <c r="AE135" s="105"/>
      <c r="AF135" s="26" t="str">
        <f t="shared" si="164"/>
        <v/>
      </c>
      <c r="AG135" s="25" t="str">
        <f t="shared" si="165"/>
        <v/>
      </c>
      <c r="AH135" s="123"/>
      <c r="AI135" s="51" t="str">
        <f t="shared" si="166"/>
        <v/>
      </c>
      <c r="AJ135" s="35" t="str">
        <f t="shared" si="167"/>
        <v/>
      </c>
      <c r="AL135" s="25" t="str">
        <f t="shared" ref="AL135:AL150" si="186">IF(A135="","",AL134*(1+AI134))</f>
        <v/>
      </c>
      <c r="AM135" s="25" t="str">
        <f t="shared" ref="AM135:AM150" si="187">IF(A135="","",AM134*(1+AJ134))</f>
        <v/>
      </c>
      <c r="AO135" s="33" t="str">
        <f t="shared" ref="AO135:AO150" si="188">IF(B135="","",IF(B135&lt;65,cc_pre_ret_age65,cc_pst_ret_age65))</f>
        <v/>
      </c>
      <c r="AP135" s="33" t="str">
        <f t="shared" ref="AP135:AP150" si="189">IF(T135="","",IF(T135&lt;65,cc_pre_sp_age65,cc_pst_sp_age65))</f>
        <v/>
      </c>
      <c r="AQ135" s="125"/>
      <c r="AR135" s="126" t="str">
        <f t="shared" ref="AR135:AR150" si="190">IF(B135="","",AO135*AL135*AD135)</f>
        <v/>
      </c>
      <c r="AS135" s="126" t="str">
        <f t="shared" ref="AS135:AS150" si="191">IF(T135="","",AP135*AL135*AG135)</f>
        <v/>
      </c>
      <c r="AT135" s="126"/>
      <c r="AU135" s="62" t="str">
        <f t="shared" si="168"/>
        <v/>
      </c>
      <c r="AV135" s="62" t="str">
        <f t="shared" si="169"/>
        <v/>
      </c>
      <c r="AW135" s="62" t="str">
        <f t="shared" si="170"/>
        <v/>
      </c>
      <c r="AX135" s="61" t="str">
        <f t="shared" ref="AX135:AX150" si="192">IF($A135="","",AW135*AA135)</f>
        <v/>
      </c>
      <c r="AY135" s="61"/>
      <c r="AZ135" s="33" t="str">
        <f>IF(B135="","",VLOOKUP($A$3,'Tab1-Plan'!$B$30:$F$33,IF(B135&lt;65,2,3),FALSE))</f>
        <v/>
      </c>
      <c r="BA135" s="33" t="str">
        <f>IF(T135="","",VLOOKUP($A$3,'Tab1-Plan'!$B$30:$F$33,IF(T135&lt;65,4,5),FALSE))</f>
        <v/>
      </c>
      <c r="BB135" s="115"/>
      <c r="BC135" s="126" t="str">
        <f t="shared" si="171"/>
        <v/>
      </c>
      <c r="BD135" s="126" t="str">
        <f t="shared" si="172"/>
        <v/>
      </c>
      <c r="BE135" s="125"/>
      <c r="BF135" s="62" t="str">
        <f t="shared" ref="BF135:BF150" si="193">IF($B135="","",(BC135)*$R135*$I135)</f>
        <v/>
      </c>
      <c r="BG135" s="62" t="str">
        <f t="shared" si="173"/>
        <v/>
      </c>
      <c r="BH135" s="62" t="str">
        <f t="shared" si="174"/>
        <v/>
      </c>
      <c r="BI135" s="61" t="str">
        <f t="shared" si="175"/>
        <v/>
      </c>
      <c r="BJ135" s="61"/>
      <c r="BK135" s="61" t="str">
        <f t="shared" si="176"/>
        <v/>
      </c>
      <c r="BL135" s="61" t="str">
        <f t="shared" si="177"/>
        <v/>
      </c>
      <c r="BM135" s="127"/>
      <c r="BU135" s="37"/>
      <c r="BV135" s="127"/>
      <c r="BW135" s="127"/>
    </row>
    <row r="136" spans="1:75">
      <c r="A136" s="26" t="str">
        <f t="shared" si="178"/>
        <v/>
      </c>
      <c r="B136" s="26" t="str">
        <f t="shared" si="179"/>
        <v/>
      </c>
      <c r="C136" s="26" t="str">
        <f t="shared" si="180"/>
        <v/>
      </c>
      <c r="D136" s="103" t="str">
        <f t="shared" si="151"/>
        <v/>
      </c>
      <c r="E136" s="118" t="str">
        <f t="shared" si="152"/>
        <v/>
      </c>
      <c r="F136" s="103" t="str">
        <f t="shared" si="153"/>
        <v/>
      </c>
      <c r="G136" s="103"/>
      <c r="H136" s="60" t="str">
        <f>IF(B136="","",(IF(AND(B136&gt;='Tab1-Plan'!$C$9,C136&gt;='Tab1-Plan'!$D$9),1,0)))</f>
        <v/>
      </c>
      <c r="I136" s="64" t="str">
        <f>IF(AND(B136="",T136=""),"",VLOOKUP($A$3,'Tab2-Assumptions'!$A$10:$C$13,2,FALSE))</f>
        <v/>
      </c>
      <c r="J136" s="64" t="str">
        <f>IF(AND(B136="",T136=""),"",VLOOKUP($A$3,'Tab2-Assumptions'!$A$10:$C$13,3,FALSE))</f>
        <v/>
      </c>
      <c r="K136" s="103" t="str">
        <f t="shared" si="181"/>
        <v/>
      </c>
      <c r="L136" s="103" t="str">
        <f t="shared" si="154"/>
        <v/>
      </c>
      <c r="M136" s="103" t="str">
        <f t="shared" si="155"/>
        <v/>
      </c>
      <c r="N136" s="103" t="str">
        <f t="shared" si="156"/>
        <v/>
      </c>
      <c r="O136" s="103" t="str">
        <f t="shared" si="157"/>
        <v/>
      </c>
      <c r="P136" s="103" t="str">
        <f t="shared" si="182"/>
        <v/>
      </c>
      <c r="Q136" s="103" t="str">
        <f t="shared" si="158"/>
        <v/>
      </c>
      <c r="R136" s="103" t="str">
        <f t="shared" si="159"/>
        <v/>
      </c>
      <c r="T136" s="26" t="str">
        <f t="shared" si="183"/>
        <v/>
      </c>
      <c r="U136" s="119" t="str">
        <f t="shared" si="160"/>
        <v/>
      </c>
      <c r="V136" s="119"/>
      <c r="W136" s="120" t="str">
        <f t="shared" si="184"/>
        <v/>
      </c>
      <c r="X136" s="120" t="str">
        <f t="shared" si="119"/>
        <v/>
      </c>
      <c r="Y136" s="120" t="str">
        <f t="shared" si="161"/>
        <v/>
      </c>
      <c r="AA136" s="119" t="str">
        <f t="shared" si="185"/>
        <v/>
      </c>
      <c r="AC136" s="26" t="str">
        <f t="shared" si="162"/>
        <v/>
      </c>
      <c r="AD136" s="25" t="str">
        <f t="shared" si="163"/>
        <v/>
      </c>
      <c r="AE136" s="105"/>
      <c r="AF136" s="26" t="str">
        <f t="shared" si="164"/>
        <v/>
      </c>
      <c r="AG136" s="25" t="str">
        <f t="shared" si="165"/>
        <v/>
      </c>
      <c r="AH136" s="123"/>
      <c r="AI136" s="51" t="str">
        <f t="shared" si="166"/>
        <v/>
      </c>
      <c r="AJ136" s="35" t="str">
        <f t="shared" si="167"/>
        <v/>
      </c>
      <c r="AL136" s="25" t="str">
        <f t="shared" si="186"/>
        <v/>
      </c>
      <c r="AM136" s="25" t="str">
        <f t="shared" si="187"/>
        <v/>
      </c>
      <c r="AO136" s="33" t="str">
        <f t="shared" si="188"/>
        <v/>
      </c>
      <c r="AP136" s="33" t="str">
        <f t="shared" si="189"/>
        <v/>
      </c>
      <c r="AQ136" s="125"/>
      <c r="AR136" s="126" t="str">
        <f t="shared" si="190"/>
        <v/>
      </c>
      <c r="AS136" s="126" t="str">
        <f t="shared" si="191"/>
        <v/>
      </c>
      <c r="AT136" s="126"/>
      <c r="AU136" s="62" t="str">
        <f t="shared" si="168"/>
        <v/>
      </c>
      <c r="AV136" s="62" t="str">
        <f t="shared" si="169"/>
        <v/>
      </c>
      <c r="AW136" s="62" t="str">
        <f t="shared" si="170"/>
        <v/>
      </c>
      <c r="AX136" s="61" t="str">
        <f t="shared" si="192"/>
        <v/>
      </c>
      <c r="AY136" s="61"/>
      <c r="AZ136" s="33" t="str">
        <f>IF(B136="","",VLOOKUP($A$3,'Tab1-Plan'!$B$30:$F$33,IF(B136&lt;65,2,3),FALSE))</f>
        <v/>
      </c>
      <c r="BA136" s="33" t="str">
        <f>IF(T136="","",VLOOKUP($A$3,'Tab1-Plan'!$B$30:$F$33,IF(T136&lt;65,4,5),FALSE))</f>
        <v/>
      </c>
      <c r="BB136" s="115"/>
      <c r="BC136" s="126" t="str">
        <f t="shared" si="171"/>
        <v/>
      </c>
      <c r="BD136" s="126" t="str">
        <f t="shared" si="172"/>
        <v/>
      </c>
      <c r="BE136" s="125"/>
      <c r="BF136" s="62" t="str">
        <f t="shared" si="193"/>
        <v/>
      </c>
      <c r="BG136" s="62" t="str">
        <f t="shared" si="173"/>
        <v/>
      </c>
      <c r="BH136" s="62" t="str">
        <f t="shared" si="174"/>
        <v/>
      </c>
      <c r="BI136" s="61" t="str">
        <f t="shared" si="175"/>
        <v/>
      </c>
      <c r="BJ136" s="61"/>
      <c r="BK136" s="61" t="str">
        <f t="shared" si="176"/>
        <v/>
      </c>
      <c r="BL136" s="61" t="str">
        <f t="shared" si="177"/>
        <v/>
      </c>
      <c r="BM136" s="127"/>
      <c r="BU136" s="37"/>
      <c r="BV136" s="127"/>
      <c r="BW136" s="127"/>
    </row>
    <row r="137" spans="1:75">
      <c r="A137" s="26" t="str">
        <f t="shared" si="178"/>
        <v/>
      </c>
      <c r="B137" s="26" t="str">
        <f t="shared" si="179"/>
        <v/>
      </c>
      <c r="C137" s="26" t="str">
        <f t="shared" si="180"/>
        <v/>
      </c>
      <c r="D137" s="103" t="str">
        <f t="shared" si="151"/>
        <v/>
      </c>
      <c r="E137" s="118" t="str">
        <f t="shared" si="152"/>
        <v/>
      </c>
      <c r="F137" s="103" t="str">
        <f t="shared" si="153"/>
        <v/>
      </c>
      <c r="G137" s="103"/>
      <c r="H137" s="60" t="str">
        <f>IF(B137="","",(IF(AND(B137&gt;='Tab1-Plan'!$C$9,C137&gt;='Tab1-Plan'!$D$9),1,0)))</f>
        <v/>
      </c>
      <c r="I137" s="64" t="str">
        <f>IF(AND(B137="",T137=""),"",VLOOKUP($A$3,'Tab2-Assumptions'!$A$10:$C$13,2,FALSE))</f>
        <v/>
      </c>
      <c r="J137" s="64" t="str">
        <f>IF(AND(B137="",T137=""),"",VLOOKUP($A$3,'Tab2-Assumptions'!$A$10:$C$13,3,FALSE))</f>
        <v/>
      </c>
      <c r="K137" s="103" t="str">
        <f t="shared" si="181"/>
        <v/>
      </c>
      <c r="L137" s="103" t="str">
        <f t="shared" si="154"/>
        <v/>
      </c>
      <c r="M137" s="103" t="str">
        <f t="shared" si="155"/>
        <v/>
      </c>
      <c r="N137" s="103" t="str">
        <f t="shared" si="156"/>
        <v/>
      </c>
      <c r="O137" s="103" t="str">
        <f t="shared" si="157"/>
        <v/>
      </c>
      <c r="P137" s="103" t="str">
        <f t="shared" si="182"/>
        <v/>
      </c>
      <c r="Q137" s="103" t="str">
        <f t="shared" si="158"/>
        <v/>
      </c>
      <c r="R137" s="103" t="str">
        <f t="shared" si="159"/>
        <v/>
      </c>
      <c r="T137" s="26" t="str">
        <f t="shared" si="183"/>
        <v/>
      </c>
      <c r="U137" s="119" t="str">
        <f t="shared" si="160"/>
        <v/>
      </c>
      <c r="V137" s="119"/>
      <c r="W137" s="120" t="str">
        <f t="shared" si="184"/>
        <v/>
      </c>
      <c r="X137" s="120" t="str">
        <f t="shared" si="119"/>
        <v/>
      </c>
      <c r="Y137" s="120" t="str">
        <f t="shared" si="161"/>
        <v/>
      </c>
      <c r="AA137" s="119" t="str">
        <f t="shared" si="185"/>
        <v/>
      </c>
      <c r="AC137" s="26" t="str">
        <f t="shared" si="162"/>
        <v/>
      </c>
      <c r="AD137" s="25" t="str">
        <f t="shared" si="163"/>
        <v/>
      </c>
      <c r="AE137" s="105"/>
      <c r="AF137" s="26" t="str">
        <f t="shared" si="164"/>
        <v/>
      </c>
      <c r="AG137" s="25" t="str">
        <f t="shared" si="165"/>
        <v/>
      </c>
      <c r="AH137" s="123"/>
      <c r="AI137" s="51" t="str">
        <f t="shared" si="166"/>
        <v/>
      </c>
      <c r="AJ137" s="35" t="str">
        <f t="shared" si="167"/>
        <v/>
      </c>
      <c r="AL137" s="25" t="str">
        <f t="shared" si="186"/>
        <v/>
      </c>
      <c r="AM137" s="25" t="str">
        <f t="shared" si="187"/>
        <v/>
      </c>
      <c r="AO137" s="33" t="str">
        <f t="shared" si="188"/>
        <v/>
      </c>
      <c r="AP137" s="33" t="str">
        <f t="shared" si="189"/>
        <v/>
      </c>
      <c r="AQ137" s="125"/>
      <c r="AR137" s="126" t="str">
        <f t="shared" si="190"/>
        <v/>
      </c>
      <c r="AS137" s="126" t="str">
        <f t="shared" si="191"/>
        <v/>
      </c>
      <c r="AT137" s="126"/>
      <c r="AU137" s="62" t="str">
        <f t="shared" si="168"/>
        <v/>
      </c>
      <c r="AV137" s="62" t="str">
        <f t="shared" si="169"/>
        <v/>
      </c>
      <c r="AW137" s="62" t="str">
        <f t="shared" si="170"/>
        <v/>
      </c>
      <c r="AX137" s="61" t="str">
        <f t="shared" si="192"/>
        <v/>
      </c>
      <c r="AY137" s="61"/>
      <c r="AZ137" s="33" t="str">
        <f>IF(B137="","",VLOOKUP($A$3,'Tab1-Plan'!$B$30:$F$33,IF(B137&lt;65,2,3),FALSE))</f>
        <v/>
      </c>
      <c r="BA137" s="33" t="str">
        <f>IF(T137="","",VLOOKUP($A$3,'Tab1-Plan'!$B$30:$F$33,IF(T137&lt;65,4,5),FALSE))</f>
        <v/>
      </c>
      <c r="BB137" s="115"/>
      <c r="BC137" s="126" t="str">
        <f t="shared" si="171"/>
        <v/>
      </c>
      <c r="BD137" s="126" t="str">
        <f t="shared" si="172"/>
        <v/>
      </c>
      <c r="BE137" s="125"/>
      <c r="BF137" s="62" t="str">
        <f t="shared" si="193"/>
        <v/>
      </c>
      <c r="BG137" s="62" t="str">
        <f t="shared" si="173"/>
        <v/>
      </c>
      <c r="BH137" s="62" t="str">
        <f t="shared" si="174"/>
        <v/>
      </c>
      <c r="BI137" s="61" t="str">
        <f t="shared" si="175"/>
        <v/>
      </c>
      <c r="BJ137" s="61"/>
      <c r="BK137" s="61" t="str">
        <f t="shared" si="176"/>
        <v/>
      </c>
      <c r="BL137" s="61" t="str">
        <f t="shared" si="177"/>
        <v/>
      </c>
      <c r="BM137" s="127"/>
      <c r="BU137" s="37"/>
      <c r="BV137" s="127"/>
      <c r="BW137" s="127"/>
    </row>
    <row r="138" spans="1:75">
      <c r="A138" s="26" t="str">
        <f t="shared" si="178"/>
        <v/>
      </c>
      <c r="B138" s="26" t="str">
        <f t="shared" si="179"/>
        <v/>
      </c>
      <c r="C138" s="26" t="str">
        <f t="shared" si="180"/>
        <v/>
      </c>
      <c r="D138" s="103" t="str">
        <f t="shared" si="151"/>
        <v/>
      </c>
      <c r="E138" s="118" t="str">
        <f t="shared" si="152"/>
        <v/>
      </c>
      <c r="F138" s="103" t="str">
        <f t="shared" si="153"/>
        <v/>
      </c>
      <c r="G138" s="103"/>
      <c r="H138" s="60" t="str">
        <f>IF(B138="","",(IF(AND(B138&gt;='Tab1-Plan'!$C$9,C138&gt;='Tab1-Plan'!$D$9),1,0)))</f>
        <v/>
      </c>
      <c r="I138" s="64" t="str">
        <f>IF(AND(B138="",T138=""),"",VLOOKUP($A$3,'Tab2-Assumptions'!$A$10:$C$13,2,FALSE))</f>
        <v/>
      </c>
      <c r="J138" s="64" t="str">
        <f>IF(AND(B138="",T138=""),"",VLOOKUP($A$3,'Tab2-Assumptions'!$A$10:$C$13,3,FALSE))</f>
        <v/>
      </c>
      <c r="K138" s="103" t="str">
        <f t="shared" si="181"/>
        <v/>
      </c>
      <c r="L138" s="103" t="str">
        <f t="shared" si="154"/>
        <v/>
      </c>
      <c r="M138" s="103" t="str">
        <f t="shared" si="155"/>
        <v/>
      </c>
      <c r="N138" s="103" t="str">
        <f t="shared" si="156"/>
        <v/>
      </c>
      <c r="O138" s="103" t="str">
        <f t="shared" si="157"/>
        <v/>
      </c>
      <c r="P138" s="103" t="str">
        <f t="shared" si="182"/>
        <v/>
      </c>
      <c r="Q138" s="103" t="str">
        <f t="shared" si="158"/>
        <v/>
      </c>
      <c r="R138" s="103" t="str">
        <f t="shared" si="159"/>
        <v/>
      </c>
      <c r="T138" s="26" t="str">
        <f t="shared" si="183"/>
        <v/>
      </c>
      <c r="U138" s="119" t="str">
        <f t="shared" si="160"/>
        <v/>
      </c>
      <c r="V138" s="119"/>
      <c r="W138" s="120" t="str">
        <f t="shared" si="184"/>
        <v/>
      </c>
      <c r="X138" s="120" t="str">
        <f t="shared" si="119"/>
        <v/>
      </c>
      <c r="Y138" s="120" t="str">
        <f t="shared" si="161"/>
        <v/>
      </c>
      <c r="AA138" s="119" t="str">
        <f t="shared" si="185"/>
        <v/>
      </c>
      <c r="AC138" s="26" t="str">
        <f t="shared" si="162"/>
        <v/>
      </c>
      <c r="AD138" s="25" t="str">
        <f t="shared" si="163"/>
        <v/>
      </c>
      <c r="AE138" s="105"/>
      <c r="AF138" s="26" t="str">
        <f t="shared" si="164"/>
        <v/>
      </c>
      <c r="AG138" s="25" t="str">
        <f t="shared" si="165"/>
        <v/>
      </c>
      <c r="AH138" s="123"/>
      <c r="AI138" s="51" t="str">
        <f t="shared" si="166"/>
        <v/>
      </c>
      <c r="AJ138" s="35" t="str">
        <f t="shared" si="167"/>
        <v/>
      </c>
      <c r="AL138" s="25" t="str">
        <f t="shared" si="186"/>
        <v/>
      </c>
      <c r="AM138" s="25" t="str">
        <f t="shared" si="187"/>
        <v/>
      </c>
      <c r="AO138" s="33" t="str">
        <f t="shared" si="188"/>
        <v/>
      </c>
      <c r="AP138" s="33" t="str">
        <f t="shared" si="189"/>
        <v/>
      </c>
      <c r="AQ138" s="125"/>
      <c r="AR138" s="126" t="str">
        <f t="shared" si="190"/>
        <v/>
      </c>
      <c r="AS138" s="126" t="str">
        <f t="shared" si="191"/>
        <v/>
      </c>
      <c r="AT138" s="126"/>
      <c r="AU138" s="62" t="str">
        <f t="shared" si="168"/>
        <v/>
      </c>
      <c r="AV138" s="62" t="str">
        <f t="shared" si="169"/>
        <v/>
      </c>
      <c r="AW138" s="62" t="str">
        <f t="shared" si="170"/>
        <v/>
      </c>
      <c r="AX138" s="61" t="str">
        <f t="shared" si="192"/>
        <v/>
      </c>
      <c r="AY138" s="61"/>
      <c r="AZ138" s="33" t="str">
        <f>IF(B138="","",VLOOKUP($A$3,'Tab1-Plan'!$B$30:$F$33,IF(B138&lt;65,2,3),FALSE))</f>
        <v/>
      </c>
      <c r="BA138" s="33" t="str">
        <f>IF(T138="","",VLOOKUP($A$3,'Tab1-Plan'!$B$30:$F$33,IF(T138&lt;65,4,5),FALSE))</f>
        <v/>
      </c>
      <c r="BB138" s="115"/>
      <c r="BC138" s="126" t="str">
        <f t="shared" si="171"/>
        <v/>
      </c>
      <c r="BD138" s="126" t="str">
        <f t="shared" si="172"/>
        <v/>
      </c>
      <c r="BE138" s="125"/>
      <c r="BF138" s="62" t="str">
        <f t="shared" si="193"/>
        <v/>
      </c>
      <c r="BG138" s="62" t="str">
        <f t="shared" si="173"/>
        <v/>
      </c>
      <c r="BH138" s="62" t="str">
        <f t="shared" si="174"/>
        <v/>
      </c>
      <c r="BI138" s="61" t="str">
        <f t="shared" si="175"/>
        <v/>
      </c>
      <c r="BJ138" s="61"/>
      <c r="BK138" s="61" t="str">
        <f t="shared" si="176"/>
        <v/>
      </c>
      <c r="BL138" s="61" t="str">
        <f t="shared" si="177"/>
        <v/>
      </c>
      <c r="BM138" s="127"/>
      <c r="BU138" s="37"/>
      <c r="BV138" s="127"/>
      <c r="BW138" s="127"/>
    </row>
    <row r="139" spans="1:75">
      <c r="A139" s="26" t="str">
        <f t="shared" si="178"/>
        <v/>
      </c>
      <c r="B139" s="26" t="str">
        <f t="shared" si="179"/>
        <v/>
      </c>
      <c r="C139" s="26" t="str">
        <f t="shared" si="180"/>
        <v/>
      </c>
      <c r="D139" s="103" t="str">
        <f t="shared" si="151"/>
        <v/>
      </c>
      <c r="E139" s="118" t="str">
        <f t="shared" si="152"/>
        <v/>
      </c>
      <c r="F139" s="103" t="str">
        <f t="shared" si="153"/>
        <v/>
      </c>
      <c r="G139" s="103"/>
      <c r="H139" s="60" t="str">
        <f>IF(B139="","",(IF(AND(B139&gt;='Tab1-Plan'!$C$9,C139&gt;='Tab1-Plan'!$D$9),1,0)))</f>
        <v/>
      </c>
      <c r="I139" s="64" t="str">
        <f>IF(AND(B139="",T139=""),"",VLOOKUP($A$3,'Tab2-Assumptions'!$A$10:$C$13,2,FALSE))</f>
        <v/>
      </c>
      <c r="J139" s="64" t="str">
        <f>IF(AND(B139="",T139=""),"",VLOOKUP($A$3,'Tab2-Assumptions'!$A$10:$C$13,3,FALSE))</f>
        <v/>
      </c>
      <c r="K139" s="103" t="str">
        <f t="shared" si="181"/>
        <v/>
      </c>
      <c r="L139" s="103" t="str">
        <f t="shared" si="154"/>
        <v/>
      </c>
      <c r="M139" s="103" t="str">
        <f t="shared" si="155"/>
        <v/>
      </c>
      <c r="N139" s="103" t="str">
        <f t="shared" si="156"/>
        <v/>
      </c>
      <c r="O139" s="103" t="str">
        <f t="shared" si="157"/>
        <v/>
      </c>
      <c r="P139" s="103" t="str">
        <f t="shared" si="182"/>
        <v/>
      </c>
      <c r="Q139" s="103" t="str">
        <f t="shared" si="158"/>
        <v/>
      </c>
      <c r="R139" s="103" t="str">
        <f t="shared" si="159"/>
        <v/>
      </c>
      <c r="T139" s="26" t="str">
        <f t="shared" si="183"/>
        <v/>
      </c>
      <c r="U139" s="119" t="str">
        <f t="shared" si="160"/>
        <v/>
      </c>
      <c r="V139" s="119"/>
      <c r="W139" s="120" t="str">
        <f t="shared" si="184"/>
        <v/>
      </c>
      <c r="X139" s="120" t="str">
        <f t="shared" si="119"/>
        <v/>
      </c>
      <c r="Y139" s="120" t="str">
        <f t="shared" si="161"/>
        <v/>
      </c>
      <c r="AA139" s="119" t="str">
        <f t="shared" si="185"/>
        <v/>
      </c>
      <c r="AC139" s="26" t="str">
        <f t="shared" si="162"/>
        <v/>
      </c>
      <c r="AD139" s="25" t="str">
        <f t="shared" si="163"/>
        <v/>
      </c>
      <c r="AE139" s="105"/>
      <c r="AF139" s="26" t="str">
        <f t="shared" si="164"/>
        <v/>
      </c>
      <c r="AG139" s="25" t="str">
        <f t="shared" si="165"/>
        <v/>
      </c>
      <c r="AH139" s="123"/>
      <c r="AI139" s="51" t="str">
        <f t="shared" si="166"/>
        <v/>
      </c>
      <c r="AJ139" s="35" t="str">
        <f t="shared" si="167"/>
        <v/>
      </c>
      <c r="AL139" s="25" t="str">
        <f t="shared" si="186"/>
        <v/>
      </c>
      <c r="AM139" s="25" t="str">
        <f t="shared" si="187"/>
        <v/>
      </c>
      <c r="AO139" s="33" t="str">
        <f t="shared" si="188"/>
        <v/>
      </c>
      <c r="AP139" s="33" t="str">
        <f t="shared" si="189"/>
        <v/>
      </c>
      <c r="AQ139" s="125"/>
      <c r="AR139" s="126" t="str">
        <f t="shared" si="190"/>
        <v/>
      </c>
      <c r="AS139" s="126" t="str">
        <f t="shared" si="191"/>
        <v/>
      </c>
      <c r="AT139" s="126"/>
      <c r="AU139" s="62" t="str">
        <f t="shared" si="168"/>
        <v/>
      </c>
      <c r="AV139" s="62" t="str">
        <f t="shared" si="169"/>
        <v/>
      </c>
      <c r="AW139" s="62" t="str">
        <f t="shared" si="170"/>
        <v/>
      </c>
      <c r="AX139" s="61" t="str">
        <f t="shared" si="192"/>
        <v/>
      </c>
      <c r="AY139" s="61"/>
      <c r="AZ139" s="33" t="str">
        <f>IF(B139="","",VLOOKUP($A$3,'Tab1-Plan'!$B$30:$F$33,IF(B139&lt;65,2,3),FALSE))</f>
        <v/>
      </c>
      <c r="BA139" s="33" t="str">
        <f>IF(T139="","",VLOOKUP($A$3,'Tab1-Plan'!$B$30:$F$33,IF(T139&lt;65,4,5),FALSE))</f>
        <v/>
      </c>
      <c r="BB139" s="115"/>
      <c r="BC139" s="126" t="str">
        <f t="shared" si="171"/>
        <v/>
      </c>
      <c r="BD139" s="126" t="str">
        <f t="shared" si="172"/>
        <v/>
      </c>
      <c r="BE139" s="125"/>
      <c r="BF139" s="62" t="str">
        <f t="shared" si="193"/>
        <v/>
      </c>
      <c r="BG139" s="62" t="str">
        <f t="shared" si="173"/>
        <v/>
      </c>
      <c r="BH139" s="62" t="str">
        <f t="shared" si="174"/>
        <v/>
      </c>
      <c r="BI139" s="61" t="str">
        <f t="shared" si="175"/>
        <v/>
      </c>
      <c r="BJ139" s="61"/>
      <c r="BK139" s="61" t="str">
        <f t="shared" si="176"/>
        <v/>
      </c>
      <c r="BL139" s="61" t="str">
        <f t="shared" si="177"/>
        <v/>
      </c>
      <c r="BM139" s="127"/>
      <c r="BU139" s="37"/>
      <c r="BV139" s="127"/>
      <c r="BW139" s="127"/>
    </row>
    <row r="140" spans="1:75">
      <c r="A140" s="26" t="str">
        <f t="shared" si="178"/>
        <v/>
      </c>
      <c r="B140" s="26" t="str">
        <f t="shared" si="179"/>
        <v/>
      </c>
      <c r="C140" s="26" t="str">
        <f t="shared" si="180"/>
        <v/>
      </c>
      <c r="D140" s="103" t="str">
        <f t="shared" si="151"/>
        <v/>
      </c>
      <c r="E140" s="118" t="str">
        <f t="shared" si="152"/>
        <v/>
      </c>
      <c r="F140" s="103" t="str">
        <f t="shared" si="153"/>
        <v/>
      </c>
      <c r="G140" s="103"/>
      <c r="H140" s="60" t="str">
        <f>IF(B140="","",(IF(AND(B140&gt;='Tab1-Plan'!$C$9,C140&gt;='Tab1-Plan'!$D$9),1,0)))</f>
        <v/>
      </c>
      <c r="I140" s="64" t="str">
        <f>IF(AND(B140="",T140=""),"",VLOOKUP($A$3,'Tab2-Assumptions'!$A$10:$C$13,2,FALSE))</f>
        <v/>
      </c>
      <c r="J140" s="64" t="str">
        <f>IF(AND(B140="",T140=""),"",VLOOKUP($A$3,'Tab2-Assumptions'!$A$10:$C$13,3,FALSE))</f>
        <v/>
      </c>
      <c r="K140" s="103" t="str">
        <f t="shared" si="181"/>
        <v/>
      </c>
      <c r="L140" s="103" t="str">
        <f t="shared" si="154"/>
        <v/>
      </c>
      <c r="M140" s="103" t="str">
        <f t="shared" si="155"/>
        <v/>
      </c>
      <c r="N140" s="103" t="str">
        <f t="shared" si="156"/>
        <v/>
      </c>
      <c r="O140" s="103" t="str">
        <f t="shared" si="157"/>
        <v/>
      </c>
      <c r="P140" s="103" t="str">
        <f t="shared" si="182"/>
        <v/>
      </c>
      <c r="Q140" s="103" t="str">
        <f t="shared" si="158"/>
        <v/>
      </c>
      <c r="R140" s="103" t="str">
        <f t="shared" si="159"/>
        <v/>
      </c>
      <c r="T140" s="26" t="str">
        <f t="shared" si="183"/>
        <v/>
      </c>
      <c r="U140" s="119" t="str">
        <f t="shared" si="160"/>
        <v/>
      </c>
      <c r="V140" s="119"/>
      <c r="W140" s="120" t="str">
        <f t="shared" si="184"/>
        <v/>
      </c>
      <c r="X140" s="120" t="str">
        <f t="shared" si="119"/>
        <v/>
      </c>
      <c r="Y140" s="120" t="str">
        <f t="shared" si="161"/>
        <v/>
      </c>
      <c r="AA140" s="119" t="str">
        <f t="shared" si="185"/>
        <v/>
      </c>
      <c r="AC140" s="26" t="str">
        <f t="shared" si="162"/>
        <v/>
      </c>
      <c r="AD140" s="25" t="str">
        <f t="shared" si="163"/>
        <v/>
      </c>
      <c r="AE140" s="105"/>
      <c r="AF140" s="26" t="str">
        <f t="shared" si="164"/>
        <v/>
      </c>
      <c r="AG140" s="25" t="str">
        <f t="shared" si="165"/>
        <v/>
      </c>
      <c r="AH140" s="123"/>
      <c r="AI140" s="51" t="str">
        <f t="shared" si="166"/>
        <v/>
      </c>
      <c r="AJ140" s="35" t="str">
        <f t="shared" si="167"/>
        <v/>
      </c>
      <c r="AL140" s="25" t="str">
        <f t="shared" si="186"/>
        <v/>
      </c>
      <c r="AM140" s="25" t="str">
        <f t="shared" si="187"/>
        <v/>
      </c>
      <c r="AO140" s="33" t="str">
        <f t="shared" si="188"/>
        <v/>
      </c>
      <c r="AP140" s="33" t="str">
        <f t="shared" si="189"/>
        <v/>
      </c>
      <c r="AQ140" s="125"/>
      <c r="AR140" s="126" t="str">
        <f t="shared" si="190"/>
        <v/>
      </c>
      <c r="AS140" s="126" t="str">
        <f t="shared" si="191"/>
        <v/>
      </c>
      <c r="AT140" s="126"/>
      <c r="AU140" s="62" t="str">
        <f t="shared" si="168"/>
        <v/>
      </c>
      <c r="AV140" s="62" t="str">
        <f t="shared" si="169"/>
        <v/>
      </c>
      <c r="AW140" s="62" t="str">
        <f t="shared" si="170"/>
        <v/>
      </c>
      <c r="AX140" s="61" t="str">
        <f t="shared" si="192"/>
        <v/>
      </c>
      <c r="AY140" s="61"/>
      <c r="AZ140" s="33" t="str">
        <f>IF(B140="","",VLOOKUP($A$3,'Tab1-Plan'!$B$30:$F$33,IF(B140&lt;65,2,3),FALSE))</f>
        <v/>
      </c>
      <c r="BA140" s="33" t="str">
        <f>IF(T140="","",VLOOKUP($A$3,'Tab1-Plan'!$B$30:$F$33,IF(T140&lt;65,4,5),FALSE))</f>
        <v/>
      </c>
      <c r="BB140" s="115"/>
      <c r="BC140" s="126" t="str">
        <f t="shared" si="171"/>
        <v/>
      </c>
      <c r="BD140" s="126" t="str">
        <f t="shared" si="172"/>
        <v/>
      </c>
      <c r="BE140" s="125"/>
      <c r="BF140" s="62" t="str">
        <f t="shared" si="193"/>
        <v/>
      </c>
      <c r="BG140" s="62" t="str">
        <f t="shared" si="173"/>
        <v/>
      </c>
      <c r="BH140" s="62" t="str">
        <f t="shared" si="174"/>
        <v/>
      </c>
      <c r="BI140" s="61" t="str">
        <f t="shared" si="175"/>
        <v/>
      </c>
      <c r="BJ140" s="61"/>
      <c r="BK140" s="61" t="str">
        <f t="shared" si="176"/>
        <v/>
      </c>
      <c r="BL140" s="61" t="str">
        <f t="shared" si="177"/>
        <v/>
      </c>
      <c r="BM140" s="127"/>
      <c r="BU140" s="37"/>
      <c r="BV140" s="127"/>
      <c r="BW140" s="127"/>
    </row>
    <row r="141" spans="1:75">
      <c r="A141" s="26" t="str">
        <f t="shared" si="178"/>
        <v/>
      </c>
      <c r="B141" s="26" t="str">
        <f t="shared" si="179"/>
        <v/>
      </c>
      <c r="C141" s="26" t="str">
        <f t="shared" si="180"/>
        <v/>
      </c>
      <c r="D141" s="103" t="str">
        <f t="shared" si="151"/>
        <v/>
      </c>
      <c r="E141" s="118" t="str">
        <f t="shared" si="152"/>
        <v/>
      </c>
      <c r="F141" s="103" t="str">
        <f t="shared" si="153"/>
        <v/>
      </c>
      <c r="G141" s="103"/>
      <c r="H141" s="60" t="str">
        <f>IF(B141="","",(IF(AND(B141&gt;='Tab1-Plan'!$C$9,C141&gt;='Tab1-Plan'!$D$9),1,0)))</f>
        <v/>
      </c>
      <c r="I141" s="64" t="str">
        <f>IF(AND(B141="",T141=""),"",VLOOKUP($A$3,'Tab2-Assumptions'!$A$10:$C$13,2,FALSE))</f>
        <v/>
      </c>
      <c r="J141" s="64" t="str">
        <f>IF(AND(B141="",T141=""),"",VLOOKUP($A$3,'Tab2-Assumptions'!$A$10:$C$13,3,FALSE))</f>
        <v/>
      </c>
      <c r="K141" s="103" t="str">
        <f t="shared" si="181"/>
        <v/>
      </c>
      <c r="L141" s="103" t="str">
        <f t="shared" si="154"/>
        <v/>
      </c>
      <c r="M141" s="103" t="str">
        <f t="shared" si="155"/>
        <v/>
      </c>
      <c r="N141" s="103" t="str">
        <f t="shared" si="156"/>
        <v/>
      </c>
      <c r="O141" s="103" t="str">
        <f t="shared" si="157"/>
        <v/>
      </c>
      <c r="P141" s="103" t="str">
        <f t="shared" si="182"/>
        <v/>
      </c>
      <c r="Q141" s="103" t="str">
        <f t="shared" si="158"/>
        <v/>
      </c>
      <c r="R141" s="103" t="str">
        <f t="shared" si="159"/>
        <v/>
      </c>
      <c r="T141" s="26" t="str">
        <f t="shared" si="183"/>
        <v/>
      </c>
      <c r="U141" s="119" t="str">
        <f t="shared" si="160"/>
        <v/>
      </c>
      <c r="V141" s="119"/>
      <c r="W141" s="120" t="str">
        <f t="shared" si="184"/>
        <v/>
      </c>
      <c r="X141" s="120" t="str">
        <f t="shared" ref="X141:X150" si="194">IF(T141="","",W141*((1-U141)*(1-IF(B142="",0,F141))+(1-U141)*IF(B142="",0,F141)))</f>
        <v/>
      </c>
      <c r="Y141" s="120" t="str">
        <f t="shared" si="161"/>
        <v/>
      </c>
      <c r="AA141" s="119" t="str">
        <f t="shared" si="185"/>
        <v/>
      </c>
      <c r="AC141" s="26" t="str">
        <f t="shared" si="162"/>
        <v/>
      </c>
      <c r="AD141" s="25" t="str">
        <f t="shared" si="163"/>
        <v/>
      </c>
      <c r="AE141" s="105"/>
      <c r="AF141" s="26" t="str">
        <f t="shared" si="164"/>
        <v/>
      </c>
      <c r="AG141" s="25" t="str">
        <f t="shared" si="165"/>
        <v/>
      </c>
      <c r="AH141" s="123"/>
      <c r="AI141" s="51" t="str">
        <f t="shared" si="166"/>
        <v/>
      </c>
      <c r="AJ141" s="35" t="str">
        <f t="shared" si="167"/>
        <v/>
      </c>
      <c r="AL141" s="25" t="str">
        <f t="shared" si="186"/>
        <v/>
      </c>
      <c r="AM141" s="25" t="str">
        <f t="shared" si="187"/>
        <v/>
      </c>
      <c r="AO141" s="33" t="str">
        <f t="shared" si="188"/>
        <v/>
      </c>
      <c r="AP141" s="33" t="str">
        <f t="shared" si="189"/>
        <v/>
      </c>
      <c r="AQ141" s="125"/>
      <c r="AR141" s="126" t="str">
        <f t="shared" si="190"/>
        <v/>
      </c>
      <c r="AS141" s="126" t="str">
        <f t="shared" si="191"/>
        <v/>
      </c>
      <c r="AT141" s="126"/>
      <c r="AU141" s="62" t="str">
        <f t="shared" si="168"/>
        <v/>
      </c>
      <c r="AV141" s="62" t="str">
        <f t="shared" si="169"/>
        <v/>
      </c>
      <c r="AW141" s="62" t="str">
        <f t="shared" si="170"/>
        <v/>
      </c>
      <c r="AX141" s="61" t="str">
        <f t="shared" si="192"/>
        <v/>
      </c>
      <c r="AY141" s="61"/>
      <c r="AZ141" s="33" t="str">
        <f>IF(B141="","",VLOOKUP($A$3,'Tab1-Plan'!$B$30:$F$33,IF(B141&lt;65,2,3),FALSE))</f>
        <v/>
      </c>
      <c r="BA141" s="33" t="str">
        <f>IF(T141="","",VLOOKUP($A$3,'Tab1-Plan'!$B$30:$F$33,IF(T141&lt;65,4,5),FALSE))</f>
        <v/>
      </c>
      <c r="BB141" s="115"/>
      <c r="BC141" s="126" t="str">
        <f t="shared" si="171"/>
        <v/>
      </c>
      <c r="BD141" s="126" t="str">
        <f t="shared" si="172"/>
        <v/>
      </c>
      <c r="BE141" s="125"/>
      <c r="BF141" s="62" t="str">
        <f t="shared" si="193"/>
        <v/>
      </c>
      <c r="BG141" s="62" t="str">
        <f t="shared" si="173"/>
        <v/>
      </c>
      <c r="BH141" s="62" t="str">
        <f t="shared" si="174"/>
        <v/>
      </c>
      <c r="BI141" s="61" t="str">
        <f t="shared" si="175"/>
        <v/>
      </c>
      <c r="BJ141" s="61"/>
      <c r="BK141" s="61" t="str">
        <f t="shared" si="176"/>
        <v/>
      </c>
      <c r="BL141" s="61" t="str">
        <f t="shared" si="177"/>
        <v/>
      </c>
      <c r="BM141" s="127"/>
      <c r="BU141" s="37"/>
      <c r="BV141" s="127"/>
      <c r="BW141" s="127"/>
    </row>
    <row r="142" spans="1:75">
      <c r="A142" s="26" t="str">
        <f t="shared" si="178"/>
        <v/>
      </c>
      <c r="B142" s="26" t="str">
        <f t="shared" si="179"/>
        <v/>
      </c>
      <c r="C142" s="26" t="str">
        <f t="shared" si="180"/>
        <v/>
      </c>
      <c r="D142" s="103" t="str">
        <f t="shared" si="151"/>
        <v/>
      </c>
      <c r="E142" s="118" t="str">
        <f t="shared" si="152"/>
        <v/>
      </c>
      <c r="F142" s="103" t="str">
        <f t="shared" si="153"/>
        <v/>
      </c>
      <c r="G142" s="103"/>
      <c r="H142" s="60" t="str">
        <f>IF(B142="","",(IF(AND(B142&gt;='Tab1-Plan'!$C$9,C142&gt;='Tab1-Plan'!$D$9),1,0)))</f>
        <v/>
      </c>
      <c r="I142" s="64" t="str">
        <f>IF(AND(B142="",T142=""),"",VLOOKUP($A$3,'Tab2-Assumptions'!$A$10:$C$13,2,FALSE))</f>
        <v/>
      </c>
      <c r="J142" s="64" t="str">
        <f>IF(AND(B142="",T142=""),"",VLOOKUP($A$3,'Tab2-Assumptions'!$A$10:$C$13,3,FALSE))</f>
        <v/>
      </c>
      <c r="K142" s="103" t="str">
        <f t="shared" si="181"/>
        <v/>
      </c>
      <c r="L142" s="103" t="str">
        <f t="shared" si="154"/>
        <v/>
      </c>
      <c r="M142" s="103" t="str">
        <f t="shared" si="155"/>
        <v/>
      </c>
      <c r="N142" s="103" t="str">
        <f t="shared" si="156"/>
        <v/>
      </c>
      <c r="O142" s="103" t="str">
        <f t="shared" si="157"/>
        <v/>
      </c>
      <c r="P142" s="103" t="str">
        <f t="shared" si="182"/>
        <v/>
      </c>
      <c r="Q142" s="103" t="str">
        <f t="shared" si="158"/>
        <v/>
      </c>
      <c r="R142" s="103" t="str">
        <f t="shared" si="159"/>
        <v/>
      </c>
      <c r="T142" s="26" t="str">
        <f t="shared" si="183"/>
        <v/>
      </c>
      <c r="U142" s="119" t="str">
        <f t="shared" si="160"/>
        <v/>
      </c>
      <c r="V142" s="119"/>
      <c r="W142" s="120" t="str">
        <f t="shared" si="184"/>
        <v/>
      </c>
      <c r="X142" s="120" t="str">
        <f t="shared" si="194"/>
        <v/>
      </c>
      <c r="Y142" s="120" t="str">
        <f t="shared" si="161"/>
        <v/>
      </c>
      <c r="AA142" s="119" t="str">
        <f t="shared" si="185"/>
        <v/>
      </c>
      <c r="AC142" s="26" t="str">
        <f t="shared" si="162"/>
        <v/>
      </c>
      <c r="AD142" s="25" t="str">
        <f t="shared" si="163"/>
        <v/>
      </c>
      <c r="AE142" s="105"/>
      <c r="AF142" s="26" t="str">
        <f t="shared" si="164"/>
        <v/>
      </c>
      <c r="AG142" s="25" t="str">
        <f t="shared" si="165"/>
        <v/>
      </c>
      <c r="AH142" s="123"/>
      <c r="AI142" s="51" t="str">
        <f t="shared" si="166"/>
        <v/>
      </c>
      <c r="AJ142" s="35" t="str">
        <f t="shared" si="167"/>
        <v/>
      </c>
      <c r="AL142" s="25" t="str">
        <f t="shared" si="186"/>
        <v/>
      </c>
      <c r="AM142" s="25" t="str">
        <f t="shared" si="187"/>
        <v/>
      </c>
      <c r="AO142" s="33" t="str">
        <f t="shared" si="188"/>
        <v/>
      </c>
      <c r="AP142" s="33" t="str">
        <f t="shared" si="189"/>
        <v/>
      </c>
      <c r="AQ142" s="125"/>
      <c r="AR142" s="126" t="str">
        <f t="shared" si="190"/>
        <v/>
      </c>
      <c r="AS142" s="126" t="str">
        <f t="shared" si="191"/>
        <v/>
      </c>
      <c r="AT142" s="126"/>
      <c r="AU142" s="62" t="str">
        <f t="shared" si="168"/>
        <v/>
      </c>
      <c r="AV142" s="62" t="str">
        <f t="shared" si="169"/>
        <v/>
      </c>
      <c r="AW142" s="62" t="str">
        <f t="shared" si="170"/>
        <v/>
      </c>
      <c r="AX142" s="61" t="str">
        <f t="shared" si="192"/>
        <v/>
      </c>
      <c r="AY142" s="61"/>
      <c r="AZ142" s="33" t="str">
        <f>IF(B142="","",VLOOKUP($A$3,'Tab1-Plan'!$B$30:$F$33,IF(B142&lt;65,2,3),FALSE))</f>
        <v/>
      </c>
      <c r="BA142" s="33" t="str">
        <f>IF(T142="","",VLOOKUP($A$3,'Tab1-Plan'!$B$30:$F$33,IF(T142&lt;65,4,5),FALSE))</f>
        <v/>
      </c>
      <c r="BB142" s="115"/>
      <c r="BC142" s="126" t="str">
        <f t="shared" si="171"/>
        <v/>
      </c>
      <c r="BD142" s="126" t="str">
        <f t="shared" si="172"/>
        <v/>
      </c>
      <c r="BE142" s="125"/>
      <c r="BF142" s="62" t="str">
        <f t="shared" si="193"/>
        <v/>
      </c>
      <c r="BG142" s="62" t="str">
        <f t="shared" si="173"/>
        <v/>
      </c>
      <c r="BH142" s="62" t="str">
        <f t="shared" si="174"/>
        <v/>
      </c>
      <c r="BI142" s="61" t="str">
        <f t="shared" si="175"/>
        <v/>
      </c>
      <c r="BJ142" s="61"/>
      <c r="BK142" s="61" t="str">
        <f t="shared" si="176"/>
        <v/>
      </c>
      <c r="BL142" s="61" t="str">
        <f t="shared" si="177"/>
        <v/>
      </c>
      <c r="BM142" s="127"/>
      <c r="BU142" s="37"/>
      <c r="BV142" s="127"/>
      <c r="BW142" s="127"/>
    </row>
    <row r="143" spans="1:75">
      <c r="A143" s="26" t="str">
        <f t="shared" si="178"/>
        <v/>
      </c>
      <c r="B143" s="26" t="str">
        <f t="shared" si="179"/>
        <v/>
      </c>
      <c r="C143" s="26" t="str">
        <f t="shared" si="180"/>
        <v/>
      </c>
      <c r="D143" s="103" t="str">
        <f t="shared" si="151"/>
        <v/>
      </c>
      <c r="E143" s="118" t="str">
        <f t="shared" si="152"/>
        <v/>
      </c>
      <c r="F143" s="103" t="str">
        <f t="shared" si="153"/>
        <v/>
      </c>
      <c r="G143" s="103"/>
      <c r="H143" s="60" t="str">
        <f>IF(B143="","",(IF(AND(B143&gt;='Tab1-Plan'!$C$9,C143&gt;='Tab1-Plan'!$D$9),1,0)))</f>
        <v/>
      </c>
      <c r="I143" s="64" t="str">
        <f>IF(AND(B143="",T143=""),"",VLOOKUP($A$3,'Tab2-Assumptions'!$A$10:$C$13,2,FALSE))</f>
        <v/>
      </c>
      <c r="J143" s="64" t="str">
        <f>IF(AND(B143="",T143=""),"",VLOOKUP($A$3,'Tab2-Assumptions'!$A$10:$C$13,3,FALSE))</f>
        <v/>
      </c>
      <c r="K143" s="103" t="str">
        <f t="shared" si="181"/>
        <v/>
      </c>
      <c r="L143" s="103" t="str">
        <f t="shared" si="154"/>
        <v/>
      </c>
      <c r="M143" s="103" t="str">
        <f t="shared" si="155"/>
        <v/>
      </c>
      <c r="N143" s="103" t="str">
        <f t="shared" si="156"/>
        <v/>
      </c>
      <c r="O143" s="103" t="str">
        <f t="shared" si="157"/>
        <v/>
      </c>
      <c r="P143" s="103" t="str">
        <f t="shared" si="182"/>
        <v/>
      </c>
      <c r="Q143" s="103" t="str">
        <f t="shared" si="158"/>
        <v/>
      </c>
      <c r="R143" s="103" t="str">
        <f t="shared" si="159"/>
        <v/>
      </c>
      <c r="T143" s="26" t="str">
        <f t="shared" si="183"/>
        <v/>
      </c>
      <c r="U143" s="119" t="str">
        <f t="shared" si="160"/>
        <v/>
      </c>
      <c r="V143" s="119"/>
      <c r="W143" s="120" t="str">
        <f t="shared" si="184"/>
        <v/>
      </c>
      <c r="X143" s="120" t="str">
        <f t="shared" si="194"/>
        <v/>
      </c>
      <c r="Y143" s="120" t="str">
        <f t="shared" si="161"/>
        <v/>
      </c>
      <c r="AA143" s="119" t="str">
        <f t="shared" si="185"/>
        <v/>
      </c>
      <c r="AC143" s="26" t="str">
        <f t="shared" si="162"/>
        <v/>
      </c>
      <c r="AD143" s="25" t="str">
        <f t="shared" si="163"/>
        <v/>
      </c>
      <c r="AE143" s="105"/>
      <c r="AF143" s="26" t="str">
        <f t="shared" si="164"/>
        <v/>
      </c>
      <c r="AG143" s="25" t="str">
        <f t="shared" si="165"/>
        <v/>
      </c>
      <c r="AH143" s="123"/>
      <c r="AI143" s="51" t="str">
        <f t="shared" si="166"/>
        <v/>
      </c>
      <c r="AJ143" s="35" t="str">
        <f t="shared" si="167"/>
        <v/>
      </c>
      <c r="AL143" s="25" t="str">
        <f t="shared" si="186"/>
        <v/>
      </c>
      <c r="AM143" s="25" t="str">
        <f t="shared" si="187"/>
        <v/>
      </c>
      <c r="AO143" s="33" t="str">
        <f t="shared" si="188"/>
        <v/>
      </c>
      <c r="AP143" s="33" t="str">
        <f t="shared" si="189"/>
        <v/>
      </c>
      <c r="AQ143" s="125"/>
      <c r="AR143" s="126" t="str">
        <f t="shared" si="190"/>
        <v/>
      </c>
      <c r="AS143" s="126" t="str">
        <f t="shared" si="191"/>
        <v/>
      </c>
      <c r="AT143" s="126"/>
      <c r="AU143" s="62" t="str">
        <f t="shared" si="168"/>
        <v/>
      </c>
      <c r="AV143" s="62" t="str">
        <f t="shared" si="169"/>
        <v/>
      </c>
      <c r="AW143" s="62" t="str">
        <f t="shared" si="170"/>
        <v/>
      </c>
      <c r="AX143" s="61" t="str">
        <f t="shared" si="192"/>
        <v/>
      </c>
      <c r="AY143" s="61"/>
      <c r="AZ143" s="33" t="str">
        <f>IF(B143="","",VLOOKUP($A$3,'Tab1-Plan'!$B$30:$F$33,IF(B143&lt;65,2,3),FALSE))</f>
        <v/>
      </c>
      <c r="BA143" s="33" t="str">
        <f>IF(T143="","",VLOOKUP($A$3,'Tab1-Plan'!$B$30:$F$33,IF(T143&lt;65,4,5),FALSE))</f>
        <v/>
      </c>
      <c r="BB143" s="115"/>
      <c r="BC143" s="126" t="str">
        <f t="shared" si="171"/>
        <v/>
      </c>
      <c r="BD143" s="126" t="str">
        <f t="shared" si="172"/>
        <v/>
      </c>
      <c r="BE143" s="125"/>
      <c r="BF143" s="62" t="str">
        <f t="shared" si="193"/>
        <v/>
      </c>
      <c r="BG143" s="62" t="str">
        <f t="shared" si="173"/>
        <v/>
      </c>
      <c r="BH143" s="62" t="str">
        <f t="shared" si="174"/>
        <v/>
      </c>
      <c r="BI143" s="61" t="str">
        <f t="shared" si="175"/>
        <v/>
      </c>
      <c r="BJ143" s="61"/>
      <c r="BK143" s="61" t="str">
        <f t="shared" si="176"/>
        <v/>
      </c>
      <c r="BL143" s="61" t="str">
        <f t="shared" si="177"/>
        <v/>
      </c>
      <c r="BM143" s="127"/>
      <c r="BU143" s="37"/>
      <c r="BV143" s="127"/>
      <c r="BW143" s="127"/>
    </row>
    <row r="144" spans="1:75">
      <c r="A144" s="26" t="str">
        <f t="shared" si="178"/>
        <v/>
      </c>
      <c r="B144" s="26" t="str">
        <f t="shared" si="179"/>
        <v/>
      </c>
      <c r="C144" s="26" t="str">
        <f t="shared" si="180"/>
        <v/>
      </c>
      <c r="D144" s="103" t="str">
        <f t="shared" si="151"/>
        <v/>
      </c>
      <c r="E144" s="118" t="str">
        <f t="shared" si="152"/>
        <v/>
      </c>
      <c r="F144" s="103" t="str">
        <f t="shared" si="153"/>
        <v/>
      </c>
      <c r="G144" s="103"/>
      <c r="H144" s="60" t="str">
        <f>IF(B144="","",(IF(AND(B144&gt;='Tab1-Plan'!$C$9,C144&gt;='Tab1-Plan'!$D$9),1,0)))</f>
        <v/>
      </c>
      <c r="I144" s="64" t="str">
        <f>IF(AND(B144="",T144=""),"",VLOOKUP($A$3,'Tab2-Assumptions'!$A$10:$C$13,2,FALSE))</f>
        <v/>
      </c>
      <c r="J144" s="64" t="str">
        <f>IF(AND(B144="",T144=""),"",VLOOKUP($A$3,'Tab2-Assumptions'!$A$10:$C$13,3,FALSE))</f>
        <v/>
      </c>
      <c r="K144" s="103" t="str">
        <f t="shared" si="181"/>
        <v/>
      </c>
      <c r="L144" s="103" t="str">
        <f t="shared" si="154"/>
        <v/>
      </c>
      <c r="M144" s="103" t="str">
        <f t="shared" si="155"/>
        <v/>
      </c>
      <c r="N144" s="103" t="str">
        <f t="shared" si="156"/>
        <v/>
      </c>
      <c r="O144" s="103" t="str">
        <f t="shared" si="157"/>
        <v/>
      </c>
      <c r="P144" s="103" t="str">
        <f t="shared" si="182"/>
        <v/>
      </c>
      <c r="Q144" s="103" t="str">
        <f t="shared" si="158"/>
        <v/>
      </c>
      <c r="R144" s="103" t="str">
        <f t="shared" si="159"/>
        <v/>
      </c>
      <c r="T144" s="26" t="str">
        <f t="shared" si="183"/>
        <v/>
      </c>
      <c r="U144" s="119" t="str">
        <f t="shared" si="160"/>
        <v/>
      </c>
      <c r="V144" s="119"/>
      <c r="W144" s="120" t="str">
        <f t="shared" si="184"/>
        <v/>
      </c>
      <c r="X144" s="120" t="str">
        <f t="shared" si="194"/>
        <v/>
      </c>
      <c r="Y144" s="120" t="str">
        <f t="shared" si="161"/>
        <v/>
      </c>
      <c r="AA144" s="119" t="str">
        <f t="shared" si="185"/>
        <v/>
      </c>
      <c r="AC144" s="26" t="str">
        <f t="shared" si="162"/>
        <v/>
      </c>
      <c r="AD144" s="25" t="str">
        <f t="shared" si="163"/>
        <v/>
      </c>
      <c r="AE144" s="105"/>
      <c r="AF144" s="26" t="str">
        <f t="shared" si="164"/>
        <v/>
      </c>
      <c r="AG144" s="25" t="str">
        <f t="shared" si="165"/>
        <v/>
      </c>
      <c r="AH144" s="123"/>
      <c r="AI144" s="51" t="str">
        <f t="shared" si="166"/>
        <v/>
      </c>
      <c r="AJ144" s="35" t="str">
        <f t="shared" si="167"/>
        <v/>
      </c>
      <c r="AL144" s="25" t="str">
        <f t="shared" si="186"/>
        <v/>
      </c>
      <c r="AM144" s="25" t="str">
        <f t="shared" si="187"/>
        <v/>
      </c>
      <c r="AO144" s="33" t="str">
        <f t="shared" si="188"/>
        <v/>
      </c>
      <c r="AP144" s="33" t="str">
        <f t="shared" si="189"/>
        <v/>
      </c>
      <c r="AQ144" s="125"/>
      <c r="AR144" s="126" t="str">
        <f t="shared" si="190"/>
        <v/>
      </c>
      <c r="AS144" s="126" t="str">
        <f t="shared" si="191"/>
        <v/>
      </c>
      <c r="AT144" s="126"/>
      <c r="AU144" s="62" t="str">
        <f t="shared" si="168"/>
        <v/>
      </c>
      <c r="AV144" s="62" t="str">
        <f t="shared" si="169"/>
        <v/>
      </c>
      <c r="AW144" s="62" t="str">
        <f t="shared" si="170"/>
        <v/>
      </c>
      <c r="AX144" s="61" t="str">
        <f t="shared" si="192"/>
        <v/>
      </c>
      <c r="AY144" s="61"/>
      <c r="AZ144" s="33" t="str">
        <f>IF(B144="","",VLOOKUP($A$3,'Tab1-Plan'!$B$30:$F$33,IF(B144&lt;65,2,3),FALSE))</f>
        <v/>
      </c>
      <c r="BA144" s="33" t="str">
        <f>IF(T144="","",VLOOKUP($A$3,'Tab1-Plan'!$B$30:$F$33,IF(T144&lt;65,4,5),FALSE))</f>
        <v/>
      </c>
      <c r="BB144" s="115"/>
      <c r="BC144" s="126" t="str">
        <f t="shared" si="171"/>
        <v/>
      </c>
      <c r="BD144" s="126" t="str">
        <f t="shared" si="172"/>
        <v/>
      </c>
      <c r="BE144" s="125"/>
      <c r="BF144" s="62" t="str">
        <f t="shared" si="193"/>
        <v/>
      </c>
      <c r="BG144" s="62" t="str">
        <f t="shared" si="173"/>
        <v/>
      </c>
      <c r="BH144" s="62" t="str">
        <f t="shared" si="174"/>
        <v/>
      </c>
      <c r="BI144" s="61" t="str">
        <f t="shared" si="175"/>
        <v/>
      </c>
      <c r="BJ144" s="61"/>
      <c r="BK144" s="61" t="str">
        <f t="shared" si="176"/>
        <v/>
      </c>
      <c r="BL144" s="61" t="str">
        <f t="shared" si="177"/>
        <v/>
      </c>
      <c r="BM144" s="127"/>
      <c r="BU144" s="37"/>
      <c r="BV144" s="127"/>
      <c r="BW144" s="127"/>
    </row>
    <row r="145" spans="1:75">
      <c r="A145" s="26" t="str">
        <f t="shared" si="178"/>
        <v/>
      </c>
      <c r="B145" s="26" t="str">
        <f t="shared" si="179"/>
        <v/>
      </c>
      <c r="C145" s="26" t="str">
        <f t="shared" si="180"/>
        <v/>
      </c>
      <c r="D145" s="103" t="str">
        <f t="shared" si="151"/>
        <v/>
      </c>
      <c r="E145" s="118" t="str">
        <f t="shared" si="152"/>
        <v/>
      </c>
      <c r="F145" s="103" t="str">
        <f t="shared" si="153"/>
        <v/>
      </c>
      <c r="G145" s="103"/>
      <c r="H145" s="60" t="str">
        <f>IF(B145="","",(IF(AND(B145&gt;='Tab1-Plan'!$C$9,C145&gt;='Tab1-Plan'!$D$9),1,0)))</f>
        <v/>
      </c>
      <c r="I145" s="64" t="str">
        <f>IF(AND(B145="",T145=""),"",VLOOKUP($A$3,'Tab2-Assumptions'!$A$10:$C$13,2,FALSE))</f>
        <v/>
      </c>
      <c r="J145" s="64" t="str">
        <f>IF(AND(B145="",T145=""),"",VLOOKUP($A$3,'Tab2-Assumptions'!$A$10:$C$13,3,FALSE))</f>
        <v/>
      </c>
      <c r="K145" s="103" t="str">
        <f t="shared" si="181"/>
        <v/>
      </c>
      <c r="L145" s="103" t="str">
        <f t="shared" si="154"/>
        <v/>
      </c>
      <c r="M145" s="103" t="str">
        <f t="shared" si="155"/>
        <v/>
      </c>
      <c r="N145" s="103" t="str">
        <f t="shared" si="156"/>
        <v/>
      </c>
      <c r="O145" s="103" t="str">
        <f t="shared" si="157"/>
        <v/>
      </c>
      <c r="P145" s="103" t="str">
        <f t="shared" si="182"/>
        <v/>
      </c>
      <c r="Q145" s="103" t="str">
        <f t="shared" si="158"/>
        <v/>
      </c>
      <c r="R145" s="103" t="str">
        <f t="shared" si="159"/>
        <v/>
      </c>
      <c r="T145" s="26" t="str">
        <f t="shared" si="183"/>
        <v/>
      </c>
      <c r="U145" s="119" t="str">
        <f t="shared" si="160"/>
        <v/>
      </c>
      <c r="V145" s="119"/>
      <c r="W145" s="120" t="str">
        <f t="shared" si="184"/>
        <v/>
      </c>
      <c r="X145" s="120" t="str">
        <f t="shared" si="194"/>
        <v/>
      </c>
      <c r="Y145" s="120" t="str">
        <f t="shared" si="161"/>
        <v/>
      </c>
      <c r="AA145" s="119" t="str">
        <f t="shared" si="185"/>
        <v/>
      </c>
      <c r="AC145" s="26" t="str">
        <f t="shared" si="162"/>
        <v/>
      </c>
      <c r="AD145" s="25" t="str">
        <f t="shared" si="163"/>
        <v/>
      </c>
      <c r="AE145" s="105"/>
      <c r="AF145" s="26" t="str">
        <f t="shared" si="164"/>
        <v/>
      </c>
      <c r="AG145" s="25" t="str">
        <f t="shared" si="165"/>
        <v/>
      </c>
      <c r="AH145" s="123"/>
      <c r="AI145" s="51" t="str">
        <f t="shared" si="166"/>
        <v/>
      </c>
      <c r="AJ145" s="35" t="str">
        <f t="shared" si="167"/>
        <v/>
      </c>
      <c r="AL145" s="25" t="str">
        <f t="shared" si="186"/>
        <v/>
      </c>
      <c r="AM145" s="25" t="str">
        <f t="shared" si="187"/>
        <v/>
      </c>
      <c r="AO145" s="33" t="str">
        <f t="shared" si="188"/>
        <v/>
      </c>
      <c r="AP145" s="33" t="str">
        <f t="shared" si="189"/>
        <v/>
      </c>
      <c r="AQ145" s="125"/>
      <c r="AR145" s="126" t="str">
        <f t="shared" si="190"/>
        <v/>
      </c>
      <c r="AS145" s="126" t="str">
        <f t="shared" si="191"/>
        <v/>
      </c>
      <c r="AT145" s="126"/>
      <c r="AU145" s="62" t="str">
        <f t="shared" si="168"/>
        <v/>
      </c>
      <c r="AV145" s="62" t="str">
        <f t="shared" si="169"/>
        <v/>
      </c>
      <c r="AW145" s="62" t="str">
        <f t="shared" si="170"/>
        <v/>
      </c>
      <c r="AX145" s="61" t="str">
        <f t="shared" si="192"/>
        <v/>
      </c>
      <c r="AY145" s="61"/>
      <c r="AZ145" s="33" t="str">
        <f>IF(B145="","",VLOOKUP($A$3,'Tab1-Plan'!$B$30:$F$33,IF(B145&lt;65,2,3),FALSE))</f>
        <v/>
      </c>
      <c r="BA145" s="33" t="str">
        <f>IF(T145="","",VLOOKUP($A$3,'Tab1-Plan'!$B$30:$F$33,IF(T145&lt;65,4,5),FALSE))</f>
        <v/>
      </c>
      <c r="BB145" s="115"/>
      <c r="BC145" s="126" t="str">
        <f t="shared" si="171"/>
        <v/>
      </c>
      <c r="BD145" s="126" t="str">
        <f t="shared" si="172"/>
        <v/>
      </c>
      <c r="BE145" s="125"/>
      <c r="BF145" s="62" t="str">
        <f t="shared" si="193"/>
        <v/>
      </c>
      <c r="BG145" s="62" t="str">
        <f t="shared" si="173"/>
        <v/>
      </c>
      <c r="BH145" s="62" t="str">
        <f t="shared" si="174"/>
        <v/>
      </c>
      <c r="BI145" s="61" t="str">
        <f t="shared" si="175"/>
        <v/>
      </c>
      <c r="BJ145" s="61"/>
      <c r="BK145" s="61" t="str">
        <f t="shared" si="176"/>
        <v/>
      </c>
      <c r="BL145" s="61" t="str">
        <f t="shared" si="177"/>
        <v/>
      </c>
      <c r="BM145" s="127"/>
      <c r="BU145" s="37"/>
      <c r="BV145" s="127"/>
      <c r="BW145" s="127"/>
    </row>
    <row r="146" spans="1:75">
      <c r="A146" s="26" t="str">
        <f t="shared" si="178"/>
        <v/>
      </c>
      <c r="B146" s="26" t="str">
        <f t="shared" si="179"/>
        <v/>
      </c>
      <c r="C146" s="26" t="str">
        <f t="shared" si="180"/>
        <v/>
      </c>
      <c r="D146" s="103" t="str">
        <f t="shared" si="151"/>
        <v/>
      </c>
      <c r="E146" s="118" t="str">
        <f t="shared" si="152"/>
        <v/>
      </c>
      <c r="F146" s="103" t="str">
        <f t="shared" si="153"/>
        <v/>
      </c>
      <c r="G146" s="103"/>
      <c r="H146" s="60" t="str">
        <f>IF(B146="","",(IF(AND(B146&gt;='Tab1-Plan'!$C$9,C146&gt;='Tab1-Plan'!$D$9),1,0)))</f>
        <v/>
      </c>
      <c r="I146" s="64" t="str">
        <f>IF(AND(B146="",T146=""),"",VLOOKUP($A$3,'Tab2-Assumptions'!$A$10:$C$13,2,FALSE))</f>
        <v/>
      </c>
      <c r="J146" s="64" t="str">
        <f>IF(AND(B146="",T146=""),"",VLOOKUP($A$3,'Tab2-Assumptions'!$A$10:$C$13,3,FALSE))</f>
        <v/>
      </c>
      <c r="K146" s="103" t="str">
        <f t="shared" si="181"/>
        <v/>
      </c>
      <c r="L146" s="103" t="str">
        <f t="shared" si="154"/>
        <v/>
      </c>
      <c r="M146" s="103" t="str">
        <f t="shared" si="155"/>
        <v/>
      </c>
      <c r="N146" s="103" t="str">
        <f t="shared" si="156"/>
        <v/>
      </c>
      <c r="O146" s="103" t="str">
        <f t="shared" si="157"/>
        <v/>
      </c>
      <c r="P146" s="103" t="str">
        <f t="shared" si="182"/>
        <v/>
      </c>
      <c r="Q146" s="103" t="str">
        <f t="shared" si="158"/>
        <v/>
      </c>
      <c r="R146" s="103" t="str">
        <f t="shared" si="159"/>
        <v/>
      </c>
      <c r="T146" s="26" t="str">
        <f t="shared" si="183"/>
        <v/>
      </c>
      <c r="U146" s="119" t="str">
        <f t="shared" si="160"/>
        <v/>
      </c>
      <c r="V146" s="119"/>
      <c r="W146" s="120" t="str">
        <f t="shared" si="184"/>
        <v/>
      </c>
      <c r="X146" s="120" t="str">
        <f t="shared" si="194"/>
        <v/>
      </c>
      <c r="Y146" s="120" t="str">
        <f t="shared" si="161"/>
        <v/>
      </c>
      <c r="AA146" s="119" t="str">
        <f t="shared" si="185"/>
        <v/>
      </c>
      <c r="AC146" s="26" t="str">
        <f t="shared" si="162"/>
        <v/>
      </c>
      <c r="AD146" s="25" t="str">
        <f t="shared" si="163"/>
        <v/>
      </c>
      <c r="AE146" s="105"/>
      <c r="AF146" s="26" t="str">
        <f t="shared" si="164"/>
        <v/>
      </c>
      <c r="AG146" s="25" t="str">
        <f t="shared" si="165"/>
        <v/>
      </c>
      <c r="AH146" s="123"/>
      <c r="AI146" s="51" t="str">
        <f t="shared" si="166"/>
        <v/>
      </c>
      <c r="AJ146" s="35" t="str">
        <f t="shared" si="167"/>
        <v/>
      </c>
      <c r="AL146" s="25" t="str">
        <f t="shared" si="186"/>
        <v/>
      </c>
      <c r="AM146" s="25" t="str">
        <f t="shared" si="187"/>
        <v/>
      </c>
      <c r="AO146" s="33" t="str">
        <f t="shared" si="188"/>
        <v/>
      </c>
      <c r="AP146" s="33" t="str">
        <f t="shared" si="189"/>
        <v/>
      </c>
      <c r="AQ146" s="125"/>
      <c r="AR146" s="126" t="str">
        <f t="shared" si="190"/>
        <v/>
      </c>
      <c r="AS146" s="126" t="str">
        <f t="shared" si="191"/>
        <v/>
      </c>
      <c r="AT146" s="126"/>
      <c r="AU146" s="62" t="str">
        <f t="shared" si="168"/>
        <v/>
      </c>
      <c r="AV146" s="62" t="str">
        <f t="shared" si="169"/>
        <v/>
      </c>
      <c r="AW146" s="62" t="str">
        <f t="shared" si="170"/>
        <v/>
      </c>
      <c r="AX146" s="61" t="str">
        <f t="shared" si="192"/>
        <v/>
      </c>
      <c r="AY146" s="61"/>
      <c r="AZ146" s="33" t="str">
        <f>IF(B146="","",VLOOKUP($A$3,'Tab1-Plan'!$B$30:$F$33,IF(B146&lt;65,2,3),FALSE))</f>
        <v/>
      </c>
      <c r="BA146" s="33" t="str">
        <f>IF(T146="","",VLOOKUP($A$3,'Tab1-Plan'!$B$30:$F$33,IF(T146&lt;65,4,5),FALSE))</f>
        <v/>
      </c>
      <c r="BB146" s="115"/>
      <c r="BC146" s="126" t="str">
        <f t="shared" si="171"/>
        <v/>
      </c>
      <c r="BD146" s="126" t="str">
        <f t="shared" si="172"/>
        <v/>
      </c>
      <c r="BE146" s="125"/>
      <c r="BF146" s="62" t="str">
        <f t="shared" si="193"/>
        <v/>
      </c>
      <c r="BG146" s="62" t="str">
        <f t="shared" si="173"/>
        <v/>
      </c>
      <c r="BH146" s="62" t="str">
        <f t="shared" si="174"/>
        <v/>
      </c>
      <c r="BI146" s="61" t="str">
        <f t="shared" si="175"/>
        <v/>
      </c>
      <c r="BJ146" s="61"/>
      <c r="BK146" s="61" t="str">
        <f t="shared" si="176"/>
        <v/>
      </c>
      <c r="BL146" s="61" t="str">
        <f t="shared" si="177"/>
        <v/>
      </c>
      <c r="BM146" s="127"/>
      <c r="BU146" s="37"/>
      <c r="BV146" s="127"/>
      <c r="BW146" s="127"/>
    </row>
    <row r="147" spans="1:75">
      <c r="A147" s="26" t="str">
        <f t="shared" si="178"/>
        <v/>
      </c>
      <c r="B147" s="26" t="str">
        <f t="shared" si="179"/>
        <v/>
      </c>
      <c r="C147" s="26" t="str">
        <f t="shared" si="180"/>
        <v/>
      </c>
      <c r="D147" s="103" t="str">
        <f t="shared" si="151"/>
        <v/>
      </c>
      <c r="E147" s="118" t="str">
        <f t="shared" si="152"/>
        <v/>
      </c>
      <c r="F147" s="103" t="str">
        <f t="shared" si="153"/>
        <v/>
      </c>
      <c r="G147" s="103"/>
      <c r="H147" s="60" t="str">
        <f>IF(B147="","",(IF(AND(B147&gt;='Tab1-Plan'!$C$9,C147&gt;='Tab1-Plan'!$D$9),1,0)))</f>
        <v/>
      </c>
      <c r="I147" s="64" t="str">
        <f>IF(AND(B147="",T147=""),"",VLOOKUP($A$3,'Tab2-Assumptions'!$A$10:$C$13,2,FALSE))</f>
        <v/>
      </c>
      <c r="J147" s="64" t="str">
        <f>IF(AND(B147="",T147=""),"",VLOOKUP($A$3,'Tab2-Assumptions'!$A$10:$C$13,3,FALSE))</f>
        <v/>
      </c>
      <c r="K147" s="103" t="str">
        <f t="shared" si="181"/>
        <v/>
      </c>
      <c r="L147" s="103" t="str">
        <f t="shared" si="154"/>
        <v/>
      </c>
      <c r="M147" s="103" t="str">
        <f t="shared" si="155"/>
        <v/>
      </c>
      <c r="N147" s="103" t="str">
        <f t="shared" si="156"/>
        <v/>
      </c>
      <c r="O147" s="103" t="str">
        <f t="shared" si="157"/>
        <v/>
      </c>
      <c r="P147" s="103" t="str">
        <f t="shared" si="182"/>
        <v/>
      </c>
      <c r="Q147" s="103" t="str">
        <f t="shared" si="158"/>
        <v/>
      </c>
      <c r="R147" s="103" t="str">
        <f t="shared" si="159"/>
        <v/>
      </c>
      <c r="T147" s="26" t="str">
        <f t="shared" si="183"/>
        <v/>
      </c>
      <c r="U147" s="119" t="str">
        <f t="shared" si="160"/>
        <v/>
      </c>
      <c r="V147" s="119"/>
      <c r="W147" s="120" t="str">
        <f t="shared" si="184"/>
        <v/>
      </c>
      <c r="X147" s="120" t="str">
        <f t="shared" si="194"/>
        <v/>
      </c>
      <c r="Y147" s="120" t="str">
        <f t="shared" si="161"/>
        <v/>
      </c>
      <c r="AA147" s="119" t="str">
        <f t="shared" si="185"/>
        <v/>
      </c>
      <c r="AC147" s="26" t="str">
        <f t="shared" si="162"/>
        <v/>
      </c>
      <c r="AD147" s="25" t="str">
        <f t="shared" si="163"/>
        <v/>
      </c>
      <c r="AE147" s="105"/>
      <c r="AF147" s="26" t="str">
        <f t="shared" si="164"/>
        <v/>
      </c>
      <c r="AG147" s="25" t="str">
        <f t="shared" si="165"/>
        <v/>
      </c>
      <c r="AH147" s="123"/>
      <c r="AI147" s="51" t="str">
        <f t="shared" si="166"/>
        <v/>
      </c>
      <c r="AJ147" s="35" t="str">
        <f t="shared" si="167"/>
        <v/>
      </c>
      <c r="AL147" s="25" t="str">
        <f t="shared" si="186"/>
        <v/>
      </c>
      <c r="AM147" s="25" t="str">
        <f t="shared" si="187"/>
        <v/>
      </c>
      <c r="AO147" s="33" t="str">
        <f t="shared" si="188"/>
        <v/>
      </c>
      <c r="AP147" s="33" t="str">
        <f t="shared" si="189"/>
        <v/>
      </c>
      <c r="AQ147" s="125"/>
      <c r="AR147" s="126" t="str">
        <f t="shared" si="190"/>
        <v/>
      </c>
      <c r="AS147" s="126" t="str">
        <f t="shared" si="191"/>
        <v/>
      </c>
      <c r="AT147" s="126"/>
      <c r="AU147" s="62" t="str">
        <f t="shared" si="168"/>
        <v/>
      </c>
      <c r="AV147" s="62" t="str">
        <f t="shared" si="169"/>
        <v/>
      </c>
      <c r="AW147" s="62" t="str">
        <f t="shared" si="170"/>
        <v/>
      </c>
      <c r="AX147" s="61" t="str">
        <f t="shared" si="192"/>
        <v/>
      </c>
      <c r="AY147" s="61"/>
      <c r="AZ147" s="33" t="str">
        <f>IF(B147="","",VLOOKUP($A$3,'Tab1-Plan'!$B$30:$F$33,IF(B147&lt;65,2,3),FALSE))</f>
        <v/>
      </c>
      <c r="BA147" s="33" t="str">
        <f>IF(T147="","",VLOOKUP($A$3,'Tab1-Plan'!$B$30:$F$33,IF(T147&lt;65,4,5),FALSE))</f>
        <v/>
      </c>
      <c r="BB147" s="115"/>
      <c r="BC147" s="126" t="str">
        <f t="shared" si="171"/>
        <v/>
      </c>
      <c r="BD147" s="126" t="str">
        <f t="shared" si="172"/>
        <v/>
      </c>
      <c r="BE147" s="125"/>
      <c r="BF147" s="62" t="str">
        <f t="shared" si="193"/>
        <v/>
      </c>
      <c r="BG147" s="62" t="str">
        <f t="shared" si="173"/>
        <v/>
      </c>
      <c r="BH147" s="62" t="str">
        <f t="shared" si="174"/>
        <v/>
      </c>
      <c r="BI147" s="61" t="str">
        <f t="shared" si="175"/>
        <v/>
      </c>
      <c r="BJ147" s="61"/>
      <c r="BK147" s="61" t="str">
        <f t="shared" si="176"/>
        <v/>
      </c>
      <c r="BL147" s="61" t="str">
        <f t="shared" si="177"/>
        <v/>
      </c>
      <c r="BM147" s="127"/>
      <c r="BU147" s="37"/>
      <c r="BV147" s="127"/>
      <c r="BW147" s="127"/>
    </row>
    <row r="148" spans="1:75">
      <c r="A148" s="26" t="str">
        <f t="shared" si="178"/>
        <v/>
      </c>
      <c r="B148" s="26" t="str">
        <f t="shared" si="179"/>
        <v/>
      </c>
      <c r="C148" s="26" t="str">
        <f t="shared" si="180"/>
        <v/>
      </c>
      <c r="D148" s="103" t="str">
        <f t="shared" si="151"/>
        <v/>
      </c>
      <c r="E148" s="118" t="str">
        <f t="shared" si="152"/>
        <v/>
      </c>
      <c r="F148" s="103" t="str">
        <f t="shared" si="153"/>
        <v/>
      </c>
      <c r="G148" s="103"/>
      <c r="H148" s="60" t="str">
        <f>IF(B148="","",(IF(AND(B148&gt;='Tab1-Plan'!$C$9,C148&gt;='Tab1-Plan'!$D$9),1,0)))</f>
        <v/>
      </c>
      <c r="I148" s="64" t="str">
        <f>IF(AND(B148="",T148=""),"",VLOOKUP($A$3,'Tab2-Assumptions'!$A$10:$C$13,2,FALSE))</f>
        <v/>
      </c>
      <c r="J148" s="64" t="str">
        <f>IF(AND(B148="",T148=""),"",VLOOKUP($A$3,'Tab2-Assumptions'!$A$10:$C$13,3,FALSE))</f>
        <v/>
      </c>
      <c r="K148" s="103" t="str">
        <f t="shared" si="181"/>
        <v/>
      </c>
      <c r="L148" s="103" t="str">
        <f t="shared" si="154"/>
        <v/>
      </c>
      <c r="M148" s="103" t="str">
        <f t="shared" si="155"/>
        <v/>
      </c>
      <c r="N148" s="103" t="str">
        <f t="shared" si="156"/>
        <v/>
      </c>
      <c r="O148" s="103" t="str">
        <f t="shared" si="157"/>
        <v/>
      </c>
      <c r="P148" s="103" t="str">
        <f t="shared" si="182"/>
        <v/>
      </c>
      <c r="Q148" s="103" t="str">
        <f t="shared" si="158"/>
        <v/>
      </c>
      <c r="R148" s="103" t="str">
        <f t="shared" si="159"/>
        <v/>
      </c>
      <c r="T148" s="26" t="str">
        <f t="shared" si="183"/>
        <v/>
      </c>
      <c r="U148" s="119" t="str">
        <f t="shared" si="160"/>
        <v/>
      </c>
      <c r="V148" s="119"/>
      <c r="W148" s="120" t="str">
        <f t="shared" si="184"/>
        <v/>
      </c>
      <c r="X148" s="120" t="str">
        <f t="shared" si="194"/>
        <v/>
      </c>
      <c r="Y148" s="120" t="str">
        <f t="shared" si="161"/>
        <v/>
      </c>
      <c r="AA148" s="119" t="str">
        <f t="shared" si="185"/>
        <v/>
      </c>
      <c r="AC148" s="26" t="str">
        <f t="shared" si="162"/>
        <v/>
      </c>
      <c r="AD148" s="25" t="str">
        <f t="shared" si="163"/>
        <v/>
      </c>
      <c r="AE148" s="105"/>
      <c r="AF148" s="26" t="str">
        <f t="shared" si="164"/>
        <v/>
      </c>
      <c r="AG148" s="25" t="str">
        <f t="shared" si="165"/>
        <v/>
      </c>
      <c r="AH148" s="123"/>
      <c r="AI148" s="51" t="str">
        <f t="shared" si="166"/>
        <v/>
      </c>
      <c r="AJ148" s="35" t="str">
        <f t="shared" si="167"/>
        <v/>
      </c>
      <c r="AL148" s="25" t="str">
        <f t="shared" si="186"/>
        <v/>
      </c>
      <c r="AM148" s="25" t="str">
        <f t="shared" si="187"/>
        <v/>
      </c>
      <c r="AO148" s="33" t="str">
        <f t="shared" si="188"/>
        <v/>
      </c>
      <c r="AP148" s="33" t="str">
        <f t="shared" si="189"/>
        <v/>
      </c>
      <c r="AQ148" s="125"/>
      <c r="AR148" s="126" t="str">
        <f t="shared" si="190"/>
        <v/>
      </c>
      <c r="AS148" s="126" t="str">
        <f t="shared" si="191"/>
        <v/>
      </c>
      <c r="AT148" s="126"/>
      <c r="AU148" s="62" t="str">
        <f t="shared" si="168"/>
        <v/>
      </c>
      <c r="AV148" s="62" t="str">
        <f t="shared" si="169"/>
        <v/>
      </c>
      <c r="AW148" s="62" t="str">
        <f t="shared" si="170"/>
        <v/>
      </c>
      <c r="AX148" s="61" t="str">
        <f t="shared" si="192"/>
        <v/>
      </c>
      <c r="AY148" s="61"/>
      <c r="AZ148" s="33" t="str">
        <f>IF(B148="","",VLOOKUP($A$3,'Tab1-Plan'!$B$30:$F$33,IF(B148&lt;65,2,3),FALSE))</f>
        <v/>
      </c>
      <c r="BA148" s="33" t="str">
        <f>IF(T148="","",VLOOKUP($A$3,'Tab1-Plan'!$B$30:$F$33,IF(T148&lt;65,4,5),FALSE))</f>
        <v/>
      </c>
      <c r="BB148" s="115"/>
      <c r="BC148" s="126" t="str">
        <f t="shared" si="171"/>
        <v/>
      </c>
      <c r="BD148" s="126" t="str">
        <f t="shared" si="172"/>
        <v/>
      </c>
      <c r="BE148" s="125"/>
      <c r="BF148" s="62" t="str">
        <f t="shared" si="193"/>
        <v/>
      </c>
      <c r="BG148" s="62" t="str">
        <f t="shared" si="173"/>
        <v/>
      </c>
      <c r="BH148" s="62" t="str">
        <f t="shared" si="174"/>
        <v/>
      </c>
      <c r="BI148" s="61" t="str">
        <f t="shared" si="175"/>
        <v/>
      </c>
      <c r="BJ148" s="61"/>
      <c r="BK148" s="61" t="str">
        <f t="shared" si="176"/>
        <v/>
      </c>
      <c r="BL148" s="61" t="str">
        <f t="shared" si="177"/>
        <v/>
      </c>
      <c r="BM148" s="127"/>
      <c r="BU148" s="37"/>
      <c r="BV148" s="127"/>
      <c r="BW148" s="127"/>
    </row>
    <row r="149" spans="1:75">
      <c r="A149" s="26" t="str">
        <f t="shared" si="178"/>
        <v/>
      </c>
      <c r="B149" s="26" t="str">
        <f t="shared" si="179"/>
        <v/>
      </c>
      <c r="C149" s="26" t="str">
        <f t="shared" si="180"/>
        <v/>
      </c>
      <c r="D149" s="103" t="str">
        <f t="shared" si="151"/>
        <v/>
      </c>
      <c r="E149" s="118" t="str">
        <f t="shared" si="152"/>
        <v/>
      </c>
      <c r="F149" s="103" t="str">
        <f t="shared" si="153"/>
        <v/>
      </c>
      <c r="G149" s="103"/>
      <c r="H149" s="60" t="str">
        <f>IF(B149="","",(IF(AND(B149&gt;='Tab1-Plan'!$C$9,C149&gt;='Tab1-Plan'!$D$9),1,0)))</f>
        <v/>
      </c>
      <c r="I149" s="64" t="str">
        <f>IF(AND(B149="",T149=""),"",VLOOKUP($A$3,'Tab2-Assumptions'!$A$10:$C$13,2,FALSE))</f>
        <v/>
      </c>
      <c r="J149" s="64" t="str">
        <f>IF(AND(B149="",T149=""),"",VLOOKUP($A$3,'Tab2-Assumptions'!$A$10:$C$13,3,FALSE))</f>
        <v/>
      </c>
      <c r="K149" s="103" t="str">
        <f t="shared" si="181"/>
        <v/>
      </c>
      <c r="L149" s="103" t="str">
        <f t="shared" si="154"/>
        <v/>
      </c>
      <c r="M149" s="103" t="str">
        <f t="shared" si="155"/>
        <v/>
      </c>
      <c r="N149" s="103" t="str">
        <f t="shared" si="156"/>
        <v/>
      </c>
      <c r="O149" s="103" t="str">
        <f t="shared" si="157"/>
        <v/>
      </c>
      <c r="P149" s="103" t="str">
        <f t="shared" si="182"/>
        <v/>
      </c>
      <c r="Q149" s="103" t="str">
        <f t="shared" si="158"/>
        <v/>
      </c>
      <c r="R149" s="103" t="str">
        <f t="shared" si="159"/>
        <v/>
      </c>
      <c r="T149" s="26" t="str">
        <f t="shared" si="183"/>
        <v/>
      </c>
      <c r="U149" s="119" t="str">
        <f t="shared" si="160"/>
        <v/>
      </c>
      <c r="V149" s="119"/>
      <c r="W149" s="120" t="str">
        <f t="shared" si="184"/>
        <v/>
      </c>
      <c r="X149" s="120" t="str">
        <f t="shared" si="194"/>
        <v/>
      </c>
      <c r="Y149" s="120" t="str">
        <f t="shared" si="161"/>
        <v/>
      </c>
      <c r="AA149" s="119" t="str">
        <f t="shared" si="185"/>
        <v/>
      </c>
      <c r="AC149" s="26" t="str">
        <f t="shared" si="162"/>
        <v/>
      </c>
      <c r="AD149" s="25" t="str">
        <f t="shared" si="163"/>
        <v/>
      </c>
      <c r="AE149" s="105"/>
      <c r="AF149" s="26" t="str">
        <f t="shared" si="164"/>
        <v/>
      </c>
      <c r="AG149" s="25" t="str">
        <f t="shared" si="165"/>
        <v/>
      </c>
      <c r="AH149" s="123"/>
      <c r="AI149" s="51" t="str">
        <f t="shared" si="166"/>
        <v/>
      </c>
      <c r="AJ149" s="35" t="str">
        <f t="shared" si="167"/>
        <v/>
      </c>
      <c r="AL149" s="25" t="str">
        <f t="shared" si="186"/>
        <v/>
      </c>
      <c r="AM149" s="25" t="str">
        <f t="shared" si="187"/>
        <v/>
      </c>
      <c r="AO149" s="33" t="str">
        <f t="shared" si="188"/>
        <v/>
      </c>
      <c r="AP149" s="33" t="str">
        <f t="shared" si="189"/>
        <v/>
      </c>
      <c r="AQ149" s="125"/>
      <c r="AR149" s="126" t="str">
        <f t="shared" si="190"/>
        <v/>
      </c>
      <c r="AS149" s="126" t="str">
        <f t="shared" si="191"/>
        <v/>
      </c>
      <c r="AT149" s="126"/>
      <c r="AU149" s="62" t="str">
        <f t="shared" si="168"/>
        <v/>
      </c>
      <c r="AV149" s="62" t="str">
        <f t="shared" si="169"/>
        <v/>
      </c>
      <c r="AW149" s="62" t="str">
        <f t="shared" si="170"/>
        <v/>
      </c>
      <c r="AX149" s="61" t="str">
        <f t="shared" si="192"/>
        <v/>
      </c>
      <c r="AY149" s="61"/>
      <c r="AZ149" s="33" t="str">
        <f>IF(B149="","",VLOOKUP($A$3,'Tab1-Plan'!$B$30:$F$33,IF(B149&lt;65,2,3),FALSE))</f>
        <v/>
      </c>
      <c r="BA149" s="33" t="str">
        <f>IF(T149="","",VLOOKUP($A$3,'Tab1-Plan'!$B$30:$F$33,IF(T149&lt;65,4,5),FALSE))</f>
        <v/>
      </c>
      <c r="BB149" s="115"/>
      <c r="BC149" s="126" t="str">
        <f t="shared" si="171"/>
        <v/>
      </c>
      <c r="BD149" s="126" t="str">
        <f t="shared" si="172"/>
        <v/>
      </c>
      <c r="BE149" s="125"/>
      <c r="BF149" s="62" t="str">
        <f t="shared" si="193"/>
        <v/>
      </c>
      <c r="BG149" s="62" t="str">
        <f t="shared" si="173"/>
        <v/>
      </c>
      <c r="BH149" s="62" t="str">
        <f t="shared" si="174"/>
        <v/>
      </c>
      <c r="BI149" s="61" t="str">
        <f t="shared" si="175"/>
        <v/>
      </c>
      <c r="BJ149" s="61"/>
      <c r="BK149" s="61" t="str">
        <f t="shared" si="176"/>
        <v/>
      </c>
      <c r="BL149" s="61" t="str">
        <f t="shared" si="177"/>
        <v/>
      </c>
      <c r="BM149" s="127"/>
      <c r="BU149" s="37"/>
      <c r="BV149" s="127"/>
      <c r="BW149" s="127"/>
    </row>
    <row r="150" spans="1:75">
      <c r="A150" s="26" t="str">
        <f t="shared" si="178"/>
        <v/>
      </c>
      <c r="B150" s="26" t="str">
        <f t="shared" si="179"/>
        <v/>
      </c>
      <c r="C150" s="26" t="str">
        <f t="shared" si="180"/>
        <v/>
      </c>
      <c r="D150" s="103" t="str">
        <f t="shared" si="151"/>
        <v/>
      </c>
      <c r="E150" s="118" t="str">
        <f t="shared" si="152"/>
        <v/>
      </c>
      <c r="F150" s="103" t="str">
        <f t="shared" si="153"/>
        <v/>
      </c>
      <c r="G150" s="103"/>
      <c r="H150" s="60" t="str">
        <f>IF(B150="","",(IF(AND(B150&gt;='Tab1-Plan'!$C$9,C150&gt;='Tab1-Plan'!$D$9),1,0)))</f>
        <v/>
      </c>
      <c r="I150" s="64" t="str">
        <f>IF(AND(B150="",T150=""),"",VLOOKUP($A$3,'Tab2-Assumptions'!$A$10:$C$13,2,FALSE))</f>
        <v/>
      </c>
      <c r="J150" s="64" t="str">
        <f>IF(AND(B150="",T150=""),"",VLOOKUP($A$3,'Tab2-Assumptions'!$A$10:$C$13,3,FALSE))</f>
        <v/>
      </c>
      <c r="K150" s="103" t="str">
        <f t="shared" si="181"/>
        <v/>
      </c>
      <c r="L150" s="103" t="str">
        <f t="shared" si="154"/>
        <v/>
      </c>
      <c r="M150" s="103" t="str">
        <f t="shared" si="155"/>
        <v/>
      </c>
      <c r="N150" s="103" t="str">
        <f t="shared" si="156"/>
        <v/>
      </c>
      <c r="O150" s="103" t="str">
        <f t="shared" si="157"/>
        <v/>
      </c>
      <c r="P150" s="103" t="str">
        <f t="shared" si="182"/>
        <v/>
      </c>
      <c r="Q150" s="103" t="str">
        <f t="shared" si="158"/>
        <v/>
      </c>
      <c r="R150" s="103" t="str">
        <f t="shared" si="159"/>
        <v/>
      </c>
      <c r="T150" s="26" t="str">
        <f t="shared" si="183"/>
        <v/>
      </c>
      <c r="U150" s="119" t="str">
        <f t="shared" si="160"/>
        <v/>
      </c>
      <c r="V150" s="119"/>
      <c r="W150" s="120" t="str">
        <f t="shared" si="184"/>
        <v/>
      </c>
      <c r="X150" s="120" t="str">
        <f t="shared" si="194"/>
        <v/>
      </c>
      <c r="Y150" s="120" t="str">
        <f t="shared" si="161"/>
        <v/>
      </c>
      <c r="AA150" s="119" t="str">
        <f t="shared" si="185"/>
        <v/>
      </c>
      <c r="AC150" s="26" t="str">
        <f t="shared" si="162"/>
        <v/>
      </c>
      <c r="AD150" s="25" t="str">
        <f t="shared" si="163"/>
        <v/>
      </c>
      <c r="AE150" s="105"/>
      <c r="AF150" s="26" t="str">
        <f t="shared" si="164"/>
        <v/>
      </c>
      <c r="AG150" s="25" t="str">
        <f t="shared" si="165"/>
        <v/>
      </c>
      <c r="AH150" s="123"/>
      <c r="AI150" s="51" t="str">
        <f t="shared" si="166"/>
        <v/>
      </c>
      <c r="AJ150" s="35" t="str">
        <f t="shared" si="167"/>
        <v/>
      </c>
      <c r="AL150" s="25" t="str">
        <f t="shared" si="186"/>
        <v/>
      </c>
      <c r="AM150" s="25" t="str">
        <f t="shared" si="187"/>
        <v/>
      </c>
      <c r="AO150" s="33" t="str">
        <f t="shared" si="188"/>
        <v/>
      </c>
      <c r="AP150" s="33" t="str">
        <f t="shared" si="189"/>
        <v/>
      </c>
      <c r="AQ150" s="125"/>
      <c r="AR150" s="126" t="str">
        <f t="shared" si="190"/>
        <v/>
      </c>
      <c r="AS150" s="126" t="str">
        <f t="shared" si="191"/>
        <v/>
      </c>
      <c r="AT150" s="126"/>
      <c r="AU150" s="62" t="str">
        <f t="shared" si="168"/>
        <v/>
      </c>
      <c r="AV150" s="62" t="str">
        <f t="shared" si="169"/>
        <v/>
      </c>
      <c r="AW150" s="62" t="str">
        <f t="shared" si="170"/>
        <v/>
      </c>
      <c r="AX150" s="61" t="str">
        <f t="shared" si="192"/>
        <v/>
      </c>
      <c r="AY150" s="61"/>
      <c r="AZ150" s="33" t="str">
        <f>IF(B150="","",VLOOKUP($A$3,'Tab1-Plan'!$B$30:$F$33,IF(B150&lt;65,2,3),FALSE))</f>
        <v/>
      </c>
      <c r="BA150" s="33" t="str">
        <f>IF(T150="","",VLOOKUP($A$3,'Tab1-Plan'!$B$30:$F$33,IF(T150&lt;65,4,5),FALSE))</f>
        <v/>
      </c>
      <c r="BB150" s="115"/>
      <c r="BC150" s="126" t="str">
        <f t="shared" si="171"/>
        <v/>
      </c>
      <c r="BD150" s="126" t="str">
        <f t="shared" si="172"/>
        <v/>
      </c>
      <c r="BE150" s="125"/>
      <c r="BF150" s="62" t="str">
        <f t="shared" si="193"/>
        <v/>
      </c>
      <c r="BG150" s="62" t="str">
        <f t="shared" si="173"/>
        <v/>
      </c>
      <c r="BH150" s="62" t="str">
        <f t="shared" si="174"/>
        <v/>
      </c>
      <c r="BI150" s="61" t="str">
        <f t="shared" si="175"/>
        <v/>
      </c>
      <c r="BJ150" s="61"/>
      <c r="BK150" s="61" t="str">
        <f t="shared" si="176"/>
        <v/>
      </c>
      <c r="BL150" s="61" t="str">
        <f t="shared" si="177"/>
        <v/>
      </c>
      <c r="BM150" s="127"/>
      <c r="BU150" s="37"/>
      <c r="BV150" s="127"/>
      <c r="BW150" s="127"/>
    </row>
    <row r="151" spans="1:75">
      <c r="BK151" s="61"/>
      <c r="BL151" s="61"/>
    </row>
    <row r="152" spans="1:75">
      <c r="BK152" s="61"/>
      <c r="BL152" s="61"/>
    </row>
    <row r="153" spans="1:75">
      <c r="BK153" s="61"/>
      <c r="BL153" s="61"/>
    </row>
    <row r="154" spans="1:75">
      <c r="BK154" s="61"/>
      <c r="BL154" s="61"/>
    </row>
    <row r="155" spans="1:75">
      <c r="BK155" s="61"/>
      <c r="BL155" s="61"/>
    </row>
    <row r="156" spans="1:75">
      <c r="BK156" s="61"/>
      <c r="BL156" s="61"/>
    </row>
    <row r="157" spans="1:75">
      <c r="BK157" s="61"/>
      <c r="BL157" s="61"/>
    </row>
    <row r="158" spans="1:75">
      <c r="BK158" s="61"/>
      <c r="BL158" s="61"/>
    </row>
    <row r="159" spans="1:75">
      <c r="BK159" s="61"/>
      <c r="BL159" s="61"/>
    </row>
    <row r="160" spans="1:75">
      <c r="BK160" s="61"/>
      <c r="BL160" s="61"/>
    </row>
    <row r="161" spans="63:64">
      <c r="BK161" s="61"/>
      <c r="BL161" s="61"/>
    </row>
    <row r="162" spans="63:64">
      <c r="BK162" s="61"/>
      <c r="BL162" s="61"/>
    </row>
    <row r="163" spans="63:64">
      <c r="BK163" s="61"/>
      <c r="BL163" s="61"/>
    </row>
    <row r="164" spans="63:64">
      <c r="BK164" s="61"/>
      <c r="BL164" s="61"/>
    </row>
    <row r="165" spans="63:64">
      <c r="BK165" s="61"/>
      <c r="BL165" s="61"/>
    </row>
    <row r="166" spans="63:64">
      <c r="BK166" s="61"/>
      <c r="BL166" s="61"/>
    </row>
    <row r="167" spans="63:64">
      <c r="BK167" s="61"/>
      <c r="BL167" s="61"/>
    </row>
    <row r="168" spans="63:64">
      <c r="BK168" s="61"/>
      <c r="BL168" s="61"/>
    </row>
    <row r="169" spans="63:64">
      <c r="BK169" s="61"/>
      <c r="BL169" s="61"/>
    </row>
    <row r="170" spans="63:64">
      <c r="BK170" s="61"/>
      <c r="BL170" s="61"/>
    </row>
    <row r="171" spans="63:64">
      <c r="BK171" s="61"/>
      <c r="BL171" s="61"/>
    </row>
    <row r="172" spans="63:64">
      <c r="BK172" s="61"/>
      <c r="BL172" s="61"/>
    </row>
    <row r="173" spans="63:64">
      <c r="BK173" s="61"/>
      <c r="BL173" s="61"/>
    </row>
    <row r="174" spans="63:64">
      <c r="BK174" s="61"/>
      <c r="BL174" s="61"/>
    </row>
    <row r="175" spans="63:64">
      <c r="BK175" s="61"/>
      <c r="BL175" s="61"/>
    </row>
    <row r="176" spans="63:64">
      <c r="BK176" s="61"/>
      <c r="BL176" s="61"/>
    </row>
    <row r="177" spans="63:64">
      <c r="BK177" s="61"/>
      <c r="BL177" s="61"/>
    </row>
    <row r="178" spans="63:64">
      <c r="BK178" s="61"/>
      <c r="BL178" s="61"/>
    </row>
    <row r="179" spans="63:64">
      <c r="BK179" s="61"/>
      <c r="BL179" s="61"/>
    </row>
    <row r="180" spans="63:64">
      <c r="BK180" s="61"/>
      <c r="BL180" s="61"/>
    </row>
    <row r="181" spans="63:64">
      <c r="BK181" s="61"/>
      <c r="BL181" s="61"/>
    </row>
    <row r="182" spans="63:64">
      <c r="BK182" s="61"/>
      <c r="BL182" s="61"/>
    </row>
    <row r="183" spans="63:64">
      <c r="BK183" s="61"/>
      <c r="BL183" s="61"/>
    </row>
    <row r="184" spans="63:64">
      <c r="BK184" s="61"/>
      <c r="BL184" s="61"/>
    </row>
    <row r="185" spans="63:64">
      <c r="BK185" s="61"/>
      <c r="BL185" s="61"/>
    </row>
    <row r="186" spans="63:64">
      <c r="BK186" s="61"/>
      <c r="BL186" s="61"/>
    </row>
    <row r="187" spans="63:64">
      <c r="BK187" s="61"/>
      <c r="BL187" s="61"/>
    </row>
    <row r="188" spans="63:64">
      <c r="BK188" s="61"/>
      <c r="BL188" s="61"/>
    </row>
    <row r="189" spans="63:64">
      <c r="BK189" s="61"/>
      <c r="BL189" s="61"/>
    </row>
    <row r="190" spans="63:64">
      <c r="BK190" s="61"/>
      <c r="BL190" s="61"/>
    </row>
    <row r="191" spans="63:64">
      <c r="BK191" s="61"/>
      <c r="BL191" s="61"/>
    </row>
    <row r="192" spans="63:64">
      <c r="BK192" s="61"/>
      <c r="BL192" s="61"/>
    </row>
    <row r="193" spans="63:64">
      <c r="BK193" s="61"/>
      <c r="BL193" s="61"/>
    </row>
    <row r="194" spans="63:64">
      <c r="BK194" s="61"/>
      <c r="BL194" s="61"/>
    </row>
    <row r="195" spans="63:64">
      <c r="BK195" s="61"/>
      <c r="BL195" s="61"/>
    </row>
    <row r="196" spans="63:64">
      <c r="BK196" s="61"/>
      <c r="BL196" s="61"/>
    </row>
    <row r="197" spans="63:64">
      <c r="BK197" s="61"/>
      <c r="BL197" s="61"/>
    </row>
    <row r="198" spans="63:64">
      <c r="BK198" s="61"/>
      <c r="BL198" s="61"/>
    </row>
    <row r="199" spans="63:64">
      <c r="BK199" s="61"/>
      <c r="BL199" s="61"/>
    </row>
    <row r="200" spans="63:64">
      <c r="BK200" s="61"/>
      <c r="BL200" s="61"/>
    </row>
    <row r="201" spans="63:64">
      <c r="BK201" s="61"/>
      <c r="BL201" s="61"/>
    </row>
    <row r="202" spans="63:64">
      <c r="BK202" s="61"/>
      <c r="BL202" s="61"/>
    </row>
    <row r="203" spans="63:64">
      <c r="BK203" s="61"/>
      <c r="BL203" s="61"/>
    </row>
    <row r="204" spans="63:64">
      <c r="BK204" s="61"/>
      <c r="BL204" s="61"/>
    </row>
    <row r="205" spans="63:64">
      <c r="BK205" s="61"/>
      <c r="BL205" s="61"/>
    </row>
    <row r="206" spans="63:64">
      <c r="BK206" s="61"/>
      <c r="BL206" s="61"/>
    </row>
    <row r="207" spans="63:64">
      <c r="BK207" s="61"/>
      <c r="BL207" s="61"/>
    </row>
    <row r="208" spans="63:64">
      <c r="BK208" s="61"/>
      <c r="BL208" s="61"/>
    </row>
    <row r="209" spans="63:64">
      <c r="BK209" s="61"/>
      <c r="BL209" s="61"/>
    </row>
    <row r="210" spans="63:64">
      <c r="BK210" s="61"/>
      <c r="BL210" s="61"/>
    </row>
    <row r="211" spans="63:64">
      <c r="BK211" s="61"/>
      <c r="BL211" s="61"/>
    </row>
    <row r="212" spans="63:64">
      <c r="BK212" s="61"/>
      <c r="BL212" s="61"/>
    </row>
    <row r="213" spans="63:64">
      <c r="BK213" s="61"/>
      <c r="BL213" s="61"/>
    </row>
    <row r="214" spans="63:64">
      <c r="BK214" s="61"/>
      <c r="BL214" s="61"/>
    </row>
    <row r="215" spans="63:64">
      <c r="BK215" s="61"/>
      <c r="BL215" s="61"/>
    </row>
    <row r="216" spans="63:64">
      <c r="BK216" s="61"/>
      <c r="BL216" s="61"/>
    </row>
    <row r="217" spans="63:64">
      <c r="BK217" s="61"/>
      <c r="BL217" s="61"/>
    </row>
    <row r="218" spans="63:64">
      <c r="BK218" s="61"/>
      <c r="BL218" s="61"/>
    </row>
    <row r="219" spans="63:64">
      <c r="BK219" s="61"/>
      <c r="BL219" s="61"/>
    </row>
    <row r="220" spans="63:64">
      <c r="BK220" s="61"/>
      <c r="BL220" s="61"/>
    </row>
    <row r="221" spans="63:64">
      <c r="BK221" s="61"/>
      <c r="BL221" s="61"/>
    </row>
    <row r="222" spans="63:64">
      <c r="BK222" s="61"/>
      <c r="BL222" s="61"/>
    </row>
    <row r="223" spans="63:64">
      <c r="BK223" s="61"/>
      <c r="BL223" s="61"/>
    </row>
    <row r="224" spans="63:64">
      <c r="BK224" s="61"/>
      <c r="BL224" s="61"/>
    </row>
    <row r="225" spans="63:64">
      <c r="BK225" s="61"/>
      <c r="BL225" s="61"/>
    </row>
    <row r="226" spans="63:64">
      <c r="BK226" s="61"/>
      <c r="BL226" s="61"/>
    </row>
    <row r="227" spans="63:64">
      <c r="BK227" s="61"/>
      <c r="BL227" s="61"/>
    </row>
    <row r="228" spans="63:64">
      <c r="BK228" s="61"/>
      <c r="BL228" s="61"/>
    </row>
    <row r="229" spans="63:64">
      <c r="BK229" s="61"/>
      <c r="BL229" s="61"/>
    </row>
    <row r="230" spans="63:64">
      <c r="BK230" s="61"/>
      <c r="BL230" s="61"/>
    </row>
    <row r="231" spans="63:64">
      <c r="BK231" s="61"/>
      <c r="BL231" s="61"/>
    </row>
    <row r="232" spans="63:64">
      <c r="BK232" s="61"/>
      <c r="BL232" s="61"/>
    </row>
    <row r="233" spans="63:64">
      <c r="BK233" s="61"/>
      <c r="BL233" s="61"/>
    </row>
    <row r="234" spans="63:64">
      <c r="BK234" s="61"/>
      <c r="BL234" s="61"/>
    </row>
    <row r="235" spans="63:64">
      <c r="BK235" s="61"/>
      <c r="BL235" s="61"/>
    </row>
    <row r="236" spans="63:64">
      <c r="BK236" s="61"/>
      <c r="BL236" s="61"/>
    </row>
    <row r="237" spans="63:64">
      <c r="BK237" s="61"/>
      <c r="BL237" s="61"/>
    </row>
    <row r="238" spans="63:64">
      <c r="BK238" s="61"/>
      <c r="BL238" s="61"/>
    </row>
    <row r="239" spans="63:64">
      <c r="BK239" s="61"/>
      <c r="BL239" s="61"/>
    </row>
    <row r="240" spans="63:64">
      <c r="BK240" s="61"/>
      <c r="BL240" s="61"/>
    </row>
    <row r="241" spans="63:64">
      <c r="BK241" s="61"/>
      <c r="BL241" s="61"/>
    </row>
    <row r="242" spans="63:64">
      <c r="BK242" s="61"/>
      <c r="BL242" s="61"/>
    </row>
    <row r="243" spans="63:64">
      <c r="BK243" s="61"/>
      <c r="BL243" s="61"/>
    </row>
    <row r="244" spans="63:64">
      <c r="BK244" s="61"/>
      <c r="BL244" s="61"/>
    </row>
    <row r="245" spans="63:64">
      <c r="BK245" s="61"/>
      <c r="BL245" s="61"/>
    </row>
    <row r="246" spans="63:64">
      <c r="BK246" s="61"/>
      <c r="BL246" s="61"/>
    </row>
    <row r="247" spans="63:64">
      <c r="BK247" s="61"/>
      <c r="BL247" s="61"/>
    </row>
    <row r="248" spans="63:64">
      <c r="BK248" s="61"/>
      <c r="BL248" s="61"/>
    </row>
    <row r="249" spans="63:64">
      <c r="BK249" s="61"/>
      <c r="BL249" s="61"/>
    </row>
    <row r="250" spans="63:64">
      <c r="BK250" s="61"/>
      <c r="BL250" s="61"/>
    </row>
    <row r="251" spans="63:64">
      <c r="BK251" s="61"/>
      <c r="BL251" s="61"/>
    </row>
    <row r="252" spans="63:64">
      <c r="BK252" s="61"/>
      <c r="BL252" s="61"/>
    </row>
    <row r="253" spans="63:64">
      <c r="BK253" s="61"/>
      <c r="BL253" s="61"/>
    </row>
    <row r="254" spans="63:64">
      <c r="BK254" s="61"/>
      <c r="BL254" s="61"/>
    </row>
    <row r="255" spans="63:64">
      <c r="BK255" s="61"/>
      <c r="BL255" s="61"/>
    </row>
    <row r="256" spans="63:64">
      <c r="BK256" s="61"/>
      <c r="BL256" s="61"/>
    </row>
    <row r="257" spans="63:64">
      <c r="BK257" s="61"/>
      <c r="BL257" s="61"/>
    </row>
    <row r="258" spans="63:64">
      <c r="BK258" s="61"/>
      <c r="BL258" s="61"/>
    </row>
    <row r="259" spans="63:64">
      <c r="BK259" s="61"/>
      <c r="BL259" s="61"/>
    </row>
    <row r="260" spans="63:64">
      <c r="BK260" s="61"/>
      <c r="BL260" s="61"/>
    </row>
    <row r="261" spans="63:64">
      <c r="BK261" s="61"/>
      <c r="BL261" s="61"/>
    </row>
    <row r="262" spans="63:64">
      <c r="BK262" s="61"/>
      <c r="BL262" s="61"/>
    </row>
    <row r="263" spans="63:64">
      <c r="BK263" s="61"/>
      <c r="BL263" s="61"/>
    </row>
    <row r="264" spans="63:64">
      <c r="BK264" s="61"/>
      <c r="BL264" s="61"/>
    </row>
    <row r="265" spans="63:64">
      <c r="BK265" s="61"/>
      <c r="BL265" s="61"/>
    </row>
    <row r="266" spans="63:64">
      <c r="BK266" s="61"/>
      <c r="BL266" s="61"/>
    </row>
    <row r="267" spans="63:64">
      <c r="BK267" s="61"/>
      <c r="BL267" s="61"/>
    </row>
    <row r="268" spans="63:64">
      <c r="BK268" s="61"/>
      <c r="BL268" s="61"/>
    </row>
    <row r="269" spans="63:64">
      <c r="BK269" s="61"/>
      <c r="BL269" s="61"/>
    </row>
    <row r="270" spans="63:64">
      <c r="BK270" s="61"/>
      <c r="BL270" s="61"/>
    </row>
    <row r="271" spans="63:64">
      <c r="BK271" s="61"/>
      <c r="BL271" s="61"/>
    </row>
    <row r="272" spans="63:64">
      <c r="BK272" s="61"/>
      <c r="BL272" s="61"/>
    </row>
    <row r="273" spans="63:64">
      <c r="BK273" s="61"/>
      <c r="BL273" s="61"/>
    </row>
    <row r="274" spans="63:64">
      <c r="BK274" s="61"/>
      <c r="BL274" s="61"/>
    </row>
    <row r="275" spans="63:64">
      <c r="BK275" s="61"/>
      <c r="BL275" s="61"/>
    </row>
    <row r="276" spans="63:64">
      <c r="BK276" s="61"/>
      <c r="BL276" s="61"/>
    </row>
    <row r="277" spans="63:64">
      <c r="BK277" s="61"/>
      <c r="BL277" s="61"/>
    </row>
    <row r="278" spans="63:64">
      <c r="BK278" s="61"/>
      <c r="BL278" s="61"/>
    </row>
    <row r="279" spans="63:64">
      <c r="BK279" s="61"/>
      <c r="BL279" s="61"/>
    </row>
    <row r="280" spans="63:64">
      <c r="BK280" s="61"/>
      <c r="BL280" s="61"/>
    </row>
    <row r="281" spans="63:64">
      <c r="BK281" s="61"/>
      <c r="BL281" s="61"/>
    </row>
    <row r="282" spans="63:64">
      <c r="BK282" s="61"/>
      <c r="BL282" s="61"/>
    </row>
  </sheetData>
  <phoneticPr fontId="4" type="noConversion"/>
  <pageMargins left="0.3" right="0.3" top="0.5" bottom="0.75" header="0.5" footer="0.5"/>
  <pageSetup scale="80" orientation="portrait" horizontalDpi="1200" verticalDpi="1200" r:id="rId1"/>
  <headerFooter alignWithMargins="0">
    <oddFooter>&amp;L&amp;F&amp;C&amp;A&amp;R&amp;D</oddFooter>
  </headerFooter>
  <colBreaks count="7" manualBreakCount="7">
    <brk id="10" max="1048575" man="1"/>
    <brk id="19" max="1048575" man="1"/>
    <brk id="28" max="1048575" man="1"/>
    <brk id="34" max="1048575" man="1"/>
    <brk id="40" max="1048575" man="1"/>
    <brk id="51" max="1048575" man="1"/>
    <brk id="6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/>
  <dimension ref="A1:CC282"/>
  <sheetViews>
    <sheetView showGridLines="0" workbookViewId="0">
      <pane xSplit="2" ySplit="5" topLeftCell="AV6" activePane="bottomRight" state="frozen"/>
      <selection activeCell="I6" sqref="I6:J6"/>
      <selection pane="topRight" activeCell="I6" sqref="I6:J6"/>
      <selection pane="bottomLeft" activeCell="I6" sqref="I6:J6"/>
      <selection pane="bottomRight" activeCell="AZ6" sqref="AZ6:AZ150"/>
    </sheetView>
  </sheetViews>
  <sheetFormatPr defaultColWidth="13.08984375" defaultRowHeight="13.2"/>
  <cols>
    <col min="1" max="3" width="9.81640625" style="106" customWidth="1"/>
    <col min="4" max="4" width="9.81640625" style="57" customWidth="1"/>
    <col min="5" max="5" width="11.08984375" style="57" customWidth="1"/>
    <col min="6" max="6" width="9.81640625" style="57" customWidth="1"/>
    <col min="7" max="7" width="1.81640625" style="57" customWidth="1"/>
    <col min="8" max="9" width="9.81640625" style="14" customWidth="1"/>
    <col min="10" max="10" width="9.36328125" style="14" customWidth="1"/>
    <col min="11" max="16" width="9.81640625" style="57" customWidth="1"/>
    <col min="17" max="18" width="9.81640625" style="14" customWidth="1"/>
    <col min="19" max="19" width="1.81640625" style="14" customWidth="1"/>
    <col min="20" max="21" width="9.81640625" style="14" customWidth="1"/>
    <col min="22" max="22" width="1.81640625" style="14" customWidth="1"/>
    <col min="23" max="25" width="9.81640625" style="14" customWidth="1"/>
    <col min="26" max="26" width="1.81640625" style="14" customWidth="1"/>
    <col min="27" max="27" width="9.81640625" style="14" customWidth="1"/>
    <col min="28" max="28" width="1.81640625" style="14" customWidth="1"/>
    <col min="29" max="30" width="9.81640625" style="14" customWidth="1"/>
    <col min="31" max="31" width="1.81640625" style="69" customWidth="1"/>
    <col min="32" max="33" width="9.81640625" style="69" customWidth="1"/>
    <col min="34" max="34" width="1.81640625" style="69" customWidth="1"/>
    <col min="35" max="36" width="9.81640625" style="14" customWidth="1"/>
    <col min="37" max="37" width="1.81640625" style="14" customWidth="1"/>
    <col min="38" max="39" width="9.81640625" style="14" customWidth="1"/>
    <col min="40" max="40" width="1.81640625" style="14" customWidth="1"/>
    <col min="41" max="42" width="8.81640625" style="14" customWidth="1"/>
    <col min="43" max="43" width="4.1796875" style="69" customWidth="1"/>
    <col min="44" max="44" width="8.81640625" style="69" customWidth="1"/>
    <col min="45" max="45" width="17.6328125" style="69" customWidth="1"/>
    <col min="46" max="46" width="1.81640625" style="69" customWidth="1"/>
    <col min="47" max="50" width="8.81640625" style="14" customWidth="1"/>
    <col min="51" max="51" width="1.81640625" style="14" customWidth="1"/>
    <col min="52" max="52" width="8.81640625" style="14" customWidth="1"/>
    <col min="53" max="53" width="10.36328125" style="14" customWidth="1"/>
    <col min="54" max="54" width="4.08984375" style="57" customWidth="1"/>
    <col min="55" max="56" width="8.81640625" style="69" customWidth="1"/>
    <col min="57" max="57" width="2.08984375" style="69" customWidth="1"/>
    <col min="58" max="61" width="8.81640625" style="14" customWidth="1"/>
    <col min="62" max="62" width="2.81640625" style="14" customWidth="1"/>
    <col min="63" max="64" width="9.81640625" style="14" customWidth="1"/>
    <col min="65" max="69" width="13.08984375" style="36" customWidth="1"/>
    <col min="70" max="72" width="13.08984375" style="14" customWidth="1"/>
    <col min="73" max="77" width="13.08984375" style="36" customWidth="1"/>
    <col min="78" max="16384" width="13.08984375" style="14"/>
  </cols>
  <sheetData>
    <row r="1" spans="1:81">
      <c r="A1" s="79" t="s">
        <v>62</v>
      </c>
      <c r="AU1" s="36"/>
      <c r="AV1" s="36"/>
      <c r="AW1" s="36"/>
      <c r="BF1" s="36"/>
      <c r="BG1" s="36"/>
      <c r="BH1" s="36"/>
    </row>
    <row r="2" spans="1:81">
      <c r="A2" s="106" t="s">
        <v>60</v>
      </c>
      <c r="D2" s="107"/>
      <c r="E2" s="108"/>
      <c r="F2" s="108"/>
      <c r="G2" s="108"/>
      <c r="K2" s="108"/>
      <c r="L2" s="108"/>
      <c r="M2" s="108"/>
      <c r="N2" s="108"/>
      <c r="O2" s="108"/>
      <c r="P2" s="108"/>
      <c r="AC2" s="36"/>
      <c r="AQ2" s="14"/>
      <c r="AR2" s="14"/>
      <c r="AS2" s="14"/>
      <c r="AT2" s="14"/>
      <c r="BB2" s="14"/>
      <c r="BC2" s="14"/>
      <c r="BD2" s="14"/>
      <c r="BE2" s="14"/>
      <c r="BK2" s="65"/>
      <c r="BL2" s="65"/>
    </row>
    <row r="3" spans="1:81" ht="13.8" thickBot="1">
      <c r="A3" s="162" t="str">
        <f>'Tab4-Active Data'!$K$12</f>
        <v>Plan2</v>
      </c>
      <c r="D3" s="107"/>
      <c r="E3" s="109"/>
      <c r="F3" s="108"/>
      <c r="G3" s="108"/>
      <c r="K3" s="80" t="s">
        <v>74</v>
      </c>
      <c r="L3" s="110"/>
      <c r="M3" s="110"/>
      <c r="N3" s="110"/>
      <c r="O3" s="110"/>
      <c r="P3" s="110"/>
      <c r="Q3" s="59"/>
      <c r="R3" s="59"/>
      <c r="T3" s="81" t="s">
        <v>75</v>
      </c>
      <c r="U3" s="59"/>
      <c r="V3" s="59"/>
      <c r="W3" s="59"/>
      <c r="X3" s="59"/>
      <c r="Y3" s="59"/>
      <c r="Z3" s="59"/>
      <c r="AA3" s="36"/>
      <c r="AC3" s="81" t="s">
        <v>76</v>
      </c>
      <c r="AD3" s="81"/>
      <c r="AE3" s="80"/>
      <c r="AF3" s="80"/>
      <c r="AG3" s="80"/>
      <c r="AI3" s="81" t="s">
        <v>77</v>
      </c>
      <c r="AJ3" s="59"/>
      <c r="AK3" s="59"/>
      <c r="AL3" s="59"/>
      <c r="AM3" s="59"/>
      <c r="AO3" s="81" t="s">
        <v>78</v>
      </c>
      <c r="AP3" s="59"/>
      <c r="AQ3" s="110"/>
      <c r="AR3" s="110"/>
      <c r="AS3" s="110"/>
      <c r="AT3" s="110"/>
      <c r="AU3" s="59"/>
      <c r="AV3" s="59"/>
      <c r="AW3" s="111" t="s">
        <v>79</v>
      </c>
      <c r="AX3" s="112">
        <f>SUM(AX6:AX150)</f>
        <v>142276.66890178411</v>
      </c>
      <c r="AZ3" s="81" t="s">
        <v>80</v>
      </c>
      <c r="BA3" s="59"/>
      <c r="BB3" s="110"/>
      <c r="BC3" s="110"/>
      <c r="BD3" s="110"/>
      <c r="BE3" s="110"/>
      <c r="BF3" s="59"/>
      <c r="BG3" s="59"/>
      <c r="BH3" s="130" t="s">
        <v>81</v>
      </c>
      <c r="BI3" s="112">
        <f>SUM(BI6:BI150)</f>
        <v>28455.333780356828</v>
      </c>
      <c r="BK3" s="131" t="s">
        <v>257</v>
      </c>
      <c r="BL3" s="112">
        <f>SUM(BL6:BL150)</f>
        <v>113821.33512142731</v>
      </c>
      <c r="BR3" s="36"/>
      <c r="BS3" s="36"/>
      <c r="BT3" s="36"/>
      <c r="BZ3" s="36"/>
      <c r="CA3" s="36"/>
      <c r="CB3" s="36"/>
      <c r="CC3" s="36"/>
    </row>
    <row r="4" spans="1:81" ht="14.4" thickBot="1">
      <c r="H4" s="57"/>
      <c r="I4" s="57"/>
      <c r="J4" s="57"/>
      <c r="T4" s="114"/>
      <c r="U4" s="114"/>
      <c r="W4" s="81" t="s">
        <v>12</v>
      </c>
      <c r="X4" s="59"/>
      <c r="Y4" s="59"/>
      <c r="Z4" s="69"/>
      <c r="AA4" s="81" t="s">
        <v>84</v>
      </c>
      <c r="AC4" s="81" t="s">
        <v>9</v>
      </c>
      <c r="AD4" s="59"/>
      <c r="AF4" s="81" t="s">
        <v>12</v>
      </c>
      <c r="AG4" s="110"/>
      <c r="AI4" s="82" t="s">
        <v>82</v>
      </c>
      <c r="AJ4" s="59"/>
      <c r="AK4" s="69"/>
      <c r="AL4" s="81" t="s">
        <v>83</v>
      </c>
      <c r="AM4" s="80"/>
      <c r="AO4" s="83" t="s">
        <v>85</v>
      </c>
      <c r="AP4" s="84"/>
      <c r="AQ4" s="85"/>
      <c r="AR4" s="83" t="s">
        <v>86</v>
      </c>
      <c r="AS4" s="86"/>
      <c r="AT4" s="86"/>
      <c r="AU4" s="83" t="s">
        <v>87</v>
      </c>
      <c r="AV4" s="84"/>
      <c r="AW4" s="86"/>
      <c r="AX4" s="59"/>
      <c r="AZ4" s="84" t="s">
        <v>88</v>
      </c>
      <c r="BA4" s="84"/>
      <c r="BB4" s="115"/>
      <c r="BC4" s="84" t="s">
        <v>89</v>
      </c>
      <c r="BD4" s="86"/>
      <c r="BF4" s="83" t="s">
        <v>90</v>
      </c>
      <c r="BG4" s="84"/>
      <c r="BH4" s="86"/>
      <c r="BI4" s="116"/>
      <c r="BK4" s="36"/>
      <c r="BL4" s="36"/>
      <c r="BR4" s="36"/>
      <c r="BS4" s="36"/>
      <c r="BT4" s="36"/>
      <c r="BZ4" s="36"/>
      <c r="CA4" s="36"/>
      <c r="CB4" s="36"/>
      <c r="CC4" s="36"/>
    </row>
    <row r="5" spans="1:81" ht="50.25" customHeight="1">
      <c r="A5" s="87" t="s">
        <v>251</v>
      </c>
      <c r="B5" s="88" t="s">
        <v>19</v>
      </c>
      <c r="C5" s="87" t="s">
        <v>91</v>
      </c>
      <c r="D5" s="87" t="s">
        <v>92</v>
      </c>
      <c r="E5" s="87" t="s">
        <v>93</v>
      </c>
      <c r="F5" s="87" t="s">
        <v>94</v>
      </c>
      <c r="G5" s="89"/>
      <c r="H5" s="90" t="s">
        <v>95</v>
      </c>
      <c r="I5" s="90" t="s">
        <v>274</v>
      </c>
      <c r="J5" s="90" t="s">
        <v>271</v>
      </c>
      <c r="K5" s="91" t="s">
        <v>263</v>
      </c>
      <c r="L5" s="91" t="s">
        <v>96</v>
      </c>
      <c r="M5" s="91" t="s">
        <v>97</v>
      </c>
      <c r="N5" s="91" t="s">
        <v>98</v>
      </c>
      <c r="O5" s="91" t="s">
        <v>262</v>
      </c>
      <c r="P5" s="92" t="s">
        <v>99</v>
      </c>
      <c r="Q5" s="92" t="s">
        <v>100</v>
      </c>
      <c r="R5" s="92" t="s">
        <v>101</v>
      </c>
      <c r="T5" s="88" t="s">
        <v>19</v>
      </c>
      <c r="U5" s="87" t="s">
        <v>94</v>
      </c>
      <c r="W5" s="92" t="s">
        <v>99</v>
      </c>
      <c r="X5" s="92" t="s">
        <v>100</v>
      </c>
      <c r="Y5" s="92" t="s">
        <v>264</v>
      </c>
      <c r="Z5" s="93"/>
      <c r="AA5" s="95" t="s">
        <v>102</v>
      </c>
      <c r="AC5" s="160" t="s">
        <v>19</v>
      </c>
      <c r="AD5" s="161" t="s">
        <v>25</v>
      </c>
      <c r="AE5" s="93"/>
      <c r="AF5" s="160" t="s">
        <v>19</v>
      </c>
      <c r="AG5" s="161" t="s">
        <v>25</v>
      </c>
      <c r="AH5" s="93"/>
      <c r="AI5" s="161" t="s">
        <v>14</v>
      </c>
      <c r="AJ5" s="160" t="s">
        <v>8</v>
      </c>
      <c r="AK5" s="94"/>
      <c r="AL5" s="161" t="s">
        <v>14</v>
      </c>
      <c r="AM5" s="160" t="s">
        <v>8</v>
      </c>
      <c r="AO5" s="164" t="s">
        <v>9</v>
      </c>
      <c r="AP5" s="164" t="s">
        <v>12</v>
      </c>
      <c r="AQ5" s="97"/>
      <c r="AR5" s="96" t="s">
        <v>9</v>
      </c>
      <c r="AS5" s="96" t="s">
        <v>12</v>
      </c>
      <c r="AT5" s="96"/>
      <c r="AU5" s="96" t="s">
        <v>9</v>
      </c>
      <c r="AV5" s="96" t="s">
        <v>12</v>
      </c>
      <c r="AW5" s="96" t="s">
        <v>47</v>
      </c>
      <c r="AX5" s="98" t="s">
        <v>103</v>
      </c>
      <c r="AZ5" s="96" t="s">
        <v>9</v>
      </c>
      <c r="BA5" s="96" t="s">
        <v>12</v>
      </c>
      <c r="BB5" s="89"/>
      <c r="BC5" s="96" t="s">
        <v>9</v>
      </c>
      <c r="BD5" s="96" t="s">
        <v>12</v>
      </c>
      <c r="BE5" s="97"/>
      <c r="BF5" s="96" t="s">
        <v>9</v>
      </c>
      <c r="BG5" s="96" t="s">
        <v>12</v>
      </c>
      <c r="BH5" s="96" t="s">
        <v>47</v>
      </c>
      <c r="BI5" s="98" t="s">
        <v>104</v>
      </c>
      <c r="BK5" s="96" t="s">
        <v>255</v>
      </c>
      <c r="BL5" s="99" t="s">
        <v>256</v>
      </c>
      <c r="BM5" s="100"/>
      <c r="BN5" s="100"/>
      <c r="BO5" s="117"/>
      <c r="BP5" s="117"/>
      <c r="BQ5" s="117"/>
      <c r="BR5" s="117"/>
      <c r="BS5" s="117"/>
      <c r="BT5" s="117"/>
      <c r="BU5" s="101"/>
      <c r="BV5" s="101"/>
      <c r="BW5" s="101"/>
      <c r="BZ5" s="36"/>
      <c r="CA5" s="36"/>
      <c r="CB5" s="36"/>
      <c r="CC5" s="36"/>
    </row>
    <row r="6" spans="1:81">
      <c r="A6" s="106">
        <f>YEAR(val_date)</f>
        <v>2024</v>
      </c>
      <c r="B6" s="102">
        <f>active_3age</f>
        <v>39</v>
      </c>
      <c r="C6" s="102">
        <f>active_3service</f>
        <v>9</v>
      </c>
      <c r="D6" s="103">
        <f t="shared" ref="D6:D37" si="0">IF($B6="","",VLOOKUP($B6,RETIREMENT,2,TRUE))</f>
        <v>0</v>
      </c>
      <c r="E6" s="118">
        <f t="shared" ref="E6:E37" si="1">IF(B6="","",VLOOKUP($B6,WITHDRAWAL,2))</f>
        <v>2.4500000000000001E-2</v>
      </c>
      <c r="F6" s="103">
        <f t="shared" ref="F6:F37" si="2">IF(B6="","",IF(OR(active_3sex="M",active_3sex="m"),VLOOKUP(IF(B6&lt;20,20,$B6),DEATH_MALE,2),IF(OR(active_3sex="F",active_3sex="f"),VLOOKUP(IF(B6&lt;20,20,$B6),DEATH_FEMALE,2),"error")))</f>
        <v>1.1000000000000001E-3</v>
      </c>
      <c r="G6" s="103"/>
      <c r="H6" s="60">
        <f>IF(B6="","",(IF(AND(B6&gt;='Tab1-Plan'!$C$9,C6&gt;='Tab1-Plan'!$D$9),1,0)))</f>
        <v>0</v>
      </c>
      <c r="I6" s="64">
        <f>IF(AND(B6="",T6=""),"",VLOOKUP($A$3,'Tab2-Assumptions'!$A$10:$C$13,2,FALSE))</f>
        <v>1</v>
      </c>
      <c r="J6" s="64">
        <f>IF(AND(B6="",T6=""),"",VLOOKUP($A$3,'Tab2-Assumptions'!$A$10:$C$13,3,FALSE))</f>
        <v>0.8</v>
      </c>
      <c r="K6" s="103">
        <f>IF(B6="","",1)</f>
        <v>1</v>
      </c>
      <c r="L6" s="103">
        <f t="shared" ref="L6:L69" si="3">IF(B6="","",H6*$K6*$D6)</f>
        <v>0</v>
      </c>
      <c r="M6" s="103">
        <f t="shared" ref="M6:M69" si="4">IF(B6="","",IF(H6=1,0,$K6*$E6))</f>
        <v>2.4500000000000001E-2</v>
      </c>
      <c r="N6" s="103">
        <f t="shared" ref="N6:N69" si="5">IF(B6="","",$K6*$F6)</f>
        <v>1.1000000000000001E-3</v>
      </c>
      <c r="O6" s="103">
        <f t="shared" ref="O6:O69" si="6">IF(B6="","",MAX(K6-SUM(L6:N6),0))</f>
        <v>0.97440000000000004</v>
      </c>
      <c r="P6" s="103">
        <f>IF(B6="","",IF(A2="A",L6,1))</f>
        <v>0</v>
      </c>
      <c r="Q6" s="103">
        <f t="shared" ref="Q6:Q69" si="7">IF(B6="","",P6*(1-$F6))</f>
        <v>0</v>
      </c>
      <c r="R6" s="103">
        <f t="shared" ref="R6:R69" si="8">IF(B6="","",AVERAGE(P6:Q6))</f>
        <v>0</v>
      </c>
      <c r="T6" s="104">
        <f>IF(OR(active_3sex="M",active_3sex="m"),B6-'Tab2-Assumptions'!B18,IF(OR(active_3sex="F",active_3sex="f"),B6+'Tab2-Assumptions'!B18,"error"))</f>
        <v>36</v>
      </c>
      <c r="U6" s="119">
        <f t="shared" ref="U6:U37" si="9">IF(T6="","",IF(OR(active_3sex="M",active_3sex="m"),VLOOKUP(IF(T6&lt;20,20,$T6),DEATH_FEMALE,2),IF(OR(active_3sex="F",active_3sex="f"),VLOOKUP(IF(T6&lt;20,20,$T6),DEATH_MALE,2),"error")))</f>
        <v>5.0000000000000001E-4</v>
      </c>
      <c r="V6" s="119"/>
      <c r="W6" s="120">
        <f>IF(T6="","",P6)</f>
        <v>0</v>
      </c>
      <c r="X6" s="120">
        <f t="shared" ref="X6:X69" si="10">IF(T6="","",W6*((1-U6)*(1-IF(B7="",0,F6))+(1-U6)*IF(B7="",0,F6)))</f>
        <v>0</v>
      </c>
      <c r="Y6" s="120">
        <f t="shared" ref="Y6:Y37" si="11">IF(T6="","",AVERAGE(W6,X6)*J6)</f>
        <v>0</v>
      </c>
      <c r="Z6" s="121"/>
      <c r="AA6" s="119">
        <f>IF(A6="","",1/SQRT((1+discount)))</f>
        <v>0.97590007294853309</v>
      </c>
      <c r="AC6" s="26">
        <f t="shared" ref="AC6:AC37" si="12">B6</f>
        <v>39</v>
      </c>
      <c r="AD6" s="25">
        <f t="shared" ref="AD6:AD37" si="13">IF(B6="","",VLOOKUP(AC6,agingtable,3))</f>
        <v>0.4636947274385041</v>
      </c>
      <c r="AE6" s="105"/>
      <c r="AF6" s="26">
        <f t="shared" ref="AF6:AF37" si="14">T6</f>
        <v>36</v>
      </c>
      <c r="AG6" s="25">
        <f t="shared" ref="AG6:AG37" si="15">IF(T6="","",VLOOKUP(AF6,agingtable,3))</f>
        <v>0.42434636230138367</v>
      </c>
      <c r="AH6" s="123"/>
      <c r="AI6" s="122">
        <f t="shared" ref="AI6:AI37" si="16">IF(A6="","",VLOOKUP($A6,TRENDS,2,TRUE))</f>
        <v>7.4999999999999997E-2</v>
      </c>
      <c r="AJ6" s="124">
        <f t="shared" ref="AJ6:AJ37" si="17">IF(A6="","",VLOOKUP($A6,TRENDS,3,TRUE))</f>
        <v>0</v>
      </c>
      <c r="AL6" s="25">
        <f>1</f>
        <v>1</v>
      </c>
      <c r="AM6" s="25">
        <v>1</v>
      </c>
      <c r="AO6" s="33">
        <f>IF($B6="","",IF($B6&lt;65,cc_pre_ret_age65,cc_pst_ret_age65))</f>
        <v>15000</v>
      </c>
      <c r="AP6" s="33">
        <f>IF($T6="","",IF($T6&lt;65,cc_pre_sp_age65,cc_pst_sp_age65))</f>
        <v>15000</v>
      </c>
      <c r="AQ6" s="125"/>
      <c r="AR6" s="126">
        <f>IF($B6="","",AO6*$AL6*$AD6)</f>
        <v>6955.4209115775611</v>
      </c>
      <c r="AS6" s="126">
        <f>IF($T6="","",AP6*$AL6*$AG6)</f>
        <v>6365.195434520755</v>
      </c>
      <c r="AT6" s="126"/>
      <c r="AU6" s="62">
        <f t="shared" ref="AU6:AU37" si="18">IF($B6="","",(AR6)*$R6*$I6)</f>
        <v>0</v>
      </c>
      <c r="AV6" s="62">
        <f t="shared" ref="AV6:AV37" si="19">IF($T6="","",(AS6)*$Y6*$I6)</f>
        <v>0</v>
      </c>
      <c r="AW6" s="62">
        <f t="shared" ref="AW6:AW37" si="20">IF($A6="","",SUM(AU6:AV6))</f>
        <v>0</v>
      </c>
      <c r="AX6" s="61">
        <f>IF($A6="","",AW6*$AA6)</f>
        <v>0</v>
      </c>
      <c r="AY6" s="61"/>
      <c r="AZ6" s="33">
        <f>IF(B6="","",VLOOKUP($A$3,'Tab1-Plan'!$B$30:$F$33,IF(B6&lt;65,2,3),FALSE))</f>
        <v>0.2</v>
      </c>
      <c r="BA6" s="33">
        <f>IF(T6="","",VLOOKUP($A$3,'Tab1-Plan'!$B$30:$F$33,IF(T6&lt;65,4,5),FALSE))</f>
        <v>0.2</v>
      </c>
      <c r="BB6" s="115"/>
      <c r="BC6" s="126">
        <f t="shared" ref="BC6:BC37" si="21">IF(B6="","",AZ6*IF(AZ6&lt;1,AR6,AM6))</f>
        <v>1391.0841823155124</v>
      </c>
      <c r="BD6" s="126">
        <f t="shared" ref="BD6:BD37" si="22">IF($T6="","",BA6*IF(BA6&lt;1,AS6,$AM6))</f>
        <v>1273.0390869041512</v>
      </c>
      <c r="BE6" s="125"/>
      <c r="BF6" s="62">
        <f t="shared" ref="BF6:BF37" si="23">IF($B6="","",(BC6)*$R6*$I6)</f>
        <v>0</v>
      </c>
      <c r="BG6" s="62">
        <f t="shared" ref="BG6:BG37" si="24">IF($T6="","",(BD6)*$Y6*$I6)</f>
        <v>0</v>
      </c>
      <c r="BH6" s="62">
        <f t="shared" ref="BH6:BH37" si="25">IF($A6="","",SUM(BF6:BG6))</f>
        <v>0</v>
      </c>
      <c r="BI6" s="61">
        <f t="shared" ref="BI6:BI37" si="26">IF($A6="","",BH6*AA6)</f>
        <v>0</v>
      </c>
      <c r="BK6" s="61">
        <f t="shared" ref="BK6:BK37" si="27">IF(A6="","",AW6-BH6)</f>
        <v>0</v>
      </c>
      <c r="BL6" s="61">
        <f t="shared" ref="BL6:BL37" si="28">IF(A6="","",AX6-BI6)</f>
        <v>0</v>
      </c>
      <c r="BM6" s="127"/>
      <c r="BR6" s="36"/>
      <c r="BS6" s="36"/>
      <c r="BT6" s="36"/>
      <c r="BU6" s="37"/>
      <c r="BV6" s="37"/>
      <c r="BW6" s="37"/>
      <c r="BZ6" s="36"/>
      <c r="CA6" s="36"/>
      <c r="CB6" s="36"/>
      <c r="CC6" s="36"/>
    </row>
    <row r="7" spans="1:81">
      <c r="A7" s="26">
        <f t="shared" ref="A7:A70" si="29">IF(AND(B7="",T7=""),"",A6+1)</f>
        <v>2025</v>
      </c>
      <c r="B7" s="26">
        <f t="shared" ref="B7:B70" si="30">IF(B6="","",IF((B6+1)&gt;110,"",B6+1))</f>
        <v>40</v>
      </c>
      <c r="C7" s="26">
        <f t="shared" ref="C7:C70" si="31">IF($B7="","",C6+1)</f>
        <v>10</v>
      </c>
      <c r="D7" s="103">
        <f t="shared" si="0"/>
        <v>0</v>
      </c>
      <c r="E7" s="118">
        <f t="shared" si="1"/>
        <v>2.3099999999999999E-2</v>
      </c>
      <c r="F7" s="103">
        <f t="shared" si="2"/>
        <v>1.1999999999999999E-3</v>
      </c>
      <c r="G7" s="103"/>
      <c r="H7" s="60">
        <f>IF(B7="","",(IF(AND(B7&gt;='Tab1-Plan'!$C$9,C7&gt;='Tab1-Plan'!$D$9),1,0)))</f>
        <v>0</v>
      </c>
      <c r="I7" s="64">
        <f>IF(AND(B7="",T7=""),"",VLOOKUP($A$3,'Tab2-Assumptions'!$A$10:$C$13,2,FALSE))</f>
        <v>1</v>
      </c>
      <c r="J7" s="64">
        <f>IF(AND(B7="",T7=""),"",VLOOKUP($A$3,'Tab2-Assumptions'!$A$10:$C$13,3,FALSE))</f>
        <v>0.8</v>
      </c>
      <c r="K7" s="103">
        <f t="shared" ref="K7:K70" si="32">IF(B7="","",O6)</f>
        <v>0.97440000000000004</v>
      </c>
      <c r="L7" s="103">
        <f t="shared" si="3"/>
        <v>0</v>
      </c>
      <c r="M7" s="103">
        <f t="shared" si="4"/>
        <v>2.250864E-2</v>
      </c>
      <c r="N7" s="103">
        <f t="shared" si="5"/>
        <v>1.16928E-3</v>
      </c>
      <c r="O7" s="103">
        <f t="shared" si="6"/>
        <v>0.95072208000000002</v>
      </c>
      <c r="P7" s="103">
        <f t="shared" ref="P7:P70" si="33">IF(B7="","",L7+Q6)</f>
        <v>0</v>
      </c>
      <c r="Q7" s="103">
        <f t="shared" si="7"/>
        <v>0</v>
      </c>
      <c r="R7" s="103">
        <f t="shared" si="8"/>
        <v>0</v>
      </c>
      <c r="T7" s="26">
        <f t="shared" ref="T7:T70" si="34">IF(T6="","",IF((T6+1)&gt;110,"",T6+1))</f>
        <v>37</v>
      </c>
      <c r="U7" s="119">
        <f t="shared" si="9"/>
        <v>5.0000000000000001E-4</v>
      </c>
      <c r="V7" s="119"/>
      <c r="W7" s="120">
        <f t="shared" ref="W7:W38" si="35">IF(T7="","",X6+IF(L7="",0,L7))</f>
        <v>0</v>
      </c>
      <c r="X7" s="120">
        <f t="shared" si="10"/>
        <v>0</v>
      </c>
      <c r="Y7" s="120">
        <f t="shared" si="11"/>
        <v>0</v>
      </c>
      <c r="Z7" s="121"/>
      <c r="AA7" s="119">
        <f t="shared" ref="AA7:AA38" si="36">IF(A7="","",AA6/(1+discount))</f>
        <v>0.92942864090336486</v>
      </c>
      <c r="AC7" s="26">
        <f t="shared" si="12"/>
        <v>40</v>
      </c>
      <c r="AD7" s="25">
        <f t="shared" si="13"/>
        <v>0.47760556926165926</v>
      </c>
      <c r="AE7" s="105"/>
      <c r="AF7" s="26">
        <f t="shared" si="14"/>
        <v>37</v>
      </c>
      <c r="AG7" s="25">
        <f t="shared" si="15"/>
        <v>0.43707675317042521</v>
      </c>
      <c r="AH7" s="123"/>
      <c r="AI7" s="122">
        <f t="shared" si="16"/>
        <v>7.2499999999999995E-2</v>
      </c>
      <c r="AJ7" s="124">
        <f t="shared" si="17"/>
        <v>0</v>
      </c>
      <c r="AL7" s="25">
        <f t="shared" ref="AL7:AL38" si="37">IF(A7="","",AL6*(1+AI6))</f>
        <v>1.075</v>
      </c>
      <c r="AM7" s="25">
        <f t="shared" ref="AM7:AM38" si="38">IF(A7="","",AM6*(1+AJ6))</f>
        <v>1</v>
      </c>
      <c r="AO7" s="33">
        <f t="shared" ref="AO7:AO38" si="39">IF(B7="","",IF(B7&lt;65,cc_pre_ret_age65,cc_pst_ret_age65))</f>
        <v>15000</v>
      </c>
      <c r="AP7" s="33">
        <f t="shared" ref="AP7:AP38" si="40">IF(T7="","",IF(T7&lt;65,cc_pre_sp_age65,cc_pst_sp_age65))</f>
        <v>15000</v>
      </c>
      <c r="AQ7" s="125"/>
      <c r="AR7" s="126">
        <f t="shared" ref="AR7:AR38" si="41">IF(B7="","",AO7*AL7*AD7)</f>
        <v>7701.3898043442559</v>
      </c>
      <c r="AS7" s="126">
        <f t="shared" ref="AS7:AS38" si="42">IF(T7="","",AP7*AL7*AG7)</f>
        <v>7047.8626448731065</v>
      </c>
      <c r="AT7" s="126"/>
      <c r="AU7" s="62">
        <f t="shared" si="18"/>
        <v>0</v>
      </c>
      <c r="AV7" s="62">
        <f t="shared" si="19"/>
        <v>0</v>
      </c>
      <c r="AW7" s="62">
        <f t="shared" si="20"/>
        <v>0</v>
      </c>
      <c r="AX7" s="61">
        <f t="shared" ref="AX7:AX38" si="43">IF($A7="","",AW7*AA7)</f>
        <v>0</v>
      </c>
      <c r="AY7" s="61"/>
      <c r="AZ7" s="33">
        <f>IF(B7="","",VLOOKUP($A$3,'Tab1-Plan'!$B$30:$F$33,IF(B7&lt;65,2,3),FALSE))</f>
        <v>0.2</v>
      </c>
      <c r="BA7" s="33">
        <f>IF(T7="","",VLOOKUP($A$3,'Tab1-Plan'!$B$30:$F$33,IF(T7&lt;65,4,5),FALSE))</f>
        <v>0.2</v>
      </c>
      <c r="BB7" s="115"/>
      <c r="BC7" s="126">
        <f t="shared" si="21"/>
        <v>1540.2779608688513</v>
      </c>
      <c r="BD7" s="126">
        <f t="shared" si="22"/>
        <v>1409.5725289746215</v>
      </c>
      <c r="BE7" s="125"/>
      <c r="BF7" s="62">
        <f t="shared" si="23"/>
        <v>0</v>
      </c>
      <c r="BG7" s="62">
        <f t="shared" si="24"/>
        <v>0</v>
      </c>
      <c r="BH7" s="62">
        <f t="shared" si="25"/>
        <v>0</v>
      </c>
      <c r="BI7" s="61">
        <f t="shared" si="26"/>
        <v>0</v>
      </c>
      <c r="BJ7" s="61"/>
      <c r="BK7" s="61">
        <f t="shared" si="27"/>
        <v>0</v>
      </c>
      <c r="BL7" s="61">
        <f t="shared" si="28"/>
        <v>0</v>
      </c>
      <c r="BM7" s="127"/>
      <c r="BR7" s="36"/>
      <c r="BS7" s="36"/>
      <c r="BT7" s="36"/>
      <c r="BU7" s="37"/>
      <c r="BV7" s="127"/>
      <c r="BW7" s="127"/>
      <c r="BZ7" s="36"/>
      <c r="CA7" s="36"/>
      <c r="CB7" s="36"/>
      <c r="CC7" s="36"/>
    </row>
    <row r="8" spans="1:81">
      <c r="A8" s="26">
        <f t="shared" si="29"/>
        <v>2026</v>
      </c>
      <c r="B8" s="26">
        <f t="shared" si="30"/>
        <v>41</v>
      </c>
      <c r="C8" s="26">
        <f t="shared" si="31"/>
        <v>11</v>
      </c>
      <c r="D8" s="103">
        <f t="shared" si="0"/>
        <v>0</v>
      </c>
      <c r="E8" s="118">
        <f t="shared" si="1"/>
        <v>2.18E-2</v>
      </c>
      <c r="F8" s="103">
        <f t="shared" si="2"/>
        <v>1.4E-3</v>
      </c>
      <c r="G8" s="103"/>
      <c r="H8" s="60">
        <f>IF(B8="","",(IF(AND(B8&gt;='Tab1-Plan'!$C$9,C8&gt;='Tab1-Plan'!$D$9),1,0)))</f>
        <v>0</v>
      </c>
      <c r="I8" s="64">
        <f>IF(AND(B8="",T8=""),"",VLOOKUP($A$3,'Tab2-Assumptions'!$A$10:$C$13,2,FALSE))</f>
        <v>1</v>
      </c>
      <c r="J8" s="64">
        <f>IF(AND(B8="",T8=""),"",VLOOKUP($A$3,'Tab2-Assumptions'!$A$10:$C$13,3,FALSE))</f>
        <v>0.8</v>
      </c>
      <c r="K8" s="103">
        <f t="shared" si="32"/>
        <v>0.95072208000000002</v>
      </c>
      <c r="L8" s="103">
        <f t="shared" si="3"/>
        <v>0</v>
      </c>
      <c r="M8" s="103">
        <f t="shared" si="4"/>
        <v>2.0725741344000001E-2</v>
      </c>
      <c r="N8" s="103">
        <f t="shared" si="5"/>
        <v>1.3310109119999999E-3</v>
      </c>
      <c r="O8" s="103">
        <f t="shared" si="6"/>
        <v>0.92866532774400001</v>
      </c>
      <c r="P8" s="103">
        <f t="shared" si="33"/>
        <v>0</v>
      </c>
      <c r="Q8" s="103">
        <f t="shared" si="7"/>
        <v>0</v>
      </c>
      <c r="R8" s="103">
        <f t="shared" si="8"/>
        <v>0</v>
      </c>
      <c r="T8" s="26">
        <f t="shared" si="34"/>
        <v>38</v>
      </c>
      <c r="U8" s="119">
        <f t="shared" si="9"/>
        <v>5.9999999999999995E-4</v>
      </c>
      <c r="V8" s="119"/>
      <c r="W8" s="120">
        <f t="shared" si="35"/>
        <v>0</v>
      </c>
      <c r="X8" s="120">
        <f t="shared" si="10"/>
        <v>0</v>
      </c>
      <c r="Y8" s="120">
        <f t="shared" si="11"/>
        <v>0</v>
      </c>
      <c r="Z8" s="119"/>
      <c r="AA8" s="119">
        <f t="shared" si="36"/>
        <v>0.88517013419368074</v>
      </c>
      <c r="AC8" s="26">
        <f t="shared" si="12"/>
        <v>41</v>
      </c>
      <c r="AD8" s="25">
        <f t="shared" si="13"/>
        <v>0.49193373633950904</v>
      </c>
      <c r="AE8" s="105"/>
      <c r="AF8" s="26">
        <f t="shared" si="14"/>
        <v>38</v>
      </c>
      <c r="AG8" s="25">
        <f t="shared" si="15"/>
        <v>0.45018905576553797</v>
      </c>
      <c r="AH8" s="123"/>
      <c r="AI8" s="122">
        <f t="shared" si="16"/>
        <v>6.9999999999999993E-2</v>
      </c>
      <c r="AJ8" s="124">
        <f t="shared" si="17"/>
        <v>0</v>
      </c>
      <c r="AL8" s="25">
        <f t="shared" si="37"/>
        <v>1.1529374999999999</v>
      </c>
      <c r="AM8" s="25">
        <f t="shared" si="38"/>
        <v>1</v>
      </c>
      <c r="AO8" s="33">
        <f t="shared" si="39"/>
        <v>15000</v>
      </c>
      <c r="AP8" s="33">
        <f t="shared" si="40"/>
        <v>15000</v>
      </c>
      <c r="AQ8" s="125"/>
      <c r="AR8" s="126">
        <f t="shared" si="41"/>
        <v>8507.5327821139908</v>
      </c>
      <c r="AS8" s="126">
        <f t="shared" si="42"/>
        <v>7785.5976672251991</v>
      </c>
      <c r="AT8" s="126"/>
      <c r="AU8" s="62">
        <f t="shared" si="18"/>
        <v>0</v>
      </c>
      <c r="AV8" s="62">
        <f t="shared" si="19"/>
        <v>0</v>
      </c>
      <c r="AW8" s="62">
        <f t="shared" si="20"/>
        <v>0</v>
      </c>
      <c r="AX8" s="61">
        <f t="shared" si="43"/>
        <v>0</v>
      </c>
      <c r="AY8" s="61"/>
      <c r="AZ8" s="33">
        <f>IF(B8="","",VLOOKUP($A$3,'Tab1-Plan'!$B$30:$F$33,IF(B8&lt;65,2,3),FALSE))</f>
        <v>0.2</v>
      </c>
      <c r="BA8" s="33">
        <f>IF(T8="","",VLOOKUP($A$3,'Tab1-Plan'!$B$30:$F$33,IF(T8&lt;65,4,5),FALSE))</f>
        <v>0.2</v>
      </c>
      <c r="BB8" s="115"/>
      <c r="BC8" s="126">
        <f t="shared" si="21"/>
        <v>1701.5065564227982</v>
      </c>
      <c r="BD8" s="126">
        <f t="shared" si="22"/>
        <v>1557.1195334450399</v>
      </c>
      <c r="BE8" s="125"/>
      <c r="BF8" s="62">
        <f t="shared" si="23"/>
        <v>0</v>
      </c>
      <c r="BG8" s="62">
        <f t="shared" si="24"/>
        <v>0</v>
      </c>
      <c r="BH8" s="62">
        <f t="shared" si="25"/>
        <v>0</v>
      </c>
      <c r="BI8" s="61">
        <f t="shared" si="26"/>
        <v>0</v>
      </c>
      <c r="BJ8" s="61"/>
      <c r="BK8" s="61">
        <f t="shared" si="27"/>
        <v>0</v>
      </c>
      <c r="BL8" s="61">
        <f t="shared" si="28"/>
        <v>0</v>
      </c>
      <c r="BM8" s="127"/>
      <c r="BR8" s="36"/>
      <c r="BS8" s="36"/>
      <c r="BT8" s="36"/>
      <c r="BU8" s="37"/>
      <c r="BV8" s="127"/>
      <c r="BW8" s="127"/>
      <c r="BZ8" s="36"/>
      <c r="CA8" s="36"/>
      <c r="CB8" s="36"/>
      <c r="CC8" s="36"/>
    </row>
    <row r="9" spans="1:81">
      <c r="A9" s="26">
        <f t="shared" si="29"/>
        <v>2027</v>
      </c>
      <c r="B9" s="26">
        <f t="shared" si="30"/>
        <v>42</v>
      </c>
      <c r="C9" s="26">
        <f t="shared" si="31"/>
        <v>12</v>
      </c>
      <c r="D9" s="103">
        <f t="shared" si="0"/>
        <v>0</v>
      </c>
      <c r="E9" s="118">
        <f t="shared" si="1"/>
        <v>2.0400000000000001E-2</v>
      </c>
      <c r="F9" s="103">
        <f t="shared" si="2"/>
        <v>1.5E-3</v>
      </c>
      <c r="G9" s="103"/>
      <c r="H9" s="60">
        <f>IF(B9="","",(IF(AND(B9&gt;='Tab1-Plan'!$C$9,C9&gt;='Tab1-Plan'!$D$9),1,0)))</f>
        <v>0</v>
      </c>
      <c r="I9" s="64">
        <f>IF(AND(B9="",T9=""),"",VLOOKUP($A$3,'Tab2-Assumptions'!$A$10:$C$13,2,FALSE))</f>
        <v>1</v>
      </c>
      <c r="J9" s="64">
        <f>IF(AND(B9="",T9=""),"",VLOOKUP($A$3,'Tab2-Assumptions'!$A$10:$C$13,3,FALSE))</f>
        <v>0.8</v>
      </c>
      <c r="K9" s="103">
        <f t="shared" si="32"/>
        <v>0.92866532774400001</v>
      </c>
      <c r="L9" s="103">
        <f t="shared" si="3"/>
        <v>0</v>
      </c>
      <c r="M9" s="103">
        <f t="shared" si="4"/>
        <v>1.8944772685977603E-2</v>
      </c>
      <c r="N9" s="103">
        <f t="shared" si="5"/>
        <v>1.392997991616E-3</v>
      </c>
      <c r="O9" s="103">
        <f t="shared" si="6"/>
        <v>0.90832755706640644</v>
      </c>
      <c r="P9" s="103">
        <f t="shared" si="33"/>
        <v>0</v>
      </c>
      <c r="Q9" s="103">
        <f t="shared" si="7"/>
        <v>0</v>
      </c>
      <c r="R9" s="103">
        <f t="shared" si="8"/>
        <v>0</v>
      </c>
      <c r="T9" s="26">
        <f t="shared" si="34"/>
        <v>39</v>
      </c>
      <c r="U9" s="119">
        <f t="shared" si="9"/>
        <v>5.9999999999999995E-4</v>
      </c>
      <c r="V9" s="119"/>
      <c r="W9" s="120">
        <f t="shared" si="35"/>
        <v>0</v>
      </c>
      <c r="X9" s="120">
        <f t="shared" si="10"/>
        <v>0</v>
      </c>
      <c r="Y9" s="120">
        <f t="shared" si="11"/>
        <v>0</v>
      </c>
      <c r="Z9" s="119"/>
      <c r="AA9" s="119">
        <f t="shared" si="36"/>
        <v>0.843019175422553</v>
      </c>
      <c r="AC9" s="26">
        <f t="shared" si="12"/>
        <v>42</v>
      </c>
      <c r="AD9" s="25">
        <f t="shared" si="13"/>
        <v>0.50669174842969433</v>
      </c>
      <c r="AE9" s="105"/>
      <c r="AF9" s="26">
        <f t="shared" si="14"/>
        <v>39</v>
      </c>
      <c r="AG9" s="25">
        <f t="shared" si="15"/>
        <v>0.4636947274385041</v>
      </c>
      <c r="AH9" s="123"/>
      <c r="AI9" s="122">
        <f t="shared" si="16"/>
        <v>6.7499999999999991E-2</v>
      </c>
      <c r="AJ9" s="124">
        <f t="shared" si="17"/>
        <v>0</v>
      </c>
      <c r="AL9" s="25">
        <f t="shared" si="37"/>
        <v>1.233643125</v>
      </c>
      <c r="AM9" s="25">
        <f t="shared" si="38"/>
        <v>1</v>
      </c>
      <c r="AO9" s="33">
        <f t="shared" si="39"/>
        <v>15000</v>
      </c>
      <c r="AP9" s="33">
        <f t="shared" si="40"/>
        <v>15000</v>
      </c>
      <c r="AQ9" s="125"/>
      <c r="AR9" s="126">
        <f t="shared" si="41"/>
        <v>9376.1518791678282</v>
      </c>
      <c r="AS9" s="126">
        <f t="shared" si="42"/>
        <v>8580.5071890488907</v>
      </c>
      <c r="AT9" s="126"/>
      <c r="AU9" s="62">
        <f t="shared" si="18"/>
        <v>0</v>
      </c>
      <c r="AV9" s="62">
        <f t="shared" si="19"/>
        <v>0</v>
      </c>
      <c r="AW9" s="62">
        <f t="shared" si="20"/>
        <v>0</v>
      </c>
      <c r="AX9" s="61">
        <f t="shared" si="43"/>
        <v>0</v>
      </c>
      <c r="AY9" s="61"/>
      <c r="AZ9" s="33">
        <f>IF(B9="","",VLOOKUP($A$3,'Tab1-Plan'!$B$30:$F$33,IF(B9&lt;65,2,3),FALSE))</f>
        <v>0.2</v>
      </c>
      <c r="BA9" s="33">
        <f>IF(T9="","",VLOOKUP($A$3,'Tab1-Plan'!$B$30:$F$33,IF(T9&lt;65,4,5),FALSE))</f>
        <v>0.2</v>
      </c>
      <c r="BB9" s="115"/>
      <c r="BC9" s="126">
        <f t="shared" si="21"/>
        <v>1875.2303758335656</v>
      </c>
      <c r="BD9" s="126">
        <f t="shared" si="22"/>
        <v>1716.1014378097782</v>
      </c>
      <c r="BE9" s="125"/>
      <c r="BF9" s="62">
        <f t="shared" si="23"/>
        <v>0</v>
      </c>
      <c r="BG9" s="62">
        <f t="shared" si="24"/>
        <v>0</v>
      </c>
      <c r="BH9" s="62">
        <f t="shared" si="25"/>
        <v>0</v>
      </c>
      <c r="BI9" s="61">
        <f t="shared" si="26"/>
        <v>0</v>
      </c>
      <c r="BJ9" s="61"/>
      <c r="BK9" s="61">
        <f t="shared" si="27"/>
        <v>0</v>
      </c>
      <c r="BL9" s="61">
        <f t="shared" si="28"/>
        <v>0</v>
      </c>
      <c r="BM9" s="127"/>
      <c r="BR9" s="36"/>
      <c r="BS9" s="36"/>
      <c r="BT9" s="36"/>
      <c r="BU9" s="37"/>
      <c r="BV9" s="127"/>
      <c r="BW9" s="127"/>
      <c r="BZ9" s="36"/>
      <c r="CA9" s="36"/>
      <c r="CB9" s="36"/>
      <c r="CC9" s="36"/>
    </row>
    <row r="10" spans="1:81">
      <c r="A10" s="26">
        <f t="shared" si="29"/>
        <v>2028</v>
      </c>
      <c r="B10" s="26">
        <f t="shared" si="30"/>
        <v>43</v>
      </c>
      <c r="C10" s="26">
        <f t="shared" si="31"/>
        <v>13</v>
      </c>
      <c r="D10" s="103">
        <f t="shared" si="0"/>
        <v>0</v>
      </c>
      <c r="E10" s="118">
        <f t="shared" si="1"/>
        <v>1.9E-2</v>
      </c>
      <c r="F10" s="103">
        <f t="shared" si="2"/>
        <v>1.6999999999999999E-3</v>
      </c>
      <c r="G10" s="103"/>
      <c r="H10" s="60">
        <f>IF(B10="","",(IF(AND(B10&gt;='Tab1-Plan'!$C$9,C10&gt;='Tab1-Plan'!$D$9),1,0)))</f>
        <v>0</v>
      </c>
      <c r="I10" s="64">
        <f>IF(AND(B10="",T10=""),"",VLOOKUP($A$3,'Tab2-Assumptions'!$A$10:$C$13,2,FALSE))</f>
        <v>1</v>
      </c>
      <c r="J10" s="64">
        <f>IF(AND(B10="",T10=""),"",VLOOKUP($A$3,'Tab2-Assumptions'!$A$10:$C$13,3,FALSE))</f>
        <v>0.8</v>
      </c>
      <c r="K10" s="103">
        <f t="shared" si="32"/>
        <v>0.90832755706640644</v>
      </c>
      <c r="L10" s="103">
        <f t="shared" si="3"/>
        <v>0</v>
      </c>
      <c r="M10" s="103">
        <f t="shared" si="4"/>
        <v>1.7258223584261722E-2</v>
      </c>
      <c r="N10" s="103">
        <f t="shared" si="5"/>
        <v>1.5441568470128909E-3</v>
      </c>
      <c r="O10" s="103">
        <f t="shared" si="6"/>
        <v>0.88952517663513186</v>
      </c>
      <c r="P10" s="103">
        <f t="shared" si="33"/>
        <v>0</v>
      </c>
      <c r="Q10" s="103">
        <f t="shared" si="7"/>
        <v>0</v>
      </c>
      <c r="R10" s="103">
        <f t="shared" si="8"/>
        <v>0</v>
      </c>
      <c r="T10" s="26">
        <f t="shared" si="34"/>
        <v>40</v>
      </c>
      <c r="U10" s="119">
        <f t="shared" si="9"/>
        <v>6.9999999999999999E-4</v>
      </c>
      <c r="V10" s="119"/>
      <c r="W10" s="120">
        <f t="shared" si="35"/>
        <v>0</v>
      </c>
      <c r="X10" s="120">
        <f t="shared" si="10"/>
        <v>0</v>
      </c>
      <c r="Y10" s="120">
        <f t="shared" si="11"/>
        <v>0</v>
      </c>
      <c r="Z10" s="119"/>
      <c r="AA10" s="119">
        <f t="shared" si="36"/>
        <v>0.8028754051643362</v>
      </c>
      <c r="AC10" s="26">
        <f t="shared" si="12"/>
        <v>43</v>
      </c>
      <c r="AD10" s="25">
        <f t="shared" si="13"/>
        <v>0.52189250088258521</v>
      </c>
      <c r="AE10" s="105"/>
      <c r="AF10" s="26">
        <f t="shared" si="14"/>
        <v>40</v>
      </c>
      <c r="AG10" s="25">
        <f t="shared" si="15"/>
        <v>0.47760556926165926</v>
      </c>
      <c r="AH10" s="123"/>
      <c r="AI10" s="122">
        <f t="shared" si="16"/>
        <v>6.4999999999999988E-2</v>
      </c>
      <c r="AJ10" s="124">
        <f t="shared" si="17"/>
        <v>0</v>
      </c>
      <c r="AL10" s="25">
        <f t="shared" si="37"/>
        <v>1.3169140359374998</v>
      </c>
      <c r="AM10" s="25">
        <f t="shared" si="38"/>
        <v>1</v>
      </c>
      <c r="AO10" s="33">
        <f t="shared" si="39"/>
        <v>15000</v>
      </c>
      <c r="AP10" s="33">
        <f t="shared" si="40"/>
        <v>15000</v>
      </c>
      <c r="AQ10" s="125"/>
      <c r="AR10" s="126">
        <f t="shared" si="41"/>
        <v>10309.313394942006</v>
      </c>
      <c r="AS10" s="126">
        <f t="shared" si="42"/>
        <v>9434.4821670389811</v>
      </c>
      <c r="AT10" s="126"/>
      <c r="AU10" s="62">
        <f t="shared" si="18"/>
        <v>0</v>
      </c>
      <c r="AV10" s="62">
        <f t="shared" si="19"/>
        <v>0</v>
      </c>
      <c r="AW10" s="62">
        <f t="shared" si="20"/>
        <v>0</v>
      </c>
      <c r="AX10" s="61">
        <f t="shared" si="43"/>
        <v>0</v>
      </c>
      <c r="AY10" s="61"/>
      <c r="AZ10" s="33">
        <f>IF(B10="","",VLOOKUP($A$3,'Tab1-Plan'!$B$30:$F$33,IF(B10&lt;65,2,3),FALSE))</f>
        <v>0.2</v>
      </c>
      <c r="BA10" s="33">
        <f>IF(T10="","",VLOOKUP($A$3,'Tab1-Plan'!$B$30:$F$33,IF(T10&lt;65,4,5),FALSE))</f>
        <v>0.2</v>
      </c>
      <c r="BB10" s="115"/>
      <c r="BC10" s="126">
        <f t="shared" si="21"/>
        <v>2061.8626789884015</v>
      </c>
      <c r="BD10" s="126">
        <f t="shared" si="22"/>
        <v>1886.8964334077964</v>
      </c>
      <c r="BE10" s="125"/>
      <c r="BF10" s="62">
        <f t="shared" si="23"/>
        <v>0</v>
      </c>
      <c r="BG10" s="62">
        <f t="shared" si="24"/>
        <v>0</v>
      </c>
      <c r="BH10" s="62">
        <f t="shared" si="25"/>
        <v>0</v>
      </c>
      <c r="BI10" s="61">
        <f t="shared" si="26"/>
        <v>0</v>
      </c>
      <c r="BJ10" s="61"/>
      <c r="BK10" s="61">
        <f t="shared" si="27"/>
        <v>0</v>
      </c>
      <c r="BL10" s="61">
        <f t="shared" si="28"/>
        <v>0</v>
      </c>
      <c r="BM10" s="127"/>
      <c r="BR10" s="36"/>
      <c r="BS10" s="36"/>
      <c r="BT10" s="36"/>
      <c r="BU10" s="37"/>
      <c r="BV10" s="127"/>
      <c r="BW10" s="127"/>
      <c r="BZ10" s="36"/>
      <c r="CA10" s="36"/>
      <c r="CB10" s="36"/>
      <c r="CC10" s="36"/>
    </row>
    <row r="11" spans="1:81">
      <c r="A11" s="26">
        <f t="shared" si="29"/>
        <v>2029</v>
      </c>
      <c r="B11" s="26">
        <f t="shared" si="30"/>
        <v>44</v>
      </c>
      <c r="C11" s="26">
        <f t="shared" si="31"/>
        <v>14</v>
      </c>
      <c r="D11" s="103">
        <f t="shared" si="0"/>
        <v>0</v>
      </c>
      <c r="E11" s="118">
        <f t="shared" si="1"/>
        <v>1.7600000000000001E-2</v>
      </c>
      <c r="F11" s="103">
        <f t="shared" si="2"/>
        <v>1.9E-3</v>
      </c>
      <c r="G11" s="103"/>
      <c r="H11" s="60">
        <f>IF(B11="","",(IF(AND(B11&gt;='Tab1-Plan'!$C$9,C11&gt;='Tab1-Plan'!$D$9),1,0)))</f>
        <v>0</v>
      </c>
      <c r="I11" s="64">
        <f>IF(AND(B11="",T11=""),"",VLOOKUP($A$3,'Tab2-Assumptions'!$A$10:$C$13,2,FALSE))</f>
        <v>1</v>
      </c>
      <c r="J11" s="64">
        <f>IF(AND(B11="",T11=""),"",VLOOKUP($A$3,'Tab2-Assumptions'!$A$10:$C$13,3,FALSE))</f>
        <v>0.8</v>
      </c>
      <c r="K11" s="103">
        <f t="shared" si="32"/>
        <v>0.88952517663513186</v>
      </c>
      <c r="L11" s="103">
        <f t="shared" si="3"/>
        <v>0</v>
      </c>
      <c r="M11" s="103">
        <f t="shared" si="4"/>
        <v>1.5655643108778323E-2</v>
      </c>
      <c r="N11" s="103">
        <f t="shared" si="5"/>
        <v>1.6900978356067505E-3</v>
      </c>
      <c r="O11" s="103">
        <f t="shared" si="6"/>
        <v>0.87217943569074674</v>
      </c>
      <c r="P11" s="103">
        <f t="shared" si="33"/>
        <v>0</v>
      </c>
      <c r="Q11" s="103">
        <f t="shared" si="7"/>
        <v>0</v>
      </c>
      <c r="R11" s="103">
        <f t="shared" si="8"/>
        <v>0</v>
      </c>
      <c r="T11" s="26">
        <f t="shared" si="34"/>
        <v>41</v>
      </c>
      <c r="U11" s="119">
        <f t="shared" si="9"/>
        <v>6.9999999999999999E-4</v>
      </c>
      <c r="V11" s="119"/>
      <c r="W11" s="120">
        <f t="shared" si="35"/>
        <v>0</v>
      </c>
      <c r="X11" s="120">
        <f t="shared" si="10"/>
        <v>0</v>
      </c>
      <c r="Y11" s="120">
        <f t="shared" si="11"/>
        <v>0</v>
      </c>
      <c r="Z11" s="119"/>
      <c r="AA11" s="119">
        <f t="shared" si="36"/>
        <v>0.7646432430136535</v>
      </c>
      <c r="AC11" s="26">
        <f t="shared" si="12"/>
        <v>44</v>
      </c>
      <c r="AD11" s="25">
        <f t="shared" si="13"/>
        <v>0.53754927590906276</v>
      </c>
      <c r="AE11" s="105"/>
      <c r="AF11" s="26">
        <f t="shared" si="14"/>
        <v>41</v>
      </c>
      <c r="AG11" s="25">
        <f t="shared" si="15"/>
        <v>0.49193373633950904</v>
      </c>
      <c r="AH11" s="123"/>
      <c r="AI11" s="122">
        <f t="shared" si="16"/>
        <v>6.2499999999999986E-2</v>
      </c>
      <c r="AJ11" s="124">
        <f t="shared" si="17"/>
        <v>0</v>
      </c>
      <c r="AL11" s="25">
        <f t="shared" si="37"/>
        <v>1.4025134482734372</v>
      </c>
      <c r="AM11" s="25">
        <f t="shared" si="38"/>
        <v>1</v>
      </c>
      <c r="AO11" s="33">
        <f t="shared" si="39"/>
        <v>15000</v>
      </c>
      <c r="AP11" s="33">
        <f t="shared" si="40"/>
        <v>15000</v>
      </c>
      <c r="AQ11" s="125"/>
      <c r="AR11" s="126">
        <f t="shared" si="41"/>
        <v>11308.801328581632</v>
      </c>
      <c r="AS11" s="126">
        <f t="shared" si="42"/>
        <v>10349.15521313341</v>
      </c>
      <c r="AT11" s="126"/>
      <c r="AU11" s="62">
        <f t="shared" si="18"/>
        <v>0</v>
      </c>
      <c r="AV11" s="62">
        <f t="shared" si="19"/>
        <v>0</v>
      </c>
      <c r="AW11" s="62">
        <f t="shared" si="20"/>
        <v>0</v>
      </c>
      <c r="AX11" s="61">
        <f t="shared" si="43"/>
        <v>0</v>
      </c>
      <c r="AY11" s="61"/>
      <c r="AZ11" s="33">
        <f>IF(B11="","",VLOOKUP($A$3,'Tab1-Plan'!$B$30:$F$33,IF(B11&lt;65,2,3),FALSE))</f>
        <v>0.2</v>
      </c>
      <c r="BA11" s="33">
        <f>IF(T11="","",VLOOKUP($A$3,'Tab1-Plan'!$B$30:$F$33,IF(T11&lt;65,4,5),FALSE))</f>
        <v>0.2</v>
      </c>
      <c r="BB11" s="115"/>
      <c r="BC11" s="126">
        <f t="shared" si="21"/>
        <v>2261.7602657163266</v>
      </c>
      <c r="BD11" s="126">
        <f t="shared" si="22"/>
        <v>2069.8310426266821</v>
      </c>
      <c r="BE11" s="125"/>
      <c r="BF11" s="62">
        <f t="shared" si="23"/>
        <v>0</v>
      </c>
      <c r="BG11" s="62">
        <f t="shared" si="24"/>
        <v>0</v>
      </c>
      <c r="BH11" s="62">
        <f t="shared" si="25"/>
        <v>0</v>
      </c>
      <c r="BI11" s="61">
        <f t="shared" si="26"/>
        <v>0</v>
      </c>
      <c r="BJ11" s="61"/>
      <c r="BK11" s="61">
        <f t="shared" si="27"/>
        <v>0</v>
      </c>
      <c r="BL11" s="61">
        <f t="shared" si="28"/>
        <v>0</v>
      </c>
      <c r="BM11" s="127"/>
      <c r="BR11" s="36"/>
      <c r="BS11" s="36"/>
      <c r="BT11" s="36"/>
      <c r="BU11" s="37"/>
      <c r="BV11" s="127"/>
      <c r="BW11" s="127"/>
      <c r="BZ11" s="36"/>
      <c r="CA11" s="36"/>
      <c r="CB11" s="36"/>
      <c r="CC11" s="36"/>
    </row>
    <row r="12" spans="1:81">
      <c r="A12" s="26">
        <f t="shared" si="29"/>
        <v>2030</v>
      </c>
      <c r="B12" s="26">
        <f t="shared" si="30"/>
        <v>45</v>
      </c>
      <c r="C12" s="26">
        <f t="shared" si="31"/>
        <v>15</v>
      </c>
      <c r="D12" s="103">
        <f t="shared" si="0"/>
        <v>0</v>
      </c>
      <c r="E12" s="118">
        <f t="shared" si="1"/>
        <v>1.5100000000000001E-2</v>
      </c>
      <c r="F12" s="103">
        <f t="shared" si="2"/>
        <v>2.2000000000000001E-3</v>
      </c>
      <c r="G12" s="103"/>
      <c r="H12" s="60">
        <f>IF(B12="","",(IF(AND(B12&gt;='Tab1-Plan'!$C$9,C12&gt;='Tab1-Plan'!$D$9),1,0)))</f>
        <v>0</v>
      </c>
      <c r="I12" s="64">
        <f>IF(AND(B12="",T12=""),"",VLOOKUP($A$3,'Tab2-Assumptions'!$A$10:$C$13,2,FALSE))</f>
        <v>1</v>
      </c>
      <c r="J12" s="64">
        <f>IF(AND(B12="",T12=""),"",VLOOKUP($A$3,'Tab2-Assumptions'!$A$10:$C$13,3,FALSE))</f>
        <v>0.8</v>
      </c>
      <c r="K12" s="103">
        <f t="shared" si="32"/>
        <v>0.87217943569074674</v>
      </c>
      <c r="L12" s="103">
        <f t="shared" si="3"/>
        <v>0</v>
      </c>
      <c r="M12" s="103">
        <f t="shared" si="4"/>
        <v>1.3169909478930276E-2</v>
      </c>
      <c r="N12" s="103">
        <f t="shared" si="5"/>
        <v>1.9187947585196429E-3</v>
      </c>
      <c r="O12" s="103">
        <f t="shared" si="6"/>
        <v>0.85709073145329684</v>
      </c>
      <c r="P12" s="103">
        <f t="shared" si="33"/>
        <v>0</v>
      </c>
      <c r="Q12" s="103">
        <f t="shared" si="7"/>
        <v>0</v>
      </c>
      <c r="R12" s="103">
        <f t="shared" si="8"/>
        <v>0</v>
      </c>
      <c r="T12" s="26">
        <f t="shared" si="34"/>
        <v>42</v>
      </c>
      <c r="U12" s="119">
        <f t="shared" si="9"/>
        <v>8.0000000000000004E-4</v>
      </c>
      <c r="V12" s="119"/>
      <c r="W12" s="120">
        <f t="shared" si="35"/>
        <v>0</v>
      </c>
      <c r="X12" s="120">
        <f t="shared" si="10"/>
        <v>0</v>
      </c>
      <c r="Y12" s="120">
        <f t="shared" si="11"/>
        <v>0</v>
      </c>
      <c r="Z12" s="119"/>
      <c r="AA12" s="119">
        <f t="shared" si="36"/>
        <v>0.72823166001300332</v>
      </c>
      <c r="AC12" s="26">
        <f t="shared" si="12"/>
        <v>45</v>
      </c>
      <c r="AD12" s="25">
        <f t="shared" si="13"/>
        <v>0.55367575418633463</v>
      </c>
      <c r="AE12" s="105"/>
      <c r="AF12" s="26">
        <f t="shared" si="14"/>
        <v>42</v>
      </c>
      <c r="AG12" s="25">
        <f t="shared" si="15"/>
        <v>0.50669174842969433</v>
      </c>
      <c r="AH12" s="123"/>
      <c r="AI12" s="122">
        <f t="shared" si="16"/>
        <v>5.9999999999999984E-2</v>
      </c>
      <c r="AJ12" s="124">
        <f t="shared" si="17"/>
        <v>0</v>
      </c>
      <c r="AL12" s="25">
        <f t="shared" si="37"/>
        <v>1.4901705387905271</v>
      </c>
      <c r="AM12" s="25">
        <f t="shared" si="38"/>
        <v>1</v>
      </c>
      <c r="AO12" s="33">
        <f t="shared" si="39"/>
        <v>15000</v>
      </c>
      <c r="AP12" s="33">
        <f t="shared" si="40"/>
        <v>15000</v>
      </c>
      <c r="AQ12" s="125"/>
      <c r="AR12" s="126">
        <f t="shared" si="41"/>
        <v>12376.069453966526</v>
      </c>
      <c r="AS12" s="126">
        <f t="shared" si="42"/>
        <v>11325.856736372878</v>
      </c>
      <c r="AT12" s="126"/>
      <c r="AU12" s="62">
        <f t="shared" si="18"/>
        <v>0</v>
      </c>
      <c r="AV12" s="62">
        <f t="shared" si="19"/>
        <v>0</v>
      </c>
      <c r="AW12" s="62">
        <f t="shared" si="20"/>
        <v>0</v>
      </c>
      <c r="AX12" s="61">
        <f t="shared" si="43"/>
        <v>0</v>
      </c>
      <c r="AY12" s="61"/>
      <c r="AZ12" s="33">
        <f>IF(B12="","",VLOOKUP($A$3,'Tab1-Plan'!$B$30:$F$33,IF(B12&lt;65,2,3),FALSE))</f>
        <v>0.2</v>
      </c>
      <c r="BA12" s="33">
        <f>IF(T12="","",VLOOKUP($A$3,'Tab1-Plan'!$B$30:$F$33,IF(T12&lt;65,4,5),FALSE))</f>
        <v>0.2</v>
      </c>
      <c r="BB12" s="115"/>
      <c r="BC12" s="126">
        <f t="shared" si="21"/>
        <v>2475.2138907933054</v>
      </c>
      <c r="BD12" s="126">
        <f t="shared" si="22"/>
        <v>2265.1713472745755</v>
      </c>
      <c r="BE12" s="125"/>
      <c r="BF12" s="62">
        <f t="shared" si="23"/>
        <v>0</v>
      </c>
      <c r="BG12" s="62">
        <f t="shared" si="24"/>
        <v>0</v>
      </c>
      <c r="BH12" s="62">
        <f t="shared" si="25"/>
        <v>0</v>
      </c>
      <c r="BI12" s="61">
        <f t="shared" si="26"/>
        <v>0</v>
      </c>
      <c r="BJ12" s="61"/>
      <c r="BK12" s="61">
        <f t="shared" si="27"/>
        <v>0</v>
      </c>
      <c r="BL12" s="61">
        <f t="shared" si="28"/>
        <v>0</v>
      </c>
      <c r="BM12" s="127"/>
      <c r="BR12" s="36"/>
      <c r="BS12" s="36"/>
      <c r="BT12" s="36"/>
      <c r="BU12" s="37"/>
      <c r="BV12" s="127"/>
      <c r="BW12" s="127"/>
      <c r="BZ12" s="36"/>
      <c r="CA12" s="36"/>
      <c r="CB12" s="36"/>
      <c r="CC12" s="36"/>
    </row>
    <row r="13" spans="1:81">
      <c r="A13" s="26">
        <f t="shared" si="29"/>
        <v>2031</v>
      </c>
      <c r="B13" s="26">
        <f t="shared" si="30"/>
        <v>46</v>
      </c>
      <c r="C13" s="26">
        <f t="shared" si="31"/>
        <v>16</v>
      </c>
      <c r="D13" s="103">
        <f t="shared" si="0"/>
        <v>0</v>
      </c>
      <c r="E13" s="118">
        <f t="shared" si="1"/>
        <v>1.17E-2</v>
      </c>
      <c r="F13" s="103">
        <f t="shared" si="2"/>
        <v>2.5000000000000001E-3</v>
      </c>
      <c r="G13" s="103"/>
      <c r="H13" s="60">
        <f>IF(B13="","",(IF(AND(B13&gt;='Tab1-Plan'!$C$9,C13&gt;='Tab1-Plan'!$D$9),1,0)))</f>
        <v>0</v>
      </c>
      <c r="I13" s="64">
        <f>IF(AND(B13="",T13=""),"",VLOOKUP($A$3,'Tab2-Assumptions'!$A$10:$C$13,2,FALSE))</f>
        <v>1</v>
      </c>
      <c r="J13" s="64">
        <f>IF(AND(B13="",T13=""),"",VLOOKUP($A$3,'Tab2-Assumptions'!$A$10:$C$13,3,FALSE))</f>
        <v>0.8</v>
      </c>
      <c r="K13" s="103">
        <f t="shared" si="32"/>
        <v>0.85709073145329684</v>
      </c>
      <c r="L13" s="103">
        <f t="shared" si="3"/>
        <v>0</v>
      </c>
      <c r="M13" s="103">
        <f t="shared" si="4"/>
        <v>1.0027961558003574E-2</v>
      </c>
      <c r="N13" s="103">
        <f t="shared" si="5"/>
        <v>2.1427268286332421E-3</v>
      </c>
      <c r="O13" s="103">
        <f t="shared" si="6"/>
        <v>0.84492004306666002</v>
      </c>
      <c r="P13" s="103">
        <f t="shared" si="33"/>
        <v>0</v>
      </c>
      <c r="Q13" s="103">
        <f t="shared" si="7"/>
        <v>0</v>
      </c>
      <c r="R13" s="103">
        <f t="shared" si="8"/>
        <v>0</v>
      </c>
      <c r="T13" s="26">
        <f t="shared" si="34"/>
        <v>43</v>
      </c>
      <c r="U13" s="119">
        <f t="shared" si="9"/>
        <v>8.0000000000000004E-4</v>
      </c>
      <c r="V13" s="119"/>
      <c r="W13" s="120">
        <f t="shared" si="35"/>
        <v>0</v>
      </c>
      <c r="X13" s="120">
        <f t="shared" si="10"/>
        <v>0</v>
      </c>
      <c r="Y13" s="120">
        <f t="shared" si="11"/>
        <v>0</v>
      </c>
      <c r="Z13" s="119"/>
      <c r="AA13" s="119">
        <f t="shared" si="36"/>
        <v>0.69355396191714602</v>
      </c>
      <c r="AC13" s="26">
        <f t="shared" si="12"/>
        <v>46</v>
      </c>
      <c r="AD13" s="25">
        <f t="shared" si="13"/>
        <v>0.57028602681192464</v>
      </c>
      <c r="AE13" s="105"/>
      <c r="AF13" s="26">
        <f t="shared" si="14"/>
        <v>43</v>
      </c>
      <c r="AG13" s="25">
        <f t="shared" si="15"/>
        <v>0.52189250088258521</v>
      </c>
      <c r="AH13" s="123"/>
      <c r="AI13" s="122">
        <f t="shared" si="16"/>
        <v>5.7499999999999982E-2</v>
      </c>
      <c r="AJ13" s="124">
        <f t="shared" si="17"/>
        <v>0</v>
      </c>
      <c r="AL13" s="25">
        <f t="shared" si="37"/>
        <v>1.5795807711179588</v>
      </c>
      <c r="AM13" s="25">
        <f t="shared" si="38"/>
        <v>1</v>
      </c>
      <c r="AO13" s="33">
        <f t="shared" si="39"/>
        <v>15000</v>
      </c>
      <c r="AP13" s="33">
        <f t="shared" si="40"/>
        <v>15000</v>
      </c>
      <c r="AQ13" s="125"/>
      <c r="AR13" s="126">
        <f t="shared" si="41"/>
        <v>13512.192629840654</v>
      </c>
      <c r="AS13" s="126">
        <f t="shared" si="42"/>
        <v>12365.570384771911</v>
      </c>
      <c r="AT13" s="126"/>
      <c r="AU13" s="62">
        <f t="shared" si="18"/>
        <v>0</v>
      </c>
      <c r="AV13" s="62">
        <f t="shared" si="19"/>
        <v>0</v>
      </c>
      <c r="AW13" s="62">
        <f t="shared" si="20"/>
        <v>0</v>
      </c>
      <c r="AX13" s="61">
        <f t="shared" si="43"/>
        <v>0</v>
      </c>
      <c r="AY13" s="61"/>
      <c r="AZ13" s="33">
        <f>IF(B13="","",VLOOKUP($A$3,'Tab1-Plan'!$B$30:$F$33,IF(B13&lt;65,2,3),FALSE))</f>
        <v>0.2</v>
      </c>
      <c r="BA13" s="33">
        <f>IF(T13="","",VLOOKUP($A$3,'Tab1-Plan'!$B$30:$F$33,IF(T13&lt;65,4,5),FALSE))</f>
        <v>0.2</v>
      </c>
      <c r="BB13" s="115"/>
      <c r="BC13" s="126">
        <f t="shared" si="21"/>
        <v>2702.4385259681312</v>
      </c>
      <c r="BD13" s="126">
        <f t="shared" si="22"/>
        <v>2473.1140769543822</v>
      </c>
      <c r="BE13" s="125"/>
      <c r="BF13" s="62">
        <f t="shared" si="23"/>
        <v>0</v>
      </c>
      <c r="BG13" s="62">
        <f t="shared" si="24"/>
        <v>0</v>
      </c>
      <c r="BH13" s="62">
        <f t="shared" si="25"/>
        <v>0</v>
      </c>
      <c r="BI13" s="61">
        <f t="shared" si="26"/>
        <v>0</v>
      </c>
      <c r="BJ13" s="61"/>
      <c r="BK13" s="61">
        <f t="shared" si="27"/>
        <v>0</v>
      </c>
      <c r="BL13" s="61">
        <f t="shared" si="28"/>
        <v>0</v>
      </c>
      <c r="BM13" s="127"/>
      <c r="BR13" s="36"/>
      <c r="BS13" s="36"/>
      <c r="BT13" s="36"/>
      <c r="BU13" s="37"/>
      <c r="BV13" s="127"/>
      <c r="BW13" s="127"/>
      <c r="BZ13" s="36"/>
      <c r="CA13" s="36"/>
      <c r="CB13" s="36"/>
      <c r="CC13" s="36"/>
    </row>
    <row r="14" spans="1:81">
      <c r="A14" s="26">
        <f t="shared" si="29"/>
        <v>2032</v>
      </c>
      <c r="B14" s="26">
        <f t="shared" si="30"/>
        <v>47</v>
      </c>
      <c r="C14" s="26">
        <f t="shared" si="31"/>
        <v>17</v>
      </c>
      <c r="D14" s="103">
        <f t="shared" si="0"/>
        <v>0</v>
      </c>
      <c r="E14" s="118">
        <f t="shared" si="1"/>
        <v>8.0999999999999996E-3</v>
      </c>
      <c r="F14" s="103">
        <f t="shared" si="2"/>
        <v>2.8E-3</v>
      </c>
      <c r="G14" s="103"/>
      <c r="H14" s="60">
        <f>IF(B14="","",(IF(AND(B14&gt;='Tab1-Plan'!$C$9,C14&gt;='Tab1-Plan'!$D$9),1,0)))</f>
        <v>0</v>
      </c>
      <c r="I14" s="64">
        <f>IF(AND(B14="",T14=""),"",VLOOKUP($A$3,'Tab2-Assumptions'!$A$10:$C$13,2,FALSE))</f>
        <v>1</v>
      </c>
      <c r="J14" s="64">
        <f>IF(AND(B14="",T14=""),"",VLOOKUP($A$3,'Tab2-Assumptions'!$A$10:$C$13,3,FALSE))</f>
        <v>0.8</v>
      </c>
      <c r="K14" s="103">
        <f t="shared" si="32"/>
        <v>0.84492004306666002</v>
      </c>
      <c r="L14" s="103">
        <f t="shared" si="3"/>
        <v>0</v>
      </c>
      <c r="M14" s="103">
        <f t="shared" si="4"/>
        <v>6.8438523488399457E-3</v>
      </c>
      <c r="N14" s="103">
        <f t="shared" si="5"/>
        <v>2.3657761205866479E-3</v>
      </c>
      <c r="O14" s="103">
        <f t="shared" si="6"/>
        <v>0.83571041459723339</v>
      </c>
      <c r="P14" s="103">
        <f t="shared" si="33"/>
        <v>0</v>
      </c>
      <c r="Q14" s="103">
        <f t="shared" si="7"/>
        <v>0</v>
      </c>
      <c r="R14" s="103">
        <f t="shared" si="8"/>
        <v>0</v>
      </c>
      <c r="T14" s="26">
        <f t="shared" si="34"/>
        <v>44</v>
      </c>
      <c r="U14" s="119">
        <f t="shared" si="9"/>
        <v>8.9999999999999998E-4</v>
      </c>
      <c r="V14" s="119"/>
      <c r="W14" s="120">
        <f t="shared" si="35"/>
        <v>0</v>
      </c>
      <c r="X14" s="120">
        <f t="shared" si="10"/>
        <v>0</v>
      </c>
      <c r="Y14" s="120">
        <f t="shared" si="11"/>
        <v>0</v>
      </c>
      <c r="Z14" s="119"/>
      <c r="AA14" s="119">
        <f t="shared" si="36"/>
        <v>0.66052758277823431</v>
      </c>
      <c r="AC14" s="26">
        <f t="shared" si="12"/>
        <v>47</v>
      </c>
      <c r="AD14" s="25">
        <f t="shared" si="13"/>
        <v>0.58739460761628237</v>
      </c>
      <c r="AE14" s="105"/>
      <c r="AF14" s="26">
        <f t="shared" si="14"/>
        <v>44</v>
      </c>
      <c r="AG14" s="25">
        <f t="shared" si="15"/>
        <v>0.53754927590906276</v>
      </c>
      <c r="AH14" s="123"/>
      <c r="AI14" s="122">
        <f t="shared" si="16"/>
        <v>5.4999999999999979E-2</v>
      </c>
      <c r="AJ14" s="124">
        <f t="shared" si="17"/>
        <v>0</v>
      </c>
      <c r="AL14" s="25">
        <f t="shared" si="37"/>
        <v>1.6704066654572411</v>
      </c>
      <c r="AM14" s="25">
        <f t="shared" si="38"/>
        <v>1</v>
      </c>
      <c r="AO14" s="33">
        <f t="shared" si="39"/>
        <v>15000</v>
      </c>
      <c r="AP14" s="33">
        <f t="shared" si="40"/>
        <v>15000</v>
      </c>
      <c r="AQ14" s="125"/>
      <c r="AR14" s="126">
        <f t="shared" si="41"/>
        <v>14717.818017238182</v>
      </c>
      <c r="AS14" s="126">
        <f t="shared" si="42"/>
        <v>13468.888402353181</v>
      </c>
      <c r="AT14" s="126"/>
      <c r="AU14" s="62">
        <f t="shared" si="18"/>
        <v>0</v>
      </c>
      <c r="AV14" s="62">
        <f t="shared" si="19"/>
        <v>0</v>
      </c>
      <c r="AW14" s="62">
        <f t="shared" si="20"/>
        <v>0</v>
      </c>
      <c r="AX14" s="61">
        <f t="shared" si="43"/>
        <v>0</v>
      </c>
      <c r="AY14" s="61"/>
      <c r="AZ14" s="33">
        <f>IF(B14="","",VLOOKUP($A$3,'Tab1-Plan'!$B$30:$F$33,IF(B14&lt;65,2,3),FALSE))</f>
        <v>0.2</v>
      </c>
      <c r="BA14" s="33">
        <f>IF(T14="","",VLOOKUP($A$3,'Tab1-Plan'!$B$30:$F$33,IF(T14&lt;65,4,5),FALSE))</f>
        <v>0.2</v>
      </c>
      <c r="BB14" s="115"/>
      <c r="BC14" s="126">
        <f t="shared" si="21"/>
        <v>2943.5636034476365</v>
      </c>
      <c r="BD14" s="126">
        <f t="shared" si="22"/>
        <v>2693.7776804706364</v>
      </c>
      <c r="BE14" s="125"/>
      <c r="BF14" s="62">
        <f t="shared" si="23"/>
        <v>0</v>
      </c>
      <c r="BG14" s="62">
        <f t="shared" si="24"/>
        <v>0</v>
      </c>
      <c r="BH14" s="62">
        <f t="shared" si="25"/>
        <v>0</v>
      </c>
      <c r="BI14" s="61">
        <f t="shared" si="26"/>
        <v>0</v>
      </c>
      <c r="BJ14" s="61"/>
      <c r="BK14" s="61">
        <f t="shared" si="27"/>
        <v>0</v>
      </c>
      <c r="BL14" s="61">
        <f t="shared" si="28"/>
        <v>0</v>
      </c>
      <c r="BM14" s="127"/>
      <c r="BR14" s="36"/>
      <c r="BS14" s="36"/>
      <c r="BT14" s="36"/>
      <c r="BU14" s="37"/>
      <c r="BV14" s="127"/>
      <c r="BW14" s="127"/>
      <c r="BZ14" s="36"/>
      <c r="CA14" s="36"/>
      <c r="CB14" s="36"/>
      <c r="CC14" s="36"/>
    </row>
    <row r="15" spans="1:81">
      <c r="A15" s="26">
        <f t="shared" si="29"/>
        <v>2033</v>
      </c>
      <c r="B15" s="26">
        <f t="shared" si="30"/>
        <v>48</v>
      </c>
      <c r="C15" s="26">
        <f t="shared" si="31"/>
        <v>18</v>
      </c>
      <c r="D15" s="103">
        <f t="shared" si="0"/>
        <v>0</v>
      </c>
      <c r="E15" s="118">
        <f t="shared" si="1"/>
        <v>6.4999999999999997E-3</v>
      </c>
      <c r="F15" s="103">
        <f t="shared" si="2"/>
        <v>3.0999999999999999E-3</v>
      </c>
      <c r="G15" s="103"/>
      <c r="H15" s="60">
        <f>IF(B15="","",(IF(AND(B15&gt;='Tab1-Plan'!$C$9,C15&gt;='Tab1-Plan'!$D$9),1,0)))</f>
        <v>0</v>
      </c>
      <c r="I15" s="64">
        <f>IF(AND(B15="",T15=""),"",VLOOKUP($A$3,'Tab2-Assumptions'!$A$10:$C$13,2,FALSE))</f>
        <v>1</v>
      </c>
      <c r="J15" s="64">
        <f>IF(AND(B15="",T15=""),"",VLOOKUP($A$3,'Tab2-Assumptions'!$A$10:$C$13,3,FALSE))</f>
        <v>0.8</v>
      </c>
      <c r="K15" s="103">
        <f t="shared" si="32"/>
        <v>0.83571041459723339</v>
      </c>
      <c r="L15" s="103">
        <f t="shared" si="3"/>
        <v>0</v>
      </c>
      <c r="M15" s="103">
        <f t="shared" si="4"/>
        <v>5.4321176948820167E-3</v>
      </c>
      <c r="N15" s="103">
        <f t="shared" si="5"/>
        <v>2.5907022852514235E-3</v>
      </c>
      <c r="O15" s="103">
        <f t="shared" si="6"/>
        <v>0.82768759461709995</v>
      </c>
      <c r="P15" s="103">
        <f t="shared" si="33"/>
        <v>0</v>
      </c>
      <c r="Q15" s="103">
        <f t="shared" si="7"/>
        <v>0</v>
      </c>
      <c r="R15" s="103">
        <f t="shared" si="8"/>
        <v>0</v>
      </c>
      <c r="T15" s="26">
        <f t="shared" si="34"/>
        <v>45</v>
      </c>
      <c r="U15" s="119">
        <f t="shared" si="9"/>
        <v>1E-3</v>
      </c>
      <c r="V15" s="119"/>
      <c r="W15" s="120">
        <f t="shared" si="35"/>
        <v>0</v>
      </c>
      <c r="X15" s="120">
        <f t="shared" si="10"/>
        <v>0</v>
      </c>
      <c r="Y15" s="120">
        <f t="shared" si="11"/>
        <v>0</v>
      </c>
      <c r="Z15" s="119"/>
      <c r="AA15" s="119">
        <f t="shared" si="36"/>
        <v>0.62907388836022315</v>
      </c>
      <c r="AC15" s="26">
        <f t="shared" si="12"/>
        <v>48</v>
      </c>
      <c r="AD15" s="25">
        <f t="shared" si="13"/>
        <v>0.60501644584477088</v>
      </c>
      <c r="AE15" s="105"/>
      <c r="AF15" s="26">
        <f t="shared" si="14"/>
        <v>45</v>
      </c>
      <c r="AG15" s="25">
        <f t="shared" si="15"/>
        <v>0.55367575418633463</v>
      </c>
      <c r="AH15" s="123"/>
      <c r="AI15" s="122">
        <f t="shared" si="16"/>
        <v>5.2499999999999977E-2</v>
      </c>
      <c r="AJ15" s="124">
        <f t="shared" si="17"/>
        <v>0</v>
      </c>
      <c r="AL15" s="25">
        <f t="shared" si="37"/>
        <v>1.7622790320573893</v>
      </c>
      <c r="AM15" s="25">
        <f t="shared" si="38"/>
        <v>1</v>
      </c>
      <c r="AO15" s="33">
        <f t="shared" si="39"/>
        <v>15000</v>
      </c>
      <c r="AP15" s="33">
        <f t="shared" si="40"/>
        <v>15000</v>
      </c>
      <c r="AQ15" s="125"/>
      <c r="AR15" s="126">
        <f t="shared" si="41"/>
        <v>15993.116948431871</v>
      </c>
      <c r="AS15" s="126">
        <f t="shared" si="42"/>
        <v>14635.967582417083</v>
      </c>
      <c r="AT15" s="126"/>
      <c r="AU15" s="62">
        <f t="shared" si="18"/>
        <v>0</v>
      </c>
      <c r="AV15" s="62">
        <f t="shared" si="19"/>
        <v>0</v>
      </c>
      <c r="AW15" s="62">
        <f t="shared" si="20"/>
        <v>0</v>
      </c>
      <c r="AX15" s="61">
        <f t="shared" si="43"/>
        <v>0</v>
      </c>
      <c r="AY15" s="61"/>
      <c r="AZ15" s="33">
        <f>IF(B15="","",VLOOKUP($A$3,'Tab1-Plan'!$B$30:$F$33,IF(B15&lt;65,2,3),FALSE))</f>
        <v>0.2</v>
      </c>
      <c r="BA15" s="33">
        <f>IF(T15="","",VLOOKUP($A$3,'Tab1-Plan'!$B$30:$F$33,IF(T15&lt;65,4,5),FALSE))</f>
        <v>0.2</v>
      </c>
      <c r="BB15" s="115"/>
      <c r="BC15" s="126">
        <f t="shared" si="21"/>
        <v>3198.6233896863741</v>
      </c>
      <c r="BD15" s="126">
        <f t="shared" si="22"/>
        <v>2927.1935164834167</v>
      </c>
      <c r="BE15" s="125"/>
      <c r="BF15" s="62">
        <f t="shared" si="23"/>
        <v>0</v>
      </c>
      <c r="BG15" s="62">
        <f t="shared" si="24"/>
        <v>0</v>
      </c>
      <c r="BH15" s="62">
        <f t="shared" si="25"/>
        <v>0</v>
      </c>
      <c r="BI15" s="61">
        <f t="shared" si="26"/>
        <v>0</v>
      </c>
      <c r="BJ15" s="61"/>
      <c r="BK15" s="61">
        <f t="shared" si="27"/>
        <v>0</v>
      </c>
      <c r="BL15" s="61">
        <f t="shared" si="28"/>
        <v>0</v>
      </c>
      <c r="BM15" s="127"/>
      <c r="BR15" s="36"/>
      <c r="BS15" s="36"/>
      <c r="BT15" s="36"/>
      <c r="BU15" s="37"/>
      <c r="BV15" s="127"/>
      <c r="BW15" s="127"/>
      <c r="BZ15" s="36"/>
      <c r="CA15" s="36"/>
      <c r="CB15" s="36"/>
      <c r="CC15" s="36"/>
    </row>
    <row r="16" spans="1:81">
      <c r="A16" s="26">
        <f t="shared" si="29"/>
        <v>2034</v>
      </c>
      <c r="B16" s="26">
        <f t="shared" si="30"/>
        <v>49</v>
      </c>
      <c r="C16" s="26">
        <f t="shared" si="31"/>
        <v>19</v>
      </c>
      <c r="D16" s="103">
        <f t="shared" si="0"/>
        <v>0</v>
      </c>
      <c r="E16" s="118">
        <f t="shared" si="1"/>
        <v>4.8999999999999998E-3</v>
      </c>
      <c r="F16" s="103">
        <f t="shared" si="2"/>
        <v>3.5000000000000001E-3</v>
      </c>
      <c r="G16" s="103"/>
      <c r="H16" s="60">
        <f>IF(B16="","",(IF(AND(B16&gt;='Tab1-Plan'!$C$9,C16&gt;='Tab1-Plan'!$D$9),1,0)))</f>
        <v>0</v>
      </c>
      <c r="I16" s="64">
        <f>IF(AND(B16="",T16=""),"",VLOOKUP($A$3,'Tab2-Assumptions'!$A$10:$C$13,2,FALSE))</f>
        <v>1</v>
      </c>
      <c r="J16" s="64">
        <f>IF(AND(B16="",T16=""),"",VLOOKUP($A$3,'Tab2-Assumptions'!$A$10:$C$13,3,FALSE))</f>
        <v>0.8</v>
      </c>
      <c r="K16" s="103">
        <f t="shared" si="32"/>
        <v>0.82768759461709995</v>
      </c>
      <c r="L16" s="103">
        <f t="shared" si="3"/>
        <v>0</v>
      </c>
      <c r="M16" s="103">
        <f t="shared" si="4"/>
        <v>4.0556692136237893E-3</v>
      </c>
      <c r="N16" s="103">
        <f t="shared" si="5"/>
        <v>2.8969065811598497E-3</v>
      </c>
      <c r="O16" s="103">
        <f t="shared" si="6"/>
        <v>0.82073501882231636</v>
      </c>
      <c r="P16" s="103">
        <f t="shared" si="33"/>
        <v>0</v>
      </c>
      <c r="Q16" s="103">
        <f t="shared" si="7"/>
        <v>0</v>
      </c>
      <c r="R16" s="103">
        <f t="shared" si="8"/>
        <v>0</v>
      </c>
      <c r="T16" s="26">
        <f t="shared" si="34"/>
        <v>46</v>
      </c>
      <c r="U16" s="119">
        <f t="shared" si="9"/>
        <v>1.1000000000000001E-3</v>
      </c>
      <c r="V16" s="119"/>
      <c r="W16" s="120">
        <f t="shared" si="35"/>
        <v>0</v>
      </c>
      <c r="X16" s="120">
        <f t="shared" si="10"/>
        <v>0</v>
      </c>
      <c r="Y16" s="120">
        <f t="shared" si="11"/>
        <v>0</v>
      </c>
      <c r="Z16" s="119"/>
      <c r="AA16" s="119">
        <f t="shared" si="36"/>
        <v>0.59911798891449819</v>
      </c>
      <c r="AC16" s="26">
        <f t="shared" si="12"/>
        <v>49</v>
      </c>
      <c r="AD16" s="25">
        <f t="shared" si="13"/>
        <v>0.62316693922011401</v>
      </c>
      <c r="AE16" s="105"/>
      <c r="AF16" s="26">
        <f t="shared" si="14"/>
        <v>46</v>
      </c>
      <c r="AG16" s="25">
        <f t="shared" si="15"/>
        <v>0.57028602681192464</v>
      </c>
      <c r="AH16" s="123"/>
      <c r="AI16" s="122">
        <f t="shared" si="16"/>
        <v>0.05</v>
      </c>
      <c r="AJ16" s="124">
        <f t="shared" si="17"/>
        <v>0</v>
      </c>
      <c r="AL16" s="25">
        <f t="shared" si="37"/>
        <v>1.8547986812404023</v>
      </c>
      <c r="AM16" s="25">
        <f t="shared" si="38"/>
        <v>1</v>
      </c>
      <c r="AO16" s="33">
        <f t="shared" si="39"/>
        <v>15000</v>
      </c>
      <c r="AP16" s="33">
        <f t="shared" si="40"/>
        <v>15000</v>
      </c>
      <c r="AQ16" s="125"/>
      <c r="AR16" s="126">
        <f t="shared" si="41"/>
        <v>17337.738255871282</v>
      </c>
      <c r="AS16" s="126">
        <f t="shared" si="42"/>
        <v>15866.486556908798</v>
      </c>
      <c r="AT16" s="126"/>
      <c r="AU16" s="62">
        <f t="shared" si="18"/>
        <v>0</v>
      </c>
      <c r="AV16" s="62">
        <f t="shared" si="19"/>
        <v>0</v>
      </c>
      <c r="AW16" s="62">
        <f t="shared" si="20"/>
        <v>0</v>
      </c>
      <c r="AX16" s="61">
        <f t="shared" si="43"/>
        <v>0</v>
      </c>
      <c r="AY16" s="61"/>
      <c r="AZ16" s="33">
        <f>IF(B16="","",VLOOKUP($A$3,'Tab1-Plan'!$B$30:$F$33,IF(B16&lt;65,2,3),FALSE))</f>
        <v>0.2</v>
      </c>
      <c r="BA16" s="33">
        <f>IF(T16="","",VLOOKUP($A$3,'Tab1-Plan'!$B$30:$F$33,IF(T16&lt;65,4,5),FALSE))</f>
        <v>0.2</v>
      </c>
      <c r="BB16" s="115"/>
      <c r="BC16" s="126">
        <f t="shared" si="21"/>
        <v>3467.5476511742563</v>
      </c>
      <c r="BD16" s="126">
        <f t="shared" si="22"/>
        <v>3173.2973113817598</v>
      </c>
      <c r="BE16" s="125"/>
      <c r="BF16" s="62">
        <f t="shared" si="23"/>
        <v>0</v>
      </c>
      <c r="BG16" s="62">
        <f t="shared" si="24"/>
        <v>0</v>
      </c>
      <c r="BH16" s="62">
        <f t="shared" si="25"/>
        <v>0</v>
      </c>
      <c r="BI16" s="61">
        <f t="shared" si="26"/>
        <v>0</v>
      </c>
      <c r="BJ16" s="61"/>
      <c r="BK16" s="61">
        <f t="shared" si="27"/>
        <v>0</v>
      </c>
      <c r="BL16" s="61">
        <f t="shared" si="28"/>
        <v>0</v>
      </c>
      <c r="BM16" s="127"/>
      <c r="BR16" s="36"/>
      <c r="BS16" s="36"/>
      <c r="BT16" s="36"/>
      <c r="BU16" s="37"/>
      <c r="BV16" s="127"/>
      <c r="BW16" s="127"/>
      <c r="BZ16" s="36"/>
      <c r="CA16" s="36"/>
      <c r="CB16" s="36"/>
      <c r="CC16" s="36"/>
    </row>
    <row r="17" spans="1:81">
      <c r="A17" s="26">
        <f t="shared" si="29"/>
        <v>2035</v>
      </c>
      <c r="B17" s="26">
        <f t="shared" si="30"/>
        <v>50</v>
      </c>
      <c r="C17" s="26">
        <f t="shared" si="31"/>
        <v>20</v>
      </c>
      <c r="D17" s="103">
        <f t="shared" si="0"/>
        <v>0</v>
      </c>
      <c r="E17" s="118">
        <f t="shared" si="1"/>
        <v>3.2000000000000002E-3</v>
      </c>
      <c r="F17" s="103">
        <f t="shared" si="2"/>
        <v>3.8999999999999998E-3</v>
      </c>
      <c r="G17" s="103"/>
      <c r="H17" s="60">
        <f>IF(B17="","",(IF(AND(B17&gt;='Tab1-Plan'!$C$9,C17&gt;='Tab1-Plan'!$D$9),1,0)))</f>
        <v>0</v>
      </c>
      <c r="I17" s="64">
        <f>IF(AND(B17="",T17=""),"",VLOOKUP($A$3,'Tab2-Assumptions'!$A$10:$C$13,2,FALSE))</f>
        <v>1</v>
      </c>
      <c r="J17" s="64">
        <f>IF(AND(B17="",T17=""),"",VLOOKUP($A$3,'Tab2-Assumptions'!$A$10:$C$13,3,FALSE))</f>
        <v>0.8</v>
      </c>
      <c r="K17" s="103">
        <f t="shared" si="32"/>
        <v>0.82073501882231636</v>
      </c>
      <c r="L17" s="103">
        <f t="shared" si="3"/>
        <v>0</v>
      </c>
      <c r="M17" s="103">
        <f t="shared" si="4"/>
        <v>2.6263520602314125E-3</v>
      </c>
      <c r="N17" s="103">
        <f t="shared" si="5"/>
        <v>3.2008665734070338E-3</v>
      </c>
      <c r="O17" s="103">
        <f t="shared" si="6"/>
        <v>0.81490780018867792</v>
      </c>
      <c r="P17" s="103">
        <f t="shared" si="33"/>
        <v>0</v>
      </c>
      <c r="Q17" s="103">
        <f t="shared" si="7"/>
        <v>0</v>
      </c>
      <c r="R17" s="103">
        <f t="shared" si="8"/>
        <v>0</v>
      </c>
      <c r="T17" s="26">
        <f t="shared" si="34"/>
        <v>47</v>
      </c>
      <c r="U17" s="119">
        <f t="shared" si="9"/>
        <v>1.1999999999999999E-3</v>
      </c>
      <c r="V17" s="119"/>
      <c r="W17" s="120">
        <f t="shared" si="35"/>
        <v>0</v>
      </c>
      <c r="X17" s="120">
        <f t="shared" si="10"/>
        <v>0</v>
      </c>
      <c r="Y17" s="120">
        <f t="shared" si="11"/>
        <v>0</v>
      </c>
      <c r="Z17" s="119"/>
      <c r="AA17" s="119">
        <f t="shared" si="36"/>
        <v>0.57058856087095067</v>
      </c>
      <c r="AC17" s="26">
        <f t="shared" si="12"/>
        <v>50</v>
      </c>
      <c r="AD17" s="25">
        <f t="shared" si="13"/>
        <v>0.64186194739671742</v>
      </c>
      <c r="AE17" s="105"/>
      <c r="AF17" s="26">
        <f t="shared" si="14"/>
        <v>47</v>
      </c>
      <c r="AG17" s="25">
        <f t="shared" si="15"/>
        <v>0.58739460761628237</v>
      </c>
      <c r="AH17" s="123"/>
      <c r="AI17" s="122">
        <f t="shared" si="16"/>
        <v>0.05</v>
      </c>
      <c r="AJ17" s="124">
        <f t="shared" si="17"/>
        <v>0</v>
      </c>
      <c r="AL17" s="25">
        <f t="shared" si="37"/>
        <v>1.9475386153024226</v>
      </c>
      <c r="AM17" s="25">
        <f t="shared" si="38"/>
        <v>1</v>
      </c>
      <c r="AO17" s="33">
        <f t="shared" si="39"/>
        <v>15000</v>
      </c>
      <c r="AP17" s="33">
        <f t="shared" si="40"/>
        <v>15000</v>
      </c>
      <c r="AQ17" s="125"/>
      <c r="AR17" s="126">
        <f t="shared" si="41"/>
        <v>18750.763923724793</v>
      </c>
      <c r="AS17" s="126">
        <f t="shared" si="42"/>
        <v>17159.605211296865</v>
      </c>
      <c r="AT17" s="126"/>
      <c r="AU17" s="62">
        <f t="shared" si="18"/>
        <v>0</v>
      </c>
      <c r="AV17" s="62">
        <f t="shared" si="19"/>
        <v>0</v>
      </c>
      <c r="AW17" s="62">
        <f t="shared" si="20"/>
        <v>0</v>
      </c>
      <c r="AX17" s="61">
        <f t="shared" si="43"/>
        <v>0</v>
      </c>
      <c r="AY17" s="61"/>
      <c r="AZ17" s="33">
        <f>IF(B17="","",VLOOKUP($A$3,'Tab1-Plan'!$B$30:$F$33,IF(B17&lt;65,2,3),FALSE))</f>
        <v>0.2</v>
      </c>
      <c r="BA17" s="33">
        <f>IF(T17="","",VLOOKUP($A$3,'Tab1-Plan'!$B$30:$F$33,IF(T17&lt;65,4,5),FALSE))</f>
        <v>0.2</v>
      </c>
      <c r="BB17" s="115"/>
      <c r="BC17" s="126">
        <f t="shared" si="21"/>
        <v>3750.1527847449588</v>
      </c>
      <c r="BD17" s="126">
        <f t="shared" si="22"/>
        <v>3431.9210422593733</v>
      </c>
      <c r="BE17" s="125"/>
      <c r="BF17" s="62">
        <f t="shared" si="23"/>
        <v>0</v>
      </c>
      <c r="BG17" s="62">
        <f t="shared" si="24"/>
        <v>0</v>
      </c>
      <c r="BH17" s="62">
        <f t="shared" si="25"/>
        <v>0</v>
      </c>
      <c r="BI17" s="61">
        <f t="shared" si="26"/>
        <v>0</v>
      </c>
      <c r="BJ17" s="61"/>
      <c r="BK17" s="61">
        <f t="shared" si="27"/>
        <v>0</v>
      </c>
      <c r="BL17" s="61">
        <f t="shared" si="28"/>
        <v>0</v>
      </c>
      <c r="BM17" s="127"/>
      <c r="BR17" s="36"/>
      <c r="BS17" s="36"/>
      <c r="BT17" s="36"/>
      <c r="BU17" s="37"/>
      <c r="BV17" s="127"/>
      <c r="BW17" s="127"/>
      <c r="BZ17" s="36"/>
      <c r="CA17" s="36"/>
      <c r="CB17" s="36"/>
      <c r="CC17" s="36"/>
    </row>
    <row r="18" spans="1:81">
      <c r="A18" s="26">
        <f t="shared" si="29"/>
        <v>2036</v>
      </c>
      <c r="B18" s="26">
        <f t="shared" si="30"/>
        <v>51</v>
      </c>
      <c r="C18" s="26">
        <f t="shared" si="31"/>
        <v>21</v>
      </c>
      <c r="D18" s="103">
        <f t="shared" si="0"/>
        <v>0</v>
      </c>
      <c r="E18" s="118">
        <f t="shared" si="1"/>
        <v>1.5E-3</v>
      </c>
      <c r="F18" s="103">
        <f t="shared" si="2"/>
        <v>4.3E-3</v>
      </c>
      <c r="G18" s="103"/>
      <c r="H18" s="60">
        <f>IF(B18="","",(IF(AND(B18&gt;='Tab1-Plan'!$C$9,C18&gt;='Tab1-Plan'!$D$9),1,0)))</f>
        <v>0</v>
      </c>
      <c r="I18" s="64">
        <f>IF(AND(B18="",T18=""),"",VLOOKUP($A$3,'Tab2-Assumptions'!$A$10:$C$13,2,FALSE))</f>
        <v>1</v>
      </c>
      <c r="J18" s="64">
        <f>IF(AND(B18="",T18=""),"",VLOOKUP($A$3,'Tab2-Assumptions'!$A$10:$C$13,3,FALSE))</f>
        <v>0.8</v>
      </c>
      <c r="K18" s="103">
        <f t="shared" si="32"/>
        <v>0.81490780018867792</v>
      </c>
      <c r="L18" s="103">
        <f t="shared" si="3"/>
        <v>0</v>
      </c>
      <c r="M18" s="103">
        <f t="shared" si="4"/>
        <v>1.2223617002830168E-3</v>
      </c>
      <c r="N18" s="103">
        <f t="shared" si="5"/>
        <v>3.5041035408113152E-3</v>
      </c>
      <c r="O18" s="103">
        <f t="shared" si="6"/>
        <v>0.8101813349475836</v>
      </c>
      <c r="P18" s="103">
        <f t="shared" si="33"/>
        <v>0</v>
      </c>
      <c r="Q18" s="103">
        <f t="shared" si="7"/>
        <v>0</v>
      </c>
      <c r="R18" s="103">
        <f t="shared" si="8"/>
        <v>0</v>
      </c>
      <c r="T18" s="26">
        <f t="shared" si="34"/>
        <v>48</v>
      </c>
      <c r="U18" s="119">
        <f t="shared" si="9"/>
        <v>1.4E-3</v>
      </c>
      <c r="V18" s="119"/>
      <c r="W18" s="120">
        <f t="shared" si="35"/>
        <v>0</v>
      </c>
      <c r="X18" s="120">
        <f t="shared" si="10"/>
        <v>0</v>
      </c>
      <c r="Y18" s="120">
        <f t="shared" si="11"/>
        <v>0</v>
      </c>
      <c r="Z18" s="119"/>
      <c r="AA18" s="119">
        <f t="shared" si="36"/>
        <v>0.54341767701995303</v>
      </c>
      <c r="AC18" s="26">
        <f t="shared" si="12"/>
        <v>51</v>
      </c>
      <c r="AD18" s="25">
        <f t="shared" si="13"/>
        <v>0.66111780581861901</v>
      </c>
      <c r="AE18" s="105"/>
      <c r="AF18" s="26">
        <f t="shared" si="14"/>
        <v>48</v>
      </c>
      <c r="AG18" s="25">
        <f t="shared" si="15"/>
        <v>0.60501644584477088</v>
      </c>
      <c r="AH18" s="123"/>
      <c r="AI18" s="122">
        <f t="shared" si="16"/>
        <v>0.05</v>
      </c>
      <c r="AJ18" s="124">
        <f t="shared" si="17"/>
        <v>0</v>
      </c>
      <c r="AL18" s="25">
        <f t="shared" si="37"/>
        <v>2.0449155460675437</v>
      </c>
      <c r="AM18" s="25">
        <f t="shared" si="38"/>
        <v>1</v>
      </c>
      <c r="AO18" s="33">
        <f t="shared" si="39"/>
        <v>15000</v>
      </c>
      <c r="AP18" s="33">
        <f t="shared" si="40"/>
        <v>15000</v>
      </c>
      <c r="AQ18" s="125"/>
      <c r="AR18" s="126">
        <f t="shared" si="41"/>
        <v>20278.951183508365</v>
      </c>
      <c r="AS18" s="126">
        <f t="shared" si="42"/>
        <v>18558.113036017559</v>
      </c>
      <c r="AT18" s="126"/>
      <c r="AU18" s="62">
        <f t="shared" si="18"/>
        <v>0</v>
      </c>
      <c r="AV18" s="62">
        <f t="shared" si="19"/>
        <v>0</v>
      </c>
      <c r="AW18" s="62">
        <f t="shared" si="20"/>
        <v>0</v>
      </c>
      <c r="AX18" s="61">
        <f t="shared" si="43"/>
        <v>0</v>
      </c>
      <c r="AY18" s="61"/>
      <c r="AZ18" s="33">
        <f>IF(B18="","",VLOOKUP($A$3,'Tab1-Plan'!$B$30:$F$33,IF(B18&lt;65,2,3),FALSE))</f>
        <v>0.2</v>
      </c>
      <c r="BA18" s="33">
        <f>IF(T18="","",VLOOKUP($A$3,'Tab1-Plan'!$B$30:$F$33,IF(T18&lt;65,4,5),FALSE))</f>
        <v>0.2</v>
      </c>
      <c r="BB18" s="115"/>
      <c r="BC18" s="126">
        <f t="shared" si="21"/>
        <v>4055.7902367016732</v>
      </c>
      <c r="BD18" s="126">
        <f t="shared" si="22"/>
        <v>3711.622607203512</v>
      </c>
      <c r="BE18" s="125"/>
      <c r="BF18" s="62">
        <f t="shared" si="23"/>
        <v>0</v>
      </c>
      <c r="BG18" s="62">
        <f t="shared" si="24"/>
        <v>0</v>
      </c>
      <c r="BH18" s="62">
        <f t="shared" si="25"/>
        <v>0</v>
      </c>
      <c r="BI18" s="61">
        <f t="shared" si="26"/>
        <v>0</v>
      </c>
      <c r="BJ18" s="61"/>
      <c r="BK18" s="61">
        <f t="shared" si="27"/>
        <v>0</v>
      </c>
      <c r="BL18" s="61">
        <f t="shared" si="28"/>
        <v>0</v>
      </c>
      <c r="BM18" s="127"/>
      <c r="BR18" s="36"/>
      <c r="BS18" s="36"/>
      <c r="BT18" s="36"/>
      <c r="BU18" s="37"/>
      <c r="BV18" s="127"/>
      <c r="BW18" s="127"/>
      <c r="BZ18" s="36"/>
      <c r="CA18" s="36"/>
      <c r="CB18" s="36"/>
      <c r="CC18" s="36"/>
    </row>
    <row r="19" spans="1:81">
      <c r="A19" s="26">
        <f t="shared" si="29"/>
        <v>2037</v>
      </c>
      <c r="B19" s="26">
        <f t="shared" si="30"/>
        <v>52</v>
      </c>
      <c r="C19" s="26">
        <f t="shared" si="31"/>
        <v>22</v>
      </c>
      <c r="D19" s="103">
        <f t="shared" si="0"/>
        <v>0</v>
      </c>
      <c r="E19" s="118">
        <f t="shared" si="1"/>
        <v>1E-3</v>
      </c>
      <c r="F19" s="103">
        <f t="shared" si="2"/>
        <v>4.7999999999999996E-3</v>
      </c>
      <c r="G19" s="103"/>
      <c r="H19" s="60">
        <f>IF(B19="","",(IF(AND(B19&gt;='Tab1-Plan'!$C$9,C19&gt;='Tab1-Plan'!$D$9),1,0)))</f>
        <v>0</v>
      </c>
      <c r="I19" s="64">
        <f>IF(AND(B19="",T19=""),"",VLOOKUP($A$3,'Tab2-Assumptions'!$A$10:$C$13,2,FALSE))</f>
        <v>1</v>
      </c>
      <c r="J19" s="64">
        <f>IF(AND(B19="",T19=""),"",VLOOKUP($A$3,'Tab2-Assumptions'!$A$10:$C$13,3,FALSE))</f>
        <v>0.8</v>
      </c>
      <c r="K19" s="103">
        <f t="shared" si="32"/>
        <v>0.8101813349475836</v>
      </c>
      <c r="L19" s="103">
        <f t="shared" si="3"/>
        <v>0</v>
      </c>
      <c r="M19" s="103">
        <f t="shared" si="4"/>
        <v>8.1018133494758365E-4</v>
      </c>
      <c r="N19" s="103">
        <f t="shared" si="5"/>
        <v>3.888870407748401E-3</v>
      </c>
      <c r="O19" s="103">
        <f t="shared" si="6"/>
        <v>0.80548228320488757</v>
      </c>
      <c r="P19" s="103">
        <f t="shared" si="33"/>
        <v>0</v>
      </c>
      <c r="Q19" s="103">
        <f t="shared" si="7"/>
        <v>0</v>
      </c>
      <c r="R19" s="103">
        <f t="shared" si="8"/>
        <v>0</v>
      </c>
      <c r="T19" s="26">
        <f t="shared" si="34"/>
        <v>49</v>
      </c>
      <c r="U19" s="119">
        <f t="shared" si="9"/>
        <v>1.5E-3</v>
      </c>
      <c r="V19" s="119"/>
      <c r="W19" s="120">
        <f t="shared" si="35"/>
        <v>0</v>
      </c>
      <c r="X19" s="120">
        <f t="shared" si="10"/>
        <v>0</v>
      </c>
      <c r="Y19" s="120">
        <f t="shared" si="11"/>
        <v>0</v>
      </c>
      <c r="Z19" s="119"/>
      <c r="AA19" s="119">
        <f t="shared" si="36"/>
        <v>0.51754064478090767</v>
      </c>
      <c r="AC19" s="26">
        <f t="shared" si="12"/>
        <v>52</v>
      </c>
      <c r="AD19" s="25">
        <f t="shared" si="13"/>
        <v>0.68095133999317758</v>
      </c>
      <c r="AE19" s="105"/>
      <c r="AF19" s="26">
        <f t="shared" si="14"/>
        <v>49</v>
      </c>
      <c r="AG19" s="25">
        <f t="shared" si="15"/>
        <v>0.62316693922011401</v>
      </c>
      <c r="AH19" s="123"/>
      <c r="AI19" s="122">
        <f t="shared" si="16"/>
        <v>0.05</v>
      </c>
      <c r="AJ19" s="124">
        <f t="shared" si="17"/>
        <v>0</v>
      </c>
      <c r="AL19" s="25">
        <f t="shared" si="37"/>
        <v>2.1471613233709208</v>
      </c>
      <c r="AM19" s="25">
        <f t="shared" si="38"/>
        <v>1</v>
      </c>
      <c r="AO19" s="33">
        <f t="shared" si="39"/>
        <v>15000</v>
      </c>
      <c r="AP19" s="33">
        <f t="shared" si="40"/>
        <v>15000</v>
      </c>
      <c r="AQ19" s="125"/>
      <c r="AR19" s="126">
        <f t="shared" si="41"/>
        <v>21931.685704964297</v>
      </c>
      <c r="AS19" s="126">
        <f t="shared" si="42"/>
        <v>20070.599248452992</v>
      </c>
      <c r="AT19" s="126"/>
      <c r="AU19" s="62">
        <f t="shared" si="18"/>
        <v>0</v>
      </c>
      <c r="AV19" s="62">
        <f t="shared" si="19"/>
        <v>0</v>
      </c>
      <c r="AW19" s="62">
        <f t="shared" si="20"/>
        <v>0</v>
      </c>
      <c r="AX19" s="61">
        <f t="shared" si="43"/>
        <v>0</v>
      </c>
      <c r="AY19" s="61"/>
      <c r="AZ19" s="33">
        <f>IF(B19="","",VLOOKUP($A$3,'Tab1-Plan'!$B$30:$F$33,IF(B19&lt;65,2,3),FALSE))</f>
        <v>0.2</v>
      </c>
      <c r="BA19" s="33">
        <f>IF(T19="","",VLOOKUP($A$3,'Tab1-Plan'!$B$30:$F$33,IF(T19&lt;65,4,5),FALSE))</f>
        <v>0.2</v>
      </c>
      <c r="BB19" s="115"/>
      <c r="BC19" s="126">
        <f t="shared" si="21"/>
        <v>4386.3371409928595</v>
      </c>
      <c r="BD19" s="126">
        <f t="shared" si="22"/>
        <v>4014.1198496905986</v>
      </c>
      <c r="BE19" s="125"/>
      <c r="BF19" s="62">
        <f t="shared" si="23"/>
        <v>0</v>
      </c>
      <c r="BG19" s="62">
        <f t="shared" si="24"/>
        <v>0</v>
      </c>
      <c r="BH19" s="62">
        <f t="shared" si="25"/>
        <v>0</v>
      </c>
      <c r="BI19" s="61">
        <f t="shared" si="26"/>
        <v>0</v>
      </c>
      <c r="BJ19" s="61"/>
      <c r="BK19" s="61">
        <f t="shared" si="27"/>
        <v>0</v>
      </c>
      <c r="BL19" s="61">
        <f t="shared" si="28"/>
        <v>0</v>
      </c>
      <c r="BM19" s="127"/>
      <c r="BR19" s="36"/>
      <c r="BS19" s="36"/>
      <c r="BT19" s="36"/>
      <c r="BU19" s="37"/>
      <c r="BV19" s="127"/>
      <c r="BW19" s="127"/>
      <c r="BZ19" s="36"/>
      <c r="CA19" s="36"/>
      <c r="CB19" s="36"/>
      <c r="CC19" s="36"/>
    </row>
    <row r="20" spans="1:81">
      <c r="A20" s="26">
        <f t="shared" si="29"/>
        <v>2038</v>
      </c>
      <c r="B20" s="26">
        <f t="shared" si="30"/>
        <v>53</v>
      </c>
      <c r="C20" s="26">
        <f t="shared" si="31"/>
        <v>23</v>
      </c>
      <c r="D20" s="103">
        <f t="shared" si="0"/>
        <v>0</v>
      </c>
      <c r="E20" s="118">
        <f t="shared" si="1"/>
        <v>1E-3</v>
      </c>
      <c r="F20" s="103">
        <f t="shared" si="2"/>
        <v>5.1999999999999998E-3</v>
      </c>
      <c r="G20" s="103"/>
      <c r="H20" s="60">
        <f>IF(B20="","",(IF(AND(B20&gt;='Tab1-Plan'!$C$9,C20&gt;='Tab1-Plan'!$D$9),1,0)))</f>
        <v>0</v>
      </c>
      <c r="I20" s="64">
        <f>IF(AND(B20="",T20=""),"",VLOOKUP($A$3,'Tab2-Assumptions'!$A$10:$C$13,2,FALSE))</f>
        <v>1</v>
      </c>
      <c r="J20" s="64">
        <f>IF(AND(B20="",T20=""),"",VLOOKUP($A$3,'Tab2-Assumptions'!$A$10:$C$13,3,FALSE))</f>
        <v>0.8</v>
      </c>
      <c r="K20" s="103">
        <f t="shared" si="32"/>
        <v>0.80548228320488757</v>
      </c>
      <c r="L20" s="103">
        <f t="shared" si="3"/>
        <v>0</v>
      </c>
      <c r="M20" s="103">
        <f t="shared" si="4"/>
        <v>8.0548228320488754E-4</v>
      </c>
      <c r="N20" s="103">
        <f t="shared" si="5"/>
        <v>4.1885078726654149E-3</v>
      </c>
      <c r="O20" s="103">
        <f t="shared" si="6"/>
        <v>0.80048829304901725</v>
      </c>
      <c r="P20" s="103">
        <f t="shared" si="33"/>
        <v>0</v>
      </c>
      <c r="Q20" s="103">
        <f t="shared" si="7"/>
        <v>0</v>
      </c>
      <c r="R20" s="103">
        <f t="shared" si="8"/>
        <v>0</v>
      </c>
      <c r="T20" s="26">
        <f t="shared" si="34"/>
        <v>50</v>
      </c>
      <c r="U20" s="119">
        <f t="shared" si="9"/>
        <v>1.6000000000000001E-3</v>
      </c>
      <c r="V20" s="119"/>
      <c r="W20" s="120">
        <f t="shared" si="35"/>
        <v>0</v>
      </c>
      <c r="X20" s="120">
        <f t="shared" si="10"/>
        <v>0</v>
      </c>
      <c r="Y20" s="120">
        <f t="shared" si="11"/>
        <v>0</v>
      </c>
      <c r="Z20" s="119"/>
      <c r="AA20" s="119">
        <f t="shared" si="36"/>
        <v>0.49289585217229298</v>
      </c>
      <c r="AC20" s="26">
        <f t="shared" si="12"/>
        <v>53</v>
      </c>
      <c r="AD20" s="25">
        <f t="shared" si="13"/>
        <v>0.70137988019297293</v>
      </c>
      <c r="AE20" s="105"/>
      <c r="AF20" s="26">
        <f t="shared" si="14"/>
        <v>50</v>
      </c>
      <c r="AG20" s="25">
        <f t="shared" si="15"/>
        <v>0.64186194739671742</v>
      </c>
      <c r="AH20" s="123"/>
      <c r="AI20" s="122">
        <f t="shared" si="16"/>
        <v>0.05</v>
      </c>
      <c r="AJ20" s="124">
        <f t="shared" si="17"/>
        <v>0</v>
      </c>
      <c r="AL20" s="25">
        <f t="shared" si="37"/>
        <v>2.2545193895394671</v>
      </c>
      <c r="AM20" s="25">
        <f t="shared" si="38"/>
        <v>1</v>
      </c>
      <c r="AO20" s="33">
        <f t="shared" si="39"/>
        <v>15000</v>
      </c>
      <c r="AP20" s="33">
        <f t="shared" si="40"/>
        <v>15000</v>
      </c>
      <c r="AQ20" s="125"/>
      <c r="AR20" s="126">
        <f t="shared" si="41"/>
        <v>23719.118089918888</v>
      </c>
      <c r="AS20" s="126">
        <f t="shared" si="42"/>
        <v>21706.353087201915</v>
      </c>
      <c r="AT20" s="126"/>
      <c r="AU20" s="62">
        <f t="shared" si="18"/>
        <v>0</v>
      </c>
      <c r="AV20" s="62">
        <f t="shared" si="19"/>
        <v>0</v>
      </c>
      <c r="AW20" s="62">
        <f t="shared" si="20"/>
        <v>0</v>
      </c>
      <c r="AX20" s="61">
        <f t="shared" si="43"/>
        <v>0</v>
      </c>
      <c r="AY20" s="61"/>
      <c r="AZ20" s="33">
        <f>IF(B20="","",VLOOKUP($A$3,'Tab1-Plan'!$B$30:$F$33,IF(B20&lt;65,2,3),FALSE))</f>
        <v>0.2</v>
      </c>
      <c r="BA20" s="33">
        <f>IF(T20="","",VLOOKUP($A$3,'Tab1-Plan'!$B$30:$F$33,IF(T20&lt;65,4,5),FALSE))</f>
        <v>0.2</v>
      </c>
      <c r="BB20" s="115"/>
      <c r="BC20" s="126">
        <f t="shared" si="21"/>
        <v>4743.8236179837777</v>
      </c>
      <c r="BD20" s="126">
        <f t="shared" si="22"/>
        <v>4341.2706174403829</v>
      </c>
      <c r="BE20" s="125"/>
      <c r="BF20" s="62">
        <f t="shared" si="23"/>
        <v>0</v>
      </c>
      <c r="BG20" s="62">
        <f t="shared" si="24"/>
        <v>0</v>
      </c>
      <c r="BH20" s="62">
        <f t="shared" si="25"/>
        <v>0</v>
      </c>
      <c r="BI20" s="61">
        <f t="shared" si="26"/>
        <v>0</v>
      </c>
      <c r="BJ20" s="61"/>
      <c r="BK20" s="61">
        <f t="shared" si="27"/>
        <v>0</v>
      </c>
      <c r="BL20" s="61">
        <f t="shared" si="28"/>
        <v>0</v>
      </c>
      <c r="BM20" s="127"/>
      <c r="BR20" s="36"/>
      <c r="BS20" s="36"/>
      <c r="BT20" s="36"/>
      <c r="BU20" s="37"/>
      <c r="BV20" s="127"/>
      <c r="BW20" s="127"/>
      <c r="BZ20" s="36"/>
      <c r="CA20" s="36"/>
      <c r="CB20" s="36"/>
      <c r="CC20" s="36"/>
    </row>
    <row r="21" spans="1:81">
      <c r="A21" s="26">
        <f t="shared" si="29"/>
        <v>2039</v>
      </c>
      <c r="B21" s="26">
        <f t="shared" si="30"/>
        <v>54</v>
      </c>
      <c r="C21" s="26">
        <f t="shared" si="31"/>
        <v>24</v>
      </c>
      <c r="D21" s="103">
        <f t="shared" si="0"/>
        <v>0</v>
      </c>
      <c r="E21" s="118">
        <f t="shared" si="1"/>
        <v>1E-3</v>
      </c>
      <c r="F21" s="103">
        <f t="shared" si="2"/>
        <v>5.7000000000000002E-3</v>
      </c>
      <c r="G21" s="103"/>
      <c r="H21" s="60">
        <f>IF(B21="","",(IF(AND(B21&gt;='Tab1-Plan'!$C$9,C21&gt;='Tab1-Plan'!$D$9),1,0)))</f>
        <v>0</v>
      </c>
      <c r="I21" s="64">
        <f>IF(AND(B21="",T21=""),"",VLOOKUP($A$3,'Tab2-Assumptions'!$A$10:$C$13,2,FALSE))</f>
        <v>1</v>
      </c>
      <c r="J21" s="64">
        <f>IF(AND(B21="",T21=""),"",VLOOKUP($A$3,'Tab2-Assumptions'!$A$10:$C$13,3,FALSE))</f>
        <v>0.8</v>
      </c>
      <c r="K21" s="103">
        <f t="shared" si="32"/>
        <v>0.80048829304901725</v>
      </c>
      <c r="L21" s="103">
        <f t="shared" si="3"/>
        <v>0</v>
      </c>
      <c r="M21" s="103">
        <f t="shared" si="4"/>
        <v>8.0048829304901726E-4</v>
      </c>
      <c r="N21" s="103">
        <f t="shared" si="5"/>
        <v>4.5627832703793985E-3</v>
      </c>
      <c r="O21" s="103">
        <f t="shared" si="6"/>
        <v>0.79512502148558883</v>
      </c>
      <c r="P21" s="103">
        <f t="shared" si="33"/>
        <v>0</v>
      </c>
      <c r="Q21" s="103">
        <f t="shared" si="7"/>
        <v>0</v>
      </c>
      <c r="R21" s="103">
        <f t="shared" si="8"/>
        <v>0</v>
      </c>
      <c r="T21" s="26">
        <f t="shared" si="34"/>
        <v>51</v>
      </c>
      <c r="U21" s="119">
        <f t="shared" si="9"/>
        <v>1.8E-3</v>
      </c>
      <c r="V21" s="119"/>
      <c r="W21" s="120">
        <f t="shared" si="35"/>
        <v>0</v>
      </c>
      <c r="X21" s="120">
        <f t="shared" si="10"/>
        <v>0</v>
      </c>
      <c r="Y21" s="120">
        <f t="shared" si="11"/>
        <v>0</v>
      </c>
      <c r="Z21" s="119"/>
      <c r="AA21" s="119">
        <f t="shared" si="36"/>
        <v>0.46942462111646949</v>
      </c>
      <c r="AC21" s="26">
        <f t="shared" si="12"/>
        <v>54</v>
      </c>
      <c r="AD21" s="25">
        <f t="shared" si="13"/>
        <v>0.7224212765987621</v>
      </c>
      <c r="AE21" s="105"/>
      <c r="AF21" s="26">
        <f t="shared" si="14"/>
        <v>51</v>
      </c>
      <c r="AG21" s="25">
        <f t="shared" si="15"/>
        <v>0.66111780581861901</v>
      </c>
      <c r="AH21" s="123"/>
      <c r="AI21" s="122">
        <f t="shared" si="16"/>
        <v>0.05</v>
      </c>
      <c r="AJ21" s="124">
        <f t="shared" si="17"/>
        <v>0</v>
      </c>
      <c r="AL21" s="25">
        <f t="shared" si="37"/>
        <v>2.3672453590164406</v>
      </c>
      <c r="AM21" s="25">
        <f t="shared" si="38"/>
        <v>1</v>
      </c>
      <c r="AO21" s="33">
        <f t="shared" si="39"/>
        <v>15000</v>
      </c>
      <c r="AP21" s="33">
        <f t="shared" si="40"/>
        <v>15000</v>
      </c>
      <c r="AQ21" s="125"/>
      <c r="AR21" s="126">
        <f t="shared" si="41"/>
        <v>25652.226214247279</v>
      </c>
      <c r="AS21" s="126">
        <f t="shared" si="42"/>
        <v>23475.420863808875</v>
      </c>
      <c r="AT21" s="126"/>
      <c r="AU21" s="62">
        <f t="shared" si="18"/>
        <v>0</v>
      </c>
      <c r="AV21" s="62">
        <f t="shared" si="19"/>
        <v>0</v>
      </c>
      <c r="AW21" s="62">
        <f t="shared" si="20"/>
        <v>0</v>
      </c>
      <c r="AX21" s="61">
        <f t="shared" si="43"/>
        <v>0</v>
      </c>
      <c r="AY21" s="61"/>
      <c r="AZ21" s="33">
        <f>IF(B21="","",VLOOKUP($A$3,'Tab1-Plan'!$B$30:$F$33,IF(B21&lt;65,2,3),FALSE))</f>
        <v>0.2</v>
      </c>
      <c r="BA21" s="33">
        <f>IF(T21="","",VLOOKUP($A$3,'Tab1-Plan'!$B$30:$F$33,IF(T21&lt;65,4,5),FALSE))</f>
        <v>0.2</v>
      </c>
      <c r="BB21" s="115"/>
      <c r="BC21" s="126">
        <f t="shared" si="21"/>
        <v>5130.445242849456</v>
      </c>
      <c r="BD21" s="126">
        <f t="shared" si="22"/>
        <v>4695.0841727617753</v>
      </c>
      <c r="BE21" s="125"/>
      <c r="BF21" s="62">
        <f t="shared" si="23"/>
        <v>0</v>
      </c>
      <c r="BG21" s="62">
        <f t="shared" si="24"/>
        <v>0</v>
      </c>
      <c r="BH21" s="62">
        <f t="shared" si="25"/>
        <v>0</v>
      </c>
      <c r="BI21" s="61">
        <f t="shared" si="26"/>
        <v>0</v>
      </c>
      <c r="BJ21" s="61"/>
      <c r="BK21" s="61">
        <f t="shared" si="27"/>
        <v>0</v>
      </c>
      <c r="BL21" s="61">
        <f t="shared" si="28"/>
        <v>0</v>
      </c>
      <c r="BM21" s="127"/>
      <c r="BR21" s="36"/>
      <c r="BS21" s="36"/>
      <c r="BT21" s="36"/>
      <c r="BU21" s="37"/>
      <c r="BV21" s="127"/>
      <c r="BW21" s="127"/>
      <c r="BZ21" s="36"/>
      <c r="CA21" s="36"/>
      <c r="CB21" s="36"/>
      <c r="CC21" s="36"/>
    </row>
    <row r="22" spans="1:81">
      <c r="A22" s="26">
        <f t="shared" si="29"/>
        <v>2040</v>
      </c>
      <c r="B22" s="26">
        <f t="shared" si="30"/>
        <v>55</v>
      </c>
      <c r="C22" s="26">
        <f t="shared" si="31"/>
        <v>25</v>
      </c>
      <c r="D22" s="103">
        <f t="shared" si="0"/>
        <v>0.1</v>
      </c>
      <c r="E22" s="118">
        <f t="shared" si="1"/>
        <v>0</v>
      </c>
      <c r="F22" s="103">
        <f t="shared" si="2"/>
        <v>6.1000000000000004E-3</v>
      </c>
      <c r="G22" s="103"/>
      <c r="H22" s="60">
        <f>IF(B22="","",(IF(AND(B22&gt;='Tab1-Plan'!$C$9,C22&gt;='Tab1-Plan'!$D$9),1,0)))</f>
        <v>1</v>
      </c>
      <c r="I22" s="64">
        <f>IF(AND(B22="",T22=""),"",VLOOKUP($A$3,'Tab2-Assumptions'!$A$10:$C$13,2,FALSE))</f>
        <v>1</v>
      </c>
      <c r="J22" s="64">
        <f>IF(AND(B22="",T22=""),"",VLOOKUP($A$3,'Tab2-Assumptions'!$A$10:$C$13,3,FALSE))</f>
        <v>0.8</v>
      </c>
      <c r="K22" s="103">
        <f t="shared" si="32"/>
        <v>0.79512502148558883</v>
      </c>
      <c r="L22" s="103">
        <f t="shared" si="3"/>
        <v>7.9512502148558886E-2</v>
      </c>
      <c r="M22" s="103">
        <f t="shared" si="4"/>
        <v>0</v>
      </c>
      <c r="N22" s="103">
        <f t="shared" si="5"/>
        <v>4.8502626310620925E-3</v>
      </c>
      <c r="O22" s="103">
        <f t="shared" si="6"/>
        <v>0.71076225670596782</v>
      </c>
      <c r="P22" s="103">
        <f t="shared" si="33"/>
        <v>7.9512502148558886E-2</v>
      </c>
      <c r="Q22" s="103">
        <f t="shared" si="7"/>
        <v>7.9027475885452683E-2</v>
      </c>
      <c r="R22" s="103">
        <f t="shared" si="8"/>
        <v>7.9269989017005785E-2</v>
      </c>
      <c r="T22" s="26">
        <f t="shared" si="34"/>
        <v>52</v>
      </c>
      <c r="U22" s="119">
        <f t="shared" si="9"/>
        <v>1.9E-3</v>
      </c>
      <c r="V22" s="119"/>
      <c r="W22" s="120">
        <f t="shared" si="35"/>
        <v>7.9512502148558886E-2</v>
      </c>
      <c r="X22" s="120">
        <f t="shared" si="10"/>
        <v>7.936142839447663E-2</v>
      </c>
      <c r="Y22" s="120">
        <f t="shared" si="11"/>
        <v>6.3549572217214204E-2</v>
      </c>
      <c r="Z22" s="119"/>
      <c r="AA22" s="119">
        <f t="shared" si="36"/>
        <v>0.44707106772997091</v>
      </c>
      <c r="AC22" s="26">
        <f t="shared" si="12"/>
        <v>55</v>
      </c>
      <c r="AD22" s="25">
        <f t="shared" si="13"/>
        <v>0.74409391489672494</v>
      </c>
      <c r="AE22" s="105"/>
      <c r="AF22" s="26">
        <f t="shared" si="14"/>
        <v>52</v>
      </c>
      <c r="AG22" s="25">
        <f t="shared" si="15"/>
        <v>0.68095133999317758</v>
      </c>
      <c r="AH22" s="123"/>
      <c r="AI22" s="122">
        <f t="shared" si="16"/>
        <v>0.05</v>
      </c>
      <c r="AJ22" s="124">
        <f t="shared" si="17"/>
        <v>0</v>
      </c>
      <c r="AL22" s="25">
        <f t="shared" si="37"/>
        <v>2.4856076269672629</v>
      </c>
      <c r="AM22" s="25">
        <f t="shared" si="38"/>
        <v>1</v>
      </c>
      <c r="AO22" s="33">
        <f t="shared" si="39"/>
        <v>15000</v>
      </c>
      <c r="AP22" s="33">
        <f t="shared" si="40"/>
        <v>15000</v>
      </c>
      <c r="AQ22" s="125"/>
      <c r="AR22" s="126">
        <f t="shared" si="41"/>
        <v>27742.882650708438</v>
      </c>
      <c r="AS22" s="126">
        <f t="shared" si="42"/>
        <v>25388.667664209301</v>
      </c>
      <c r="AT22" s="126"/>
      <c r="AU22" s="62">
        <f t="shared" si="18"/>
        <v>2199.1780030217383</v>
      </c>
      <c r="AV22" s="62">
        <f t="shared" si="19"/>
        <v>1613.4389692255199</v>
      </c>
      <c r="AW22" s="62">
        <f t="shared" si="20"/>
        <v>3812.6169722472582</v>
      </c>
      <c r="AX22" s="61">
        <f t="shared" si="43"/>
        <v>1704.5107406279906</v>
      </c>
      <c r="AY22" s="61"/>
      <c r="AZ22" s="33">
        <f>IF(B22="","",VLOOKUP($A$3,'Tab1-Plan'!$B$30:$F$33,IF(B22&lt;65,2,3),FALSE))</f>
        <v>0.2</v>
      </c>
      <c r="BA22" s="33">
        <f>IF(T22="","",VLOOKUP($A$3,'Tab1-Plan'!$B$30:$F$33,IF(T22&lt;65,4,5),FALSE))</f>
        <v>0.2</v>
      </c>
      <c r="BB22" s="115"/>
      <c r="BC22" s="126">
        <f t="shared" si="21"/>
        <v>5548.5765301416877</v>
      </c>
      <c r="BD22" s="126">
        <f t="shared" si="22"/>
        <v>5077.7335328418603</v>
      </c>
      <c r="BE22" s="125"/>
      <c r="BF22" s="62">
        <f t="shared" si="23"/>
        <v>439.83560060434763</v>
      </c>
      <c r="BG22" s="62">
        <f t="shared" si="24"/>
        <v>322.68779384510401</v>
      </c>
      <c r="BH22" s="62">
        <f t="shared" si="25"/>
        <v>762.52339444945164</v>
      </c>
      <c r="BI22" s="61">
        <f t="shared" si="26"/>
        <v>340.9021481255981</v>
      </c>
      <c r="BJ22" s="61"/>
      <c r="BK22" s="61">
        <f t="shared" si="27"/>
        <v>3050.0935777978066</v>
      </c>
      <c r="BL22" s="61">
        <f t="shared" si="28"/>
        <v>1363.6085925023924</v>
      </c>
      <c r="BM22" s="127"/>
      <c r="BR22" s="36"/>
      <c r="BS22" s="36"/>
      <c r="BT22" s="36"/>
      <c r="BU22" s="37"/>
      <c r="BV22" s="127"/>
      <c r="BW22" s="127"/>
      <c r="BZ22" s="36"/>
      <c r="CA22" s="36"/>
      <c r="CB22" s="36"/>
      <c r="CC22" s="36"/>
    </row>
    <row r="23" spans="1:81">
      <c r="A23" s="26">
        <f t="shared" si="29"/>
        <v>2041</v>
      </c>
      <c r="B23" s="26">
        <f t="shared" si="30"/>
        <v>56</v>
      </c>
      <c r="C23" s="26">
        <f t="shared" si="31"/>
        <v>26</v>
      </c>
      <c r="D23" s="103">
        <f t="shared" si="0"/>
        <v>0</v>
      </c>
      <c r="E23" s="118">
        <f t="shared" si="1"/>
        <v>0</v>
      </c>
      <c r="F23" s="103">
        <f t="shared" si="2"/>
        <v>6.6E-3</v>
      </c>
      <c r="G23" s="103"/>
      <c r="H23" s="60">
        <f>IF(B23="","",(IF(AND(B23&gt;='Tab1-Plan'!$C$9,C23&gt;='Tab1-Plan'!$D$9),1,0)))</f>
        <v>1</v>
      </c>
      <c r="I23" s="64">
        <f>IF(AND(B23="",T23=""),"",VLOOKUP($A$3,'Tab2-Assumptions'!$A$10:$C$13,2,FALSE))</f>
        <v>1</v>
      </c>
      <c r="J23" s="64">
        <f>IF(AND(B23="",T23=""),"",VLOOKUP($A$3,'Tab2-Assumptions'!$A$10:$C$13,3,FALSE))</f>
        <v>0.8</v>
      </c>
      <c r="K23" s="103">
        <f t="shared" si="32"/>
        <v>0.71076225670596782</v>
      </c>
      <c r="L23" s="103">
        <f t="shared" si="3"/>
        <v>0</v>
      </c>
      <c r="M23" s="103">
        <f t="shared" si="4"/>
        <v>0</v>
      </c>
      <c r="N23" s="103">
        <f t="shared" si="5"/>
        <v>4.6910308942593876E-3</v>
      </c>
      <c r="O23" s="103">
        <f t="shared" si="6"/>
        <v>0.70607122581170845</v>
      </c>
      <c r="P23" s="103">
        <f t="shared" si="33"/>
        <v>7.9027475885452683E-2</v>
      </c>
      <c r="Q23" s="103">
        <f t="shared" si="7"/>
        <v>7.8505894544608698E-2</v>
      </c>
      <c r="R23" s="103">
        <f t="shared" si="8"/>
        <v>7.8766685215030691E-2</v>
      </c>
      <c r="T23" s="26">
        <f t="shared" si="34"/>
        <v>53</v>
      </c>
      <c r="U23" s="119">
        <f t="shared" si="9"/>
        <v>2.0999999999999999E-3</v>
      </c>
      <c r="V23" s="119"/>
      <c r="W23" s="120">
        <f t="shared" si="35"/>
        <v>7.936142839447663E-2</v>
      </c>
      <c r="X23" s="120">
        <f t="shared" si="10"/>
        <v>7.9194769394848236E-2</v>
      </c>
      <c r="Y23" s="120">
        <f t="shared" si="11"/>
        <v>6.3422479115729943E-2</v>
      </c>
      <c r="Z23" s="119"/>
      <c r="AA23" s="119">
        <f t="shared" si="36"/>
        <v>0.42578196926663892</v>
      </c>
      <c r="AC23" s="26">
        <f t="shared" si="12"/>
        <v>56</v>
      </c>
      <c r="AD23" s="25">
        <f t="shared" si="13"/>
        <v>0.76641673234362673</v>
      </c>
      <c r="AE23" s="105"/>
      <c r="AF23" s="26">
        <f t="shared" si="14"/>
        <v>53</v>
      </c>
      <c r="AG23" s="25">
        <f t="shared" si="15"/>
        <v>0.70137988019297293</v>
      </c>
      <c r="AH23" s="123"/>
      <c r="AI23" s="122">
        <f t="shared" si="16"/>
        <v>0.05</v>
      </c>
      <c r="AJ23" s="124">
        <f t="shared" si="17"/>
        <v>0</v>
      </c>
      <c r="AL23" s="25">
        <f t="shared" si="37"/>
        <v>2.6098880083156262</v>
      </c>
      <c r="AM23" s="25">
        <f t="shared" si="38"/>
        <v>1</v>
      </c>
      <c r="AO23" s="33">
        <f t="shared" si="39"/>
        <v>15000</v>
      </c>
      <c r="AP23" s="33">
        <f t="shared" si="40"/>
        <v>15000</v>
      </c>
      <c r="AQ23" s="125"/>
      <c r="AR23" s="126">
        <f t="shared" si="41"/>
        <v>30003.927586741171</v>
      </c>
      <c r="AS23" s="126">
        <f t="shared" si="42"/>
        <v>27457.844078842358</v>
      </c>
      <c r="AT23" s="126"/>
      <c r="AU23" s="62">
        <f t="shared" si="18"/>
        <v>2363.3099194394172</v>
      </c>
      <c r="AV23" s="62">
        <f t="shared" si="19"/>
        <v>1741.4445426533484</v>
      </c>
      <c r="AW23" s="62">
        <f t="shared" si="20"/>
        <v>4104.7544620927656</v>
      </c>
      <c r="AX23" s="61">
        <f t="shared" si="43"/>
        <v>1747.7304382258808</v>
      </c>
      <c r="AY23" s="61"/>
      <c r="AZ23" s="33">
        <f>IF(B23="","",VLOOKUP($A$3,'Tab1-Plan'!$B$30:$F$33,IF(B23&lt;65,2,3),FALSE))</f>
        <v>0.2</v>
      </c>
      <c r="BA23" s="33">
        <f>IF(T23="","",VLOOKUP($A$3,'Tab1-Plan'!$B$30:$F$33,IF(T23&lt;65,4,5),FALSE))</f>
        <v>0.2</v>
      </c>
      <c r="BB23" s="115"/>
      <c r="BC23" s="126">
        <f t="shared" si="21"/>
        <v>6000.7855173482349</v>
      </c>
      <c r="BD23" s="126">
        <f t="shared" si="22"/>
        <v>5491.5688157684717</v>
      </c>
      <c r="BE23" s="125"/>
      <c r="BF23" s="62">
        <f t="shared" si="23"/>
        <v>472.66198388788348</v>
      </c>
      <c r="BG23" s="62">
        <f t="shared" si="24"/>
        <v>348.28890853066969</v>
      </c>
      <c r="BH23" s="62">
        <f t="shared" si="25"/>
        <v>820.95089241855317</v>
      </c>
      <c r="BI23" s="61">
        <f t="shared" si="26"/>
        <v>349.54608764517621</v>
      </c>
      <c r="BJ23" s="61"/>
      <c r="BK23" s="61">
        <f t="shared" si="27"/>
        <v>3283.8035696742127</v>
      </c>
      <c r="BL23" s="61">
        <f t="shared" si="28"/>
        <v>1398.1843505807046</v>
      </c>
      <c r="BM23" s="127"/>
      <c r="BR23" s="36"/>
      <c r="BS23" s="36"/>
      <c r="BT23" s="36"/>
      <c r="BU23" s="37"/>
      <c r="BV23" s="127"/>
      <c r="BW23" s="127"/>
      <c r="BZ23" s="36"/>
      <c r="CA23" s="36"/>
      <c r="CB23" s="36"/>
      <c r="CC23" s="36"/>
    </row>
    <row r="24" spans="1:81">
      <c r="A24" s="26">
        <f t="shared" si="29"/>
        <v>2042</v>
      </c>
      <c r="B24" s="26">
        <f t="shared" si="30"/>
        <v>57</v>
      </c>
      <c r="C24" s="26">
        <f t="shared" si="31"/>
        <v>27</v>
      </c>
      <c r="D24" s="103">
        <f t="shared" si="0"/>
        <v>0</v>
      </c>
      <c r="E24" s="118">
        <f t="shared" si="1"/>
        <v>0</v>
      </c>
      <c r="F24" s="103">
        <f t="shared" si="2"/>
        <v>7.1000000000000004E-3</v>
      </c>
      <c r="G24" s="103"/>
      <c r="H24" s="60">
        <f>IF(B24="","",(IF(AND(B24&gt;='Tab1-Plan'!$C$9,C24&gt;='Tab1-Plan'!$D$9),1,0)))</f>
        <v>1</v>
      </c>
      <c r="I24" s="64">
        <f>IF(AND(B24="",T24=""),"",VLOOKUP($A$3,'Tab2-Assumptions'!$A$10:$C$13,2,FALSE))</f>
        <v>1</v>
      </c>
      <c r="J24" s="64">
        <f>IF(AND(B24="",T24=""),"",VLOOKUP($A$3,'Tab2-Assumptions'!$A$10:$C$13,3,FALSE))</f>
        <v>0.8</v>
      </c>
      <c r="K24" s="103">
        <f t="shared" si="32"/>
        <v>0.70607122581170845</v>
      </c>
      <c r="L24" s="103">
        <f t="shared" si="3"/>
        <v>0</v>
      </c>
      <c r="M24" s="103">
        <f t="shared" si="4"/>
        <v>0</v>
      </c>
      <c r="N24" s="103">
        <f t="shared" si="5"/>
        <v>5.0131057032631304E-3</v>
      </c>
      <c r="O24" s="103">
        <f t="shared" si="6"/>
        <v>0.70105812010844537</v>
      </c>
      <c r="P24" s="103">
        <f t="shared" si="33"/>
        <v>7.8505894544608698E-2</v>
      </c>
      <c r="Q24" s="103">
        <f t="shared" si="7"/>
        <v>7.794850269334197E-2</v>
      </c>
      <c r="R24" s="103">
        <f t="shared" si="8"/>
        <v>7.8227198618975341E-2</v>
      </c>
      <c r="T24" s="26">
        <f t="shared" si="34"/>
        <v>54</v>
      </c>
      <c r="U24" s="119">
        <f t="shared" si="9"/>
        <v>2.3E-3</v>
      </c>
      <c r="V24" s="119"/>
      <c r="W24" s="120">
        <f t="shared" si="35"/>
        <v>7.9194769394848236E-2</v>
      </c>
      <c r="X24" s="120">
        <f t="shared" si="10"/>
        <v>7.9012621425240084E-2</v>
      </c>
      <c r="Y24" s="120">
        <f t="shared" si="11"/>
        <v>6.3282956328035336E-2</v>
      </c>
      <c r="Z24" s="119"/>
      <c r="AA24" s="119">
        <f t="shared" si="36"/>
        <v>0.40550663739679893</v>
      </c>
      <c r="AC24" s="26">
        <f t="shared" si="12"/>
        <v>57</v>
      </c>
      <c r="AD24" s="25">
        <f t="shared" si="13"/>
        <v>0.7894092343139355</v>
      </c>
      <c r="AE24" s="105"/>
      <c r="AF24" s="26">
        <f t="shared" si="14"/>
        <v>54</v>
      </c>
      <c r="AG24" s="25">
        <f t="shared" si="15"/>
        <v>0.7224212765987621</v>
      </c>
      <c r="AH24" s="123"/>
      <c r="AI24" s="122">
        <f t="shared" si="16"/>
        <v>0.05</v>
      </c>
      <c r="AJ24" s="124">
        <f t="shared" si="17"/>
        <v>0</v>
      </c>
      <c r="AL24" s="25">
        <f t="shared" si="37"/>
        <v>2.7403824087314077</v>
      </c>
      <c r="AM24" s="25">
        <f t="shared" si="38"/>
        <v>1</v>
      </c>
      <c r="AO24" s="33">
        <f t="shared" si="39"/>
        <v>15000</v>
      </c>
      <c r="AP24" s="33">
        <f t="shared" si="40"/>
        <v>15000</v>
      </c>
      <c r="AQ24" s="125"/>
      <c r="AR24" s="126">
        <f t="shared" si="41"/>
        <v>32449.247685060578</v>
      </c>
      <c r="AS24" s="126">
        <f t="shared" si="42"/>
        <v>29695.658371268011</v>
      </c>
      <c r="AT24" s="126"/>
      <c r="AU24" s="62">
        <f t="shared" si="18"/>
        <v>2538.4137436955598</v>
      </c>
      <c r="AV24" s="62">
        <f t="shared" si="19"/>
        <v>1879.2290518412105</v>
      </c>
      <c r="AW24" s="62">
        <f t="shared" si="20"/>
        <v>4417.6427955367708</v>
      </c>
      <c r="AX24" s="61">
        <f t="shared" si="43"/>
        <v>1791.3834752383104</v>
      </c>
      <c r="AY24" s="61"/>
      <c r="AZ24" s="33">
        <f>IF(B24="","",VLOOKUP($A$3,'Tab1-Plan'!$B$30:$F$33,IF(B24&lt;65,2,3),FALSE))</f>
        <v>0.2</v>
      </c>
      <c r="BA24" s="33">
        <f>IF(T24="","",VLOOKUP($A$3,'Tab1-Plan'!$B$30:$F$33,IF(T24&lt;65,4,5),FALSE))</f>
        <v>0.2</v>
      </c>
      <c r="BB24" s="115"/>
      <c r="BC24" s="126">
        <f t="shared" si="21"/>
        <v>6489.8495370121163</v>
      </c>
      <c r="BD24" s="126">
        <f t="shared" si="22"/>
        <v>5939.1316742536028</v>
      </c>
      <c r="BE24" s="125"/>
      <c r="BF24" s="62">
        <f t="shared" si="23"/>
        <v>507.68274873911196</v>
      </c>
      <c r="BG24" s="62">
        <f t="shared" si="24"/>
        <v>375.84581036824216</v>
      </c>
      <c r="BH24" s="62">
        <f t="shared" si="25"/>
        <v>883.52855910735411</v>
      </c>
      <c r="BI24" s="61">
        <f t="shared" si="26"/>
        <v>358.27669504766209</v>
      </c>
      <c r="BJ24" s="61"/>
      <c r="BK24" s="61">
        <f t="shared" si="27"/>
        <v>3534.1142364294165</v>
      </c>
      <c r="BL24" s="61">
        <f t="shared" si="28"/>
        <v>1433.1067801906484</v>
      </c>
      <c r="BM24" s="127"/>
      <c r="BR24" s="36"/>
      <c r="BS24" s="36"/>
      <c r="BT24" s="36"/>
      <c r="BU24" s="37"/>
      <c r="BV24" s="127"/>
      <c r="BW24" s="127"/>
      <c r="BZ24" s="36"/>
      <c r="CA24" s="36"/>
      <c r="CB24" s="36"/>
      <c r="CC24" s="36"/>
    </row>
    <row r="25" spans="1:81">
      <c r="A25" s="26">
        <f t="shared" si="29"/>
        <v>2043</v>
      </c>
      <c r="B25" s="26">
        <f t="shared" si="30"/>
        <v>58</v>
      </c>
      <c r="C25" s="26">
        <f t="shared" si="31"/>
        <v>28</v>
      </c>
      <c r="D25" s="103">
        <f t="shared" si="0"/>
        <v>0</v>
      </c>
      <c r="E25" s="118">
        <f t="shared" si="1"/>
        <v>0</v>
      </c>
      <c r="F25" s="103">
        <f t="shared" si="2"/>
        <v>7.7000000000000002E-3</v>
      </c>
      <c r="G25" s="103"/>
      <c r="H25" s="60">
        <f>IF(B25="","",(IF(AND(B25&gt;='Tab1-Plan'!$C$9,C25&gt;='Tab1-Plan'!$D$9),1,0)))</f>
        <v>1</v>
      </c>
      <c r="I25" s="64">
        <f>IF(AND(B25="",T25=""),"",VLOOKUP($A$3,'Tab2-Assumptions'!$A$10:$C$13,2,FALSE))</f>
        <v>1</v>
      </c>
      <c r="J25" s="64">
        <f>IF(AND(B25="",T25=""),"",VLOOKUP($A$3,'Tab2-Assumptions'!$A$10:$C$13,3,FALSE))</f>
        <v>0.8</v>
      </c>
      <c r="K25" s="103">
        <f t="shared" si="32"/>
        <v>0.70105812010844537</v>
      </c>
      <c r="L25" s="103">
        <f t="shared" si="3"/>
        <v>0</v>
      </c>
      <c r="M25" s="103">
        <f t="shared" si="4"/>
        <v>0</v>
      </c>
      <c r="N25" s="103">
        <f t="shared" si="5"/>
        <v>5.3981475248350294E-3</v>
      </c>
      <c r="O25" s="103">
        <f t="shared" si="6"/>
        <v>0.69565997258361034</v>
      </c>
      <c r="P25" s="103">
        <f t="shared" si="33"/>
        <v>7.794850269334197E-2</v>
      </c>
      <c r="Q25" s="103">
        <f t="shared" si="7"/>
        <v>7.7348299222603237E-2</v>
      </c>
      <c r="R25" s="103">
        <f t="shared" si="8"/>
        <v>7.7648400957972596E-2</v>
      </c>
      <c r="T25" s="26">
        <f t="shared" si="34"/>
        <v>55</v>
      </c>
      <c r="U25" s="119">
        <f t="shared" si="9"/>
        <v>2.5000000000000001E-3</v>
      </c>
      <c r="V25" s="119"/>
      <c r="W25" s="120">
        <f t="shared" si="35"/>
        <v>7.9012621425240084E-2</v>
      </c>
      <c r="X25" s="120">
        <f t="shared" si="10"/>
        <v>7.8815089871676985E-2</v>
      </c>
      <c r="Y25" s="120">
        <f t="shared" si="11"/>
        <v>6.3131084518766839E-2</v>
      </c>
      <c r="Z25" s="119"/>
      <c r="AA25" s="119">
        <f t="shared" si="36"/>
        <v>0.38619679752076086</v>
      </c>
      <c r="AC25" s="26">
        <f t="shared" si="12"/>
        <v>58</v>
      </c>
      <c r="AD25" s="25">
        <f t="shared" si="13"/>
        <v>0.81309151134335356</v>
      </c>
      <c r="AE25" s="105"/>
      <c r="AF25" s="26">
        <f t="shared" si="14"/>
        <v>55</v>
      </c>
      <c r="AG25" s="25">
        <f t="shared" si="15"/>
        <v>0.74409391489672494</v>
      </c>
      <c r="AH25" s="123"/>
      <c r="AI25" s="122">
        <f t="shared" si="16"/>
        <v>0.05</v>
      </c>
      <c r="AJ25" s="124">
        <f t="shared" si="17"/>
        <v>0</v>
      </c>
      <c r="AL25" s="25">
        <f t="shared" si="37"/>
        <v>2.8774015291679782</v>
      </c>
      <c r="AM25" s="25">
        <f t="shared" si="38"/>
        <v>1</v>
      </c>
      <c r="AO25" s="33">
        <f t="shared" si="39"/>
        <v>15000</v>
      </c>
      <c r="AP25" s="33">
        <f t="shared" si="40"/>
        <v>15000</v>
      </c>
      <c r="AQ25" s="125"/>
      <c r="AR25" s="126">
        <f t="shared" si="41"/>
        <v>35093.861371393017</v>
      </c>
      <c r="AS25" s="126">
        <f t="shared" si="42"/>
        <v>32115.854528526357</v>
      </c>
      <c r="AT25" s="126"/>
      <c r="AU25" s="62">
        <f t="shared" si="18"/>
        <v>2724.9822189294309</v>
      </c>
      <c r="AV25" s="62">
        <f t="shared" si="19"/>
        <v>2027.5087266328183</v>
      </c>
      <c r="AW25" s="62">
        <f t="shared" si="20"/>
        <v>4752.4909455622492</v>
      </c>
      <c r="AX25" s="61">
        <f t="shared" si="43"/>
        <v>1835.3967834225532</v>
      </c>
      <c r="AY25" s="61"/>
      <c r="AZ25" s="33">
        <f>IF(B25="","",VLOOKUP($A$3,'Tab1-Plan'!$B$30:$F$33,IF(B25&lt;65,2,3),FALSE))</f>
        <v>0.2</v>
      </c>
      <c r="BA25" s="33">
        <f>IF(T25="","",VLOOKUP($A$3,'Tab1-Plan'!$B$30:$F$33,IF(T25&lt;65,4,5),FALSE))</f>
        <v>0.2</v>
      </c>
      <c r="BB25" s="115"/>
      <c r="BC25" s="126">
        <f t="shared" si="21"/>
        <v>7018.7722742786036</v>
      </c>
      <c r="BD25" s="126">
        <f t="shared" si="22"/>
        <v>6423.1709057052722</v>
      </c>
      <c r="BE25" s="125"/>
      <c r="BF25" s="62">
        <f t="shared" si="23"/>
        <v>544.99644378588619</v>
      </c>
      <c r="BG25" s="62">
        <f t="shared" si="24"/>
        <v>405.50174532656371</v>
      </c>
      <c r="BH25" s="62">
        <f t="shared" si="25"/>
        <v>950.49818911244984</v>
      </c>
      <c r="BI25" s="61">
        <f t="shared" si="26"/>
        <v>367.07935668451063</v>
      </c>
      <c r="BJ25" s="61"/>
      <c r="BK25" s="61">
        <f t="shared" si="27"/>
        <v>3801.9927564497993</v>
      </c>
      <c r="BL25" s="61">
        <f t="shared" si="28"/>
        <v>1468.3174267380425</v>
      </c>
      <c r="BM25" s="127"/>
      <c r="BR25" s="36"/>
      <c r="BS25" s="36"/>
      <c r="BT25" s="36"/>
      <c r="BU25" s="37"/>
      <c r="BV25" s="127"/>
      <c r="BW25" s="127"/>
      <c r="BZ25" s="36"/>
      <c r="CA25" s="36"/>
      <c r="CB25" s="36"/>
      <c r="CC25" s="36"/>
    </row>
    <row r="26" spans="1:81">
      <c r="A26" s="26">
        <f t="shared" si="29"/>
        <v>2044</v>
      </c>
      <c r="B26" s="26">
        <f t="shared" si="30"/>
        <v>59</v>
      </c>
      <c r="C26" s="26">
        <f t="shared" si="31"/>
        <v>29</v>
      </c>
      <c r="D26" s="103">
        <f t="shared" si="0"/>
        <v>0</v>
      </c>
      <c r="E26" s="118">
        <f t="shared" si="1"/>
        <v>0</v>
      </c>
      <c r="F26" s="103">
        <f t="shared" si="2"/>
        <v>8.3999999999999995E-3</v>
      </c>
      <c r="G26" s="103"/>
      <c r="H26" s="60">
        <f>IF(B26="","",(IF(AND(B26&gt;='Tab1-Plan'!$C$9,C26&gt;='Tab1-Plan'!$D$9),1,0)))</f>
        <v>1</v>
      </c>
      <c r="I26" s="64">
        <f>IF(AND(B26="",T26=""),"",VLOOKUP($A$3,'Tab2-Assumptions'!$A$10:$C$13,2,FALSE))</f>
        <v>1</v>
      </c>
      <c r="J26" s="64">
        <f>IF(AND(B26="",T26=""),"",VLOOKUP($A$3,'Tab2-Assumptions'!$A$10:$C$13,3,FALSE))</f>
        <v>0.8</v>
      </c>
      <c r="K26" s="103">
        <f t="shared" si="32"/>
        <v>0.69565997258361034</v>
      </c>
      <c r="L26" s="103">
        <f t="shared" si="3"/>
        <v>0</v>
      </c>
      <c r="M26" s="103">
        <f t="shared" si="4"/>
        <v>0</v>
      </c>
      <c r="N26" s="103">
        <f t="shared" si="5"/>
        <v>5.8435437697023267E-3</v>
      </c>
      <c r="O26" s="103">
        <f t="shared" si="6"/>
        <v>0.68981642881390803</v>
      </c>
      <c r="P26" s="103">
        <f t="shared" si="33"/>
        <v>7.7348299222603237E-2</v>
      </c>
      <c r="Q26" s="103">
        <f t="shared" si="7"/>
        <v>7.6698573509133366E-2</v>
      </c>
      <c r="R26" s="103">
        <f t="shared" si="8"/>
        <v>7.7023436365868309E-2</v>
      </c>
      <c r="T26" s="26">
        <f t="shared" si="34"/>
        <v>56</v>
      </c>
      <c r="U26" s="119">
        <f t="shared" si="9"/>
        <v>2.8E-3</v>
      </c>
      <c r="V26" s="119"/>
      <c r="W26" s="120">
        <f t="shared" si="35"/>
        <v>7.8815089871676985E-2</v>
      </c>
      <c r="X26" s="120">
        <f t="shared" si="10"/>
        <v>7.8594407620036291E-2</v>
      </c>
      <c r="Y26" s="120">
        <f t="shared" si="11"/>
        <v>6.2963798996685319E-2</v>
      </c>
      <c r="Z26" s="119"/>
      <c r="AA26" s="119">
        <f t="shared" si="36"/>
        <v>0.36780647382929604</v>
      </c>
      <c r="AC26" s="26">
        <f t="shared" si="12"/>
        <v>59</v>
      </c>
      <c r="AD26" s="25">
        <f t="shared" si="13"/>
        <v>0.83748425668365423</v>
      </c>
      <c r="AE26" s="105"/>
      <c r="AF26" s="26">
        <f t="shared" si="14"/>
        <v>56</v>
      </c>
      <c r="AG26" s="25">
        <f t="shared" si="15"/>
        <v>0.76641673234362673</v>
      </c>
      <c r="AH26" s="123"/>
      <c r="AI26" s="122">
        <f t="shared" si="16"/>
        <v>0.05</v>
      </c>
      <c r="AJ26" s="124">
        <f t="shared" si="17"/>
        <v>0</v>
      </c>
      <c r="AL26" s="25">
        <f t="shared" si="37"/>
        <v>3.0212716056263771</v>
      </c>
      <c r="AM26" s="25">
        <f t="shared" si="38"/>
        <v>1</v>
      </c>
      <c r="AO26" s="33">
        <f t="shared" si="39"/>
        <v>15000</v>
      </c>
      <c r="AP26" s="33">
        <f t="shared" si="40"/>
        <v>15000</v>
      </c>
      <c r="AQ26" s="125"/>
      <c r="AR26" s="126">
        <f t="shared" si="41"/>
        <v>37954.011073161557</v>
      </c>
      <c r="AS26" s="126">
        <f t="shared" si="42"/>
        <v>34733.29667260126</v>
      </c>
      <c r="AT26" s="126"/>
      <c r="AU26" s="62">
        <f t="shared" si="18"/>
        <v>2923.3483567231201</v>
      </c>
      <c r="AV26" s="62">
        <f t="shared" si="19"/>
        <v>2186.9403101859048</v>
      </c>
      <c r="AW26" s="62">
        <f t="shared" si="20"/>
        <v>5110.2886669090249</v>
      </c>
      <c r="AX26" s="61">
        <f t="shared" si="43"/>
        <v>1879.5972548256225</v>
      </c>
      <c r="AY26" s="61"/>
      <c r="AZ26" s="33">
        <f>IF(B26="","",VLOOKUP($A$3,'Tab1-Plan'!$B$30:$F$33,IF(B26&lt;65,2,3),FALSE))</f>
        <v>0.2</v>
      </c>
      <c r="BA26" s="33">
        <f>IF(T26="","",VLOOKUP($A$3,'Tab1-Plan'!$B$30:$F$33,IF(T26&lt;65,4,5),FALSE))</f>
        <v>0.2</v>
      </c>
      <c r="BB26" s="115"/>
      <c r="BC26" s="126">
        <f t="shared" si="21"/>
        <v>7590.8022146323119</v>
      </c>
      <c r="BD26" s="126">
        <f t="shared" si="22"/>
        <v>6946.6593345202527</v>
      </c>
      <c r="BE26" s="125"/>
      <c r="BF26" s="62">
        <f t="shared" si="23"/>
        <v>584.66967134462413</v>
      </c>
      <c r="BG26" s="62">
        <f t="shared" si="24"/>
        <v>437.38806203718099</v>
      </c>
      <c r="BH26" s="62">
        <f t="shared" si="25"/>
        <v>1022.0577333818051</v>
      </c>
      <c r="BI26" s="61">
        <f t="shared" si="26"/>
        <v>375.9194509651245</v>
      </c>
      <c r="BJ26" s="61"/>
      <c r="BK26" s="61">
        <f t="shared" si="27"/>
        <v>4088.2309335272198</v>
      </c>
      <c r="BL26" s="61">
        <f t="shared" si="28"/>
        <v>1503.677803860498</v>
      </c>
      <c r="BM26" s="127"/>
      <c r="BU26" s="37"/>
      <c r="BV26" s="127"/>
      <c r="BW26" s="127"/>
    </row>
    <row r="27" spans="1:81">
      <c r="A27" s="26">
        <f t="shared" si="29"/>
        <v>2045</v>
      </c>
      <c r="B27" s="26">
        <f t="shared" si="30"/>
        <v>60</v>
      </c>
      <c r="C27" s="26">
        <f t="shared" si="31"/>
        <v>30</v>
      </c>
      <c r="D27" s="103">
        <f t="shared" si="0"/>
        <v>0</v>
      </c>
      <c r="E27" s="118">
        <f t="shared" si="1"/>
        <v>0</v>
      </c>
      <c r="F27" s="103">
        <f t="shared" si="2"/>
        <v>9.1999999999999998E-3</v>
      </c>
      <c r="G27" s="103"/>
      <c r="H27" s="60">
        <f>IF(B27="","",(IF(AND(B27&gt;='Tab1-Plan'!$C$9,C27&gt;='Tab1-Plan'!$D$9),1,0)))</f>
        <v>1</v>
      </c>
      <c r="I27" s="64">
        <f>IF(AND(B27="",T27=""),"",VLOOKUP($A$3,'Tab2-Assumptions'!$A$10:$C$13,2,FALSE))</f>
        <v>1</v>
      </c>
      <c r="J27" s="64">
        <f>IF(AND(B27="",T27=""),"",VLOOKUP($A$3,'Tab2-Assumptions'!$A$10:$C$13,3,FALSE))</f>
        <v>0.8</v>
      </c>
      <c r="K27" s="103">
        <f t="shared" si="32"/>
        <v>0.68981642881390803</v>
      </c>
      <c r="L27" s="103">
        <f t="shared" si="3"/>
        <v>0</v>
      </c>
      <c r="M27" s="103">
        <f t="shared" si="4"/>
        <v>0</v>
      </c>
      <c r="N27" s="103">
        <f t="shared" si="5"/>
        <v>6.3463111450879541E-3</v>
      </c>
      <c r="O27" s="103">
        <f t="shared" si="6"/>
        <v>0.68347011766882004</v>
      </c>
      <c r="P27" s="103">
        <f t="shared" si="33"/>
        <v>7.6698573509133366E-2</v>
      </c>
      <c r="Q27" s="103">
        <f t="shared" si="7"/>
        <v>7.5992946632849334E-2</v>
      </c>
      <c r="R27" s="103">
        <f t="shared" si="8"/>
        <v>7.634576007099135E-2</v>
      </c>
      <c r="T27" s="26">
        <f t="shared" si="34"/>
        <v>57</v>
      </c>
      <c r="U27" s="119">
        <f t="shared" si="9"/>
        <v>3.0999999999999999E-3</v>
      </c>
      <c r="V27" s="119"/>
      <c r="W27" s="120">
        <f t="shared" si="35"/>
        <v>7.8594407620036291E-2</v>
      </c>
      <c r="X27" s="120">
        <f t="shared" si="10"/>
        <v>7.8350764956414173E-2</v>
      </c>
      <c r="Y27" s="120">
        <f t="shared" si="11"/>
        <v>6.2778069030580183E-2</v>
      </c>
      <c r="Z27" s="119"/>
      <c r="AA27" s="119">
        <f t="shared" si="36"/>
        <v>0.35029187983742477</v>
      </c>
      <c r="AC27" s="26">
        <f t="shared" si="12"/>
        <v>60</v>
      </c>
      <c r="AD27" s="25">
        <f t="shared" si="13"/>
        <v>0.86260878438416388</v>
      </c>
      <c r="AE27" s="105"/>
      <c r="AF27" s="26">
        <f t="shared" si="14"/>
        <v>57</v>
      </c>
      <c r="AG27" s="25">
        <f t="shared" si="15"/>
        <v>0.7894092343139355</v>
      </c>
      <c r="AH27" s="123"/>
      <c r="AI27" s="122">
        <f t="shared" si="16"/>
        <v>0.05</v>
      </c>
      <c r="AJ27" s="124">
        <f t="shared" si="17"/>
        <v>0</v>
      </c>
      <c r="AL27" s="25">
        <f t="shared" si="37"/>
        <v>3.1723351859076963</v>
      </c>
      <c r="AM27" s="25">
        <f t="shared" si="38"/>
        <v>1</v>
      </c>
      <c r="AO27" s="33">
        <f t="shared" si="39"/>
        <v>15000</v>
      </c>
      <c r="AP27" s="33">
        <f t="shared" si="40"/>
        <v>15000</v>
      </c>
      <c r="AQ27" s="125"/>
      <c r="AR27" s="126">
        <f t="shared" si="41"/>
        <v>41047.262975624224</v>
      </c>
      <c r="AS27" s="126">
        <f t="shared" si="42"/>
        <v>37564.060351418259</v>
      </c>
      <c r="AT27" s="126"/>
      <c r="AU27" s="62">
        <f t="shared" si="18"/>
        <v>3133.7844907078934</v>
      </c>
      <c r="AV27" s="62">
        <f t="shared" si="19"/>
        <v>2358.1991738102156</v>
      </c>
      <c r="AW27" s="62">
        <f t="shared" si="20"/>
        <v>5491.9836645181094</v>
      </c>
      <c r="AX27" s="61">
        <f t="shared" si="43"/>
        <v>1923.7972818804774</v>
      </c>
      <c r="AY27" s="61"/>
      <c r="AZ27" s="33">
        <f>IF(B27="","",VLOOKUP($A$3,'Tab1-Plan'!$B$30:$F$33,IF(B27&lt;65,2,3),FALSE))</f>
        <v>0.2</v>
      </c>
      <c r="BA27" s="33">
        <f>IF(T27="","",VLOOKUP($A$3,'Tab1-Plan'!$B$30:$F$33,IF(T27&lt;65,4,5),FALSE))</f>
        <v>0.2</v>
      </c>
      <c r="BB27" s="115"/>
      <c r="BC27" s="126">
        <f t="shared" si="21"/>
        <v>8209.4525951248452</v>
      </c>
      <c r="BD27" s="126">
        <f t="shared" si="22"/>
        <v>7512.8120702836522</v>
      </c>
      <c r="BE27" s="125"/>
      <c r="BF27" s="62">
        <f t="shared" si="23"/>
        <v>626.75689814157874</v>
      </c>
      <c r="BG27" s="62">
        <f t="shared" si="24"/>
        <v>471.63983476204317</v>
      </c>
      <c r="BH27" s="62">
        <f t="shared" si="25"/>
        <v>1098.3967329036218</v>
      </c>
      <c r="BI27" s="61">
        <f t="shared" si="26"/>
        <v>384.75945637609544</v>
      </c>
      <c r="BJ27" s="61"/>
      <c r="BK27" s="61">
        <f t="shared" si="27"/>
        <v>4393.5869316144872</v>
      </c>
      <c r="BL27" s="61">
        <f t="shared" si="28"/>
        <v>1539.037825504382</v>
      </c>
      <c r="BM27" s="127"/>
      <c r="BU27" s="37"/>
      <c r="BV27" s="127"/>
      <c r="BW27" s="127"/>
    </row>
    <row r="28" spans="1:81">
      <c r="A28" s="26">
        <f t="shared" si="29"/>
        <v>2046</v>
      </c>
      <c r="B28" s="26">
        <f t="shared" si="30"/>
        <v>61</v>
      </c>
      <c r="C28" s="26">
        <f t="shared" si="31"/>
        <v>31</v>
      </c>
      <c r="D28" s="103">
        <f t="shared" si="0"/>
        <v>0</v>
      </c>
      <c r="E28" s="118">
        <f t="shared" si="1"/>
        <v>0</v>
      </c>
      <c r="F28" s="103">
        <f t="shared" si="2"/>
        <v>1.01E-2</v>
      </c>
      <c r="G28" s="103"/>
      <c r="H28" s="60">
        <f>IF(B28="","",(IF(AND(B28&gt;='Tab1-Plan'!$C$9,C28&gt;='Tab1-Plan'!$D$9),1,0)))</f>
        <v>1</v>
      </c>
      <c r="I28" s="64">
        <f>IF(AND(B28="",T28=""),"",VLOOKUP($A$3,'Tab2-Assumptions'!$A$10:$C$13,2,FALSE))</f>
        <v>1</v>
      </c>
      <c r="J28" s="64">
        <f>IF(AND(B28="",T28=""),"",VLOOKUP($A$3,'Tab2-Assumptions'!$A$10:$C$13,3,FALSE))</f>
        <v>0.8</v>
      </c>
      <c r="K28" s="103">
        <f t="shared" si="32"/>
        <v>0.68347011766882004</v>
      </c>
      <c r="L28" s="103">
        <f t="shared" si="3"/>
        <v>0</v>
      </c>
      <c r="M28" s="103">
        <f t="shared" si="4"/>
        <v>0</v>
      </c>
      <c r="N28" s="103">
        <f t="shared" si="5"/>
        <v>6.9030481884550824E-3</v>
      </c>
      <c r="O28" s="103">
        <f t="shared" si="6"/>
        <v>0.67656706948036494</v>
      </c>
      <c r="P28" s="103">
        <f t="shared" si="33"/>
        <v>7.5992946632849334E-2</v>
      </c>
      <c r="Q28" s="103">
        <f t="shared" si="7"/>
        <v>7.5225417871857561E-2</v>
      </c>
      <c r="R28" s="103">
        <f t="shared" si="8"/>
        <v>7.5609182252353441E-2</v>
      </c>
      <c r="T28" s="26">
        <f t="shared" si="34"/>
        <v>58</v>
      </c>
      <c r="U28" s="119">
        <f t="shared" si="9"/>
        <v>3.3999999999999998E-3</v>
      </c>
      <c r="V28" s="119"/>
      <c r="W28" s="120">
        <f t="shared" si="35"/>
        <v>7.8350764956414173E-2</v>
      </c>
      <c r="X28" s="120">
        <f t="shared" si="10"/>
        <v>7.808437235556237E-2</v>
      </c>
      <c r="Y28" s="120">
        <f t="shared" si="11"/>
        <v>6.2574054924790623E-2</v>
      </c>
      <c r="Z28" s="119"/>
      <c r="AA28" s="119">
        <f t="shared" si="36"/>
        <v>0.33361131413088074</v>
      </c>
      <c r="AC28" s="26">
        <f t="shared" si="12"/>
        <v>61</v>
      </c>
      <c r="AD28" s="25">
        <f t="shared" si="13"/>
        <v>0.88848704791568878</v>
      </c>
      <c r="AE28" s="105"/>
      <c r="AF28" s="26">
        <f t="shared" si="14"/>
        <v>58</v>
      </c>
      <c r="AG28" s="25">
        <f t="shared" si="15"/>
        <v>0.81309151134335356</v>
      </c>
      <c r="AH28" s="123"/>
      <c r="AI28" s="122">
        <f t="shared" si="16"/>
        <v>0.05</v>
      </c>
      <c r="AJ28" s="124">
        <f t="shared" si="17"/>
        <v>0</v>
      </c>
      <c r="AL28" s="25">
        <f t="shared" si="37"/>
        <v>3.3309519452030814</v>
      </c>
      <c r="AM28" s="25">
        <f t="shared" si="38"/>
        <v>1</v>
      </c>
      <c r="AO28" s="33">
        <f t="shared" si="39"/>
        <v>15000</v>
      </c>
      <c r="AP28" s="33">
        <f t="shared" si="40"/>
        <v>15000</v>
      </c>
      <c r="AQ28" s="125"/>
      <c r="AR28" s="126">
        <f t="shared" si="41"/>
        <v>44392.614908137606</v>
      </c>
      <c r="AS28" s="126">
        <f t="shared" si="42"/>
        <v>40625.531270058855</v>
      </c>
      <c r="AT28" s="126"/>
      <c r="AU28" s="62">
        <f t="shared" si="18"/>
        <v>3356.4893112479185</v>
      </c>
      <c r="AV28" s="62">
        <f t="shared" si="19"/>
        <v>2542.1042250414616</v>
      </c>
      <c r="AW28" s="62">
        <f t="shared" si="20"/>
        <v>5898.5935362893797</v>
      </c>
      <c r="AX28" s="61">
        <f t="shared" si="43"/>
        <v>1967.837541165419</v>
      </c>
      <c r="AY28" s="61"/>
      <c r="AZ28" s="33">
        <f>IF(B28="","",VLOOKUP($A$3,'Tab1-Plan'!$B$30:$F$33,IF(B28&lt;65,2,3),FALSE))</f>
        <v>0.2</v>
      </c>
      <c r="BA28" s="33">
        <f>IF(T28="","",VLOOKUP($A$3,'Tab1-Plan'!$B$30:$F$33,IF(T28&lt;65,4,5),FALSE))</f>
        <v>0.2</v>
      </c>
      <c r="BB28" s="115"/>
      <c r="BC28" s="126">
        <f t="shared" si="21"/>
        <v>8878.5229816275223</v>
      </c>
      <c r="BD28" s="126">
        <f t="shared" si="22"/>
        <v>8125.1062540117709</v>
      </c>
      <c r="BE28" s="125"/>
      <c r="BF28" s="62">
        <f t="shared" si="23"/>
        <v>671.29786224958377</v>
      </c>
      <c r="BG28" s="62">
        <f t="shared" si="24"/>
        <v>508.42084500829236</v>
      </c>
      <c r="BH28" s="62">
        <f t="shared" si="25"/>
        <v>1179.7187072578761</v>
      </c>
      <c r="BI28" s="61">
        <f t="shared" si="26"/>
        <v>393.56750823308386</v>
      </c>
      <c r="BJ28" s="61"/>
      <c r="BK28" s="61">
        <f t="shared" si="27"/>
        <v>4718.8748290315034</v>
      </c>
      <c r="BL28" s="61">
        <f t="shared" si="28"/>
        <v>1574.2700329323352</v>
      </c>
      <c r="BM28" s="127"/>
      <c r="BU28" s="37"/>
      <c r="BV28" s="127"/>
      <c r="BW28" s="127"/>
    </row>
    <row r="29" spans="1:81">
      <c r="A29" s="26">
        <f t="shared" si="29"/>
        <v>2047</v>
      </c>
      <c r="B29" s="26">
        <f t="shared" si="30"/>
        <v>62</v>
      </c>
      <c r="C29" s="26">
        <f t="shared" si="31"/>
        <v>32</v>
      </c>
      <c r="D29" s="103">
        <f t="shared" si="0"/>
        <v>0.3</v>
      </c>
      <c r="E29" s="118">
        <f t="shared" si="1"/>
        <v>0</v>
      </c>
      <c r="F29" s="103">
        <f t="shared" si="2"/>
        <v>1.11E-2</v>
      </c>
      <c r="G29" s="103"/>
      <c r="H29" s="60">
        <f>IF(B29="","",(IF(AND(B29&gt;='Tab1-Plan'!$C$9,C29&gt;='Tab1-Plan'!$D$9),1,0)))</f>
        <v>1</v>
      </c>
      <c r="I29" s="64">
        <f>IF(AND(B29="",T29=""),"",VLOOKUP($A$3,'Tab2-Assumptions'!$A$10:$C$13,2,FALSE))</f>
        <v>1</v>
      </c>
      <c r="J29" s="64">
        <f>IF(AND(B29="",T29=""),"",VLOOKUP($A$3,'Tab2-Assumptions'!$A$10:$C$13,3,FALSE))</f>
        <v>0.8</v>
      </c>
      <c r="K29" s="103">
        <f t="shared" si="32"/>
        <v>0.67656706948036494</v>
      </c>
      <c r="L29" s="103">
        <f t="shared" si="3"/>
        <v>0.20297012084410948</v>
      </c>
      <c r="M29" s="103">
        <f t="shared" si="4"/>
        <v>0</v>
      </c>
      <c r="N29" s="103">
        <f t="shared" si="5"/>
        <v>7.5098944712320512E-3</v>
      </c>
      <c r="O29" s="103">
        <f t="shared" si="6"/>
        <v>0.46608705416502338</v>
      </c>
      <c r="P29" s="103">
        <f t="shared" si="33"/>
        <v>0.27819553871596703</v>
      </c>
      <c r="Q29" s="103">
        <f t="shared" si="7"/>
        <v>0.27510756823621979</v>
      </c>
      <c r="R29" s="103">
        <f t="shared" si="8"/>
        <v>0.27665155347609338</v>
      </c>
      <c r="T29" s="26">
        <f t="shared" si="34"/>
        <v>59</v>
      </c>
      <c r="U29" s="119">
        <f t="shared" si="9"/>
        <v>3.8E-3</v>
      </c>
      <c r="V29" s="119"/>
      <c r="W29" s="120">
        <f t="shared" si="35"/>
        <v>0.28105449319967185</v>
      </c>
      <c r="X29" s="120">
        <f t="shared" si="10"/>
        <v>0.27998648612551308</v>
      </c>
      <c r="Y29" s="120">
        <f t="shared" si="11"/>
        <v>0.22441639173007399</v>
      </c>
      <c r="Z29" s="119"/>
      <c r="AA29" s="119">
        <f t="shared" si="36"/>
        <v>0.31772506107702925</v>
      </c>
      <c r="AC29" s="26">
        <f t="shared" si="12"/>
        <v>62</v>
      </c>
      <c r="AD29" s="25">
        <f t="shared" si="13"/>
        <v>0.9151416593531595</v>
      </c>
      <c r="AE29" s="105"/>
      <c r="AF29" s="26">
        <f t="shared" si="14"/>
        <v>59</v>
      </c>
      <c r="AG29" s="25">
        <f t="shared" si="15"/>
        <v>0.83748425668365423</v>
      </c>
      <c r="AH29" s="123"/>
      <c r="AI29" s="122">
        <f t="shared" si="16"/>
        <v>0.05</v>
      </c>
      <c r="AJ29" s="124">
        <f t="shared" si="17"/>
        <v>0</v>
      </c>
      <c r="AL29" s="25">
        <f t="shared" si="37"/>
        <v>3.4974995424632356</v>
      </c>
      <c r="AM29" s="25">
        <f t="shared" si="38"/>
        <v>1</v>
      </c>
      <c r="AO29" s="33">
        <f t="shared" si="39"/>
        <v>15000</v>
      </c>
      <c r="AP29" s="33">
        <f t="shared" si="40"/>
        <v>15000</v>
      </c>
      <c r="AQ29" s="125"/>
      <c r="AR29" s="126">
        <f t="shared" si="41"/>
        <v>48010.613023150821</v>
      </c>
      <c r="AS29" s="126">
        <f t="shared" si="42"/>
        <v>43936.512068568656</v>
      </c>
      <c r="AT29" s="126"/>
      <c r="AU29" s="62">
        <f t="shared" si="18"/>
        <v>13282.210676194234</v>
      </c>
      <c r="AV29" s="62">
        <f t="shared" si="19"/>
        <v>9860.0735036330279</v>
      </c>
      <c r="AW29" s="62">
        <f t="shared" si="20"/>
        <v>23142.284179827264</v>
      </c>
      <c r="AX29" s="61">
        <f t="shared" si="43"/>
        <v>7352.8836544975848</v>
      </c>
      <c r="AY29" s="61"/>
      <c r="AZ29" s="33">
        <f>IF(B29="","",VLOOKUP($A$3,'Tab1-Plan'!$B$30:$F$33,IF(B29&lt;65,2,3),FALSE))</f>
        <v>0.2</v>
      </c>
      <c r="BA29" s="33">
        <f>IF(T29="","",VLOOKUP($A$3,'Tab1-Plan'!$B$30:$F$33,IF(T29&lt;65,4,5),FALSE))</f>
        <v>0.2</v>
      </c>
      <c r="BB29" s="115"/>
      <c r="BC29" s="126">
        <f t="shared" si="21"/>
        <v>9602.1226046301654</v>
      </c>
      <c r="BD29" s="126">
        <f t="shared" si="22"/>
        <v>8787.3024137137309</v>
      </c>
      <c r="BE29" s="125"/>
      <c r="BF29" s="62">
        <f t="shared" si="23"/>
        <v>2656.4421352388472</v>
      </c>
      <c r="BG29" s="62">
        <f t="shared" si="24"/>
        <v>1972.0147007266053</v>
      </c>
      <c r="BH29" s="62">
        <f t="shared" si="25"/>
        <v>4628.4568359654522</v>
      </c>
      <c r="BI29" s="61">
        <f t="shared" si="26"/>
        <v>1470.5767308995169</v>
      </c>
      <c r="BJ29" s="61"/>
      <c r="BK29" s="61">
        <f t="shared" si="27"/>
        <v>18513.827343861813</v>
      </c>
      <c r="BL29" s="61">
        <f t="shared" si="28"/>
        <v>5882.3069235980674</v>
      </c>
      <c r="BM29" s="127"/>
      <c r="BU29" s="37"/>
      <c r="BV29" s="127"/>
      <c r="BW29" s="127"/>
    </row>
    <row r="30" spans="1:81">
      <c r="A30" s="26">
        <f t="shared" si="29"/>
        <v>2048</v>
      </c>
      <c r="B30" s="26">
        <f t="shared" si="30"/>
        <v>63</v>
      </c>
      <c r="C30" s="26">
        <f t="shared" si="31"/>
        <v>33</v>
      </c>
      <c r="D30" s="103">
        <f t="shared" si="0"/>
        <v>0.3</v>
      </c>
      <c r="E30" s="118">
        <f t="shared" si="1"/>
        <v>0</v>
      </c>
      <c r="F30" s="103">
        <f t="shared" si="2"/>
        <v>1.24E-2</v>
      </c>
      <c r="G30" s="103"/>
      <c r="H30" s="60">
        <f>IF(B30="","",(IF(AND(B30&gt;='Tab1-Plan'!$C$9,C30&gt;='Tab1-Plan'!$D$9),1,0)))</f>
        <v>1</v>
      </c>
      <c r="I30" s="64">
        <f>IF(AND(B30="",T30=""),"",VLOOKUP($A$3,'Tab2-Assumptions'!$A$10:$C$13,2,FALSE))</f>
        <v>1</v>
      </c>
      <c r="J30" s="64">
        <f>IF(AND(B30="",T30=""),"",VLOOKUP($A$3,'Tab2-Assumptions'!$A$10:$C$13,3,FALSE))</f>
        <v>0.8</v>
      </c>
      <c r="K30" s="103">
        <f t="shared" si="32"/>
        <v>0.46608705416502338</v>
      </c>
      <c r="L30" s="103">
        <f t="shared" si="3"/>
        <v>0.139826116249507</v>
      </c>
      <c r="M30" s="103">
        <f t="shared" si="4"/>
        <v>0</v>
      </c>
      <c r="N30" s="103">
        <f t="shared" si="5"/>
        <v>5.7794794716462894E-3</v>
      </c>
      <c r="O30" s="103">
        <f t="shared" si="6"/>
        <v>0.3204814584438701</v>
      </c>
      <c r="P30" s="103">
        <f t="shared" si="33"/>
        <v>0.41493368448572676</v>
      </c>
      <c r="Q30" s="103">
        <f t="shared" si="7"/>
        <v>0.40978850679810375</v>
      </c>
      <c r="R30" s="103">
        <f t="shared" si="8"/>
        <v>0.41236109564191525</v>
      </c>
      <c r="T30" s="26">
        <f t="shared" si="34"/>
        <v>60</v>
      </c>
      <c r="U30" s="119">
        <f t="shared" si="9"/>
        <v>4.1999999999999997E-3</v>
      </c>
      <c r="V30" s="119"/>
      <c r="W30" s="120">
        <f t="shared" si="35"/>
        <v>0.41981260237502005</v>
      </c>
      <c r="X30" s="120">
        <f t="shared" si="10"/>
        <v>0.41804938944504499</v>
      </c>
      <c r="Y30" s="120">
        <f t="shared" si="11"/>
        <v>0.33514479672802605</v>
      </c>
      <c r="Z30" s="119"/>
      <c r="AA30" s="119">
        <f t="shared" si="36"/>
        <v>0.30259529626383735</v>
      </c>
      <c r="AC30" s="26">
        <f t="shared" si="12"/>
        <v>63</v>
      </c>
      <c r="AD30" s="25">
        <f t="shared" si="13"/>
        <v>0.94259590913375435</v>
      </c>
      <c r="AE30" s="105"/>
      <c r="AF30" s="26">
        <f t="shared" si="14"/>
        <v>60</v>
      </c>
      <c r="AG30" s="25">
        <f t="shared" si="15"/>
        <v>0.86260878438416388</v>
      </c>
      <c r="AH30" s="123"/>
      <c r="AI30" s="122">
        <f t="shared" si="16"/>
        <v>0.05</v>
      </c>
      <c r="AJ30" s="124">
        <f t="shared" si="17"/>
        <v>0</v>
      </c>
      <c r="AL30" s="25">
        <f t="shared" si="37"/>
        <v>3.6723745195863975</v>
      </c>
      <c r="AM30" s="25">
        <f t="shared" si="38"/>
        <v>1</v>
      </c>
      <c r="AO30" s="33">
        <f t="shared" si="39"/>
        <v>15000</v>
      </c>
      <c r="AP30" s="33">
        <f t="shared" si="40"/>
        <v>15000</v>
      </c>
      <c r="AQ30" s="125"/>
      <c r="AR30" s="126">
        <f t="shared" si="41"/>
        <v>51923.477984537625</v>
      </c>
      <c r="AS30" s="126">
        <f t="shared" si="42"/>
        <v>47517.337802157002</v>
      </c>
      <c r="AT30" s="126"/>
      <c r="AU30" s="62">
        <f t="shared" si="18"/>
        <v>21411.222271242801</v>
      </c>
      <c r="AV30" s="62">
        <f t="shared" si="19"/>
        <v>15925.188518760857</v>
      </c>
      <c r="AW30" s="62">
        <f t="shared" si="20"/>
        <v>37336.410790003662</v>
      </c>
      <c r="AX30" s="61">
        <f t="shared" si="43"/>
        <v>11297.822284429492</v>
      </c>
      <c r="AY30" s="61"/>
      <c r="AZ30" s="33">
        <f>IF(B30="","",VLOOKUP($A$3,'Tab1-Plan'!$B$30:$F$33,IF(B30&lt;65,2,3),FALSE))</f>
        <v>0.2</v>
      </c>
      <c r="BA30" s="33">
        <f>IF(T30="","",VLOOKUP($A$3,'Tab1-Plan'!$B$30:$F$33,IF(T30&lt;65,4,5),FALSE))</f>
        <v>0.2</v>
      </c>
      <c r="BB30" s="115"/>
      <c r="BC30" s="126">
        <f t="shared" si="21"/>
        <v>10384.695596907526</v>
      </c>
      <c r="BD30" s="126">
        <f t="shared" si="22"/>
        <v>9503.4675604314016</v>
      </c>
      <c r="BE30" s="125"/>
      <c r="BF30" s="62">
        <f t="shared" si="23"/>
        <v>4282.2444542485609</v>
      </c>
      <c r="BG30" s="62">
        <f t="shared" si="24"/>
        <v>3185.0377037521716</v>
      </c>
      <c r="BH30" s="62">
        <f t="shared" si="25"/>
        <v>7467.282158000733</v>
      </c>
      <c r="BI30" s="61">
        <f t="shared" si="26"/>
        <v>2259.5644568858984</v>
      </c>
      <c r="BJ30" s="61"/>
      <c r="BK30" s="61">
        <f t="shared" si="27"/>
        <v>29869.128632002928</v>
      </c>
      <c r="BL30" s="61">
        <f t="shared" si="28"/>
        <v>9038.2578275435935</v>
      </c>
      <c r="BM30" s="127"/>
      <c r="BU30" s="37"/>
      <c r="BV30" s="127"/>
      <c r="BW30" s="127"/>
    </row>
    <row r="31" spans="1:81">
      <c r="A31" s="26">
        <f t="shared" si="29"/>
        <v>2049</v>
      </c>
      <c r="B31" s="26">
        <f t="shared" si="30"/>
        <v>64</v>
      </c>
      <c r="C31" s="26">
        <f t="shared" si="31"/>
        <v>34</v>
      </c>
      <c r="D31" s="103">
        <f t="shared" si="0"/>
        <v>0.2</v>
      </c>
      <c r="E31" s="118">
        <f t="shared" si="1"/>
        <v>0</v>
      </c>
      <c r="F31" s="103">
        <f t="shared" si="2"/>
        <v>1.3899999999999999E-2</v>
      </c>
      <c r="G31" s="103"/>
      <c r="H31" s="60">
        <f>IF(B31="","",(IF(AND(B31&gt;='Tab1-Plan'!$C$9,C31&gt;='Tab1-Plan'!$D$9),1,0)))</f>
        <v>1</v>
      </c>
      <c r="I31" s="64">
        <f>IF(AND(B31="",T31=""),"",VLOOKUP($A$3,'Tab2-Assumptions'!$A$10:$C$13,2,FALSE))</f>
        <v>1</v>
      </c>
      <c r="J31" s="64">
        <f>IF(AND(B31="",T31=""),"",VLOOKUP($A$3,'Tab2-Assumptions'!$A$10:$C$13,3,FALSE))</f>
        <v>0.8</v>
      </c>
      <c r="K31" s="103">
        <f t="shared" si="32"/>
        <v>0.3204814584438701</v>
      </c>
      <c r="L31" s="103">
        <f t="shared" si="3"/>
        <v>6.4096291688774024E-2</v>
      </c>
      <c r="M31" s="103">
        <f t="shared" si="4"/>
        <v>0</v>
      </c>
      <c r="N31" s="103">
        <f t="shared" si="5"/>
        <v>4.4546922723697939E-3</v>
      </c>
      <c r="O31" s="103">
        <f t="shared" si="6"/>
        <v>0.25193047448272632</v>
      </c>
      <c r="P31" s="103">
        <f t="shared" si="33"/>
        <v>0.47388479848687776</v>
      </c>
      <c r="Q31" s="103">
        <f t="shared" si="7"/>
        <v>0.46729779978791014</v>
      </c>
      <c r="R31" s="103">
        <f t="shared" si="8"/>
        <v>0.47059129913739395</v>
      </c>
      <c r="T31" s="26">
        <f t="shared" si="34"/>
        <v>61</v>
      </c>
      <c r="U31" s="119">
        <f t="shared" si="9"/>
        <v>4.7000000000000002E-3</v>
      </c>
      <c r="V31" s="119"/>
      <c r="W31" s="120">
        <f t="shared" si="35"/>
        <v>0.482145681133819</v>
      </c>
      <c r="X31" s="120">
        <f t="shared" si="10"/>
        <v>0.47987959643249006</v>
      </c>
      <c r="Y31" s="120">
        <f t="shared" si="11"/>
        <v>0.38481011102652363</v>
      </c>
      <c r="Z31" s="119"/>
      <c r="AA31" s="119">
        <f t="shared" si="36"/>
        <v>0.28818599644174986</v>
      </c>
      <c r="AC31" s="26">
        <f t="shared" si="12"/>
        <v>64</v>
      </c>
      <c r="AD31" s="25">
        <f t="shared" si="13"/>
        <v>0.970873786407767</v>
      </c>
      <c r="AE31" s="105"/>
      <c r="AF31" s="26">
        <f t="shared" si="14"/>
        <v>61</v>
      </c>
      <c r="AG31" s="25">
        <f t="shared" si="15"/>
        <v>0.88848704791568878</v>
      </c>
      <c r="AH31" s="123"/>
      <c r="AI31" s="122">
        <f t="shared" si="16"/>
        <v>0.05</v>
      </c>
      <c r="AJ31" s="124">
        <f t="shared" si="17"/>
        <v>0</v>
      </c>
      <c r="AL31" s="25">
        <f t="shared" si="37"/>
        <v>3.8559932455657173</v>
      </c>
      <c r="AM31" s="25">
        <f t="shared" si="38"/>
        <v>1</v>
      </c>
      <c r="AO31" s="33">
        <f t="shared" si="39"/>
        <v>15000</v>
      </c>
      <c r="AP31" s="33">
        <f t="shared" si="40"/>
        <v>15000</v>
      </c>
      <c r="AQ31" s="125"/>
      <c r="AR31" s="126">
        <f t="shared" si="41"/>
        <v>56155.241440277438</v>
      </c>
      <c r="AS31" s="126">
        <f t="shared" si="42"/>
        <v>51390.000833032791</v>
      </c>
      <c r="AT31" s="126"/>
      <c r="AU31" s="62">
        <f t="shared" si="18"/>
        <v>26426.16802275418</v>
      </c>
      <c r="AV31" s="62">
        <f t="shared" si="19"/>
        <v>19775.391926212491</v>
      </c>
      <c r="AW31" s="62">
        <f t="shared" si="20"/>
        <v>46201.559948966671</v>
      </c>
      <c r="AX31" s="61">
        <f t="shared" si="43"/>
        <v>13314.642591056201</v>
      </c>
      <c r="AY31" s="61"/>
      <c r="AZ31" s="33">
        <f>IF(B31="","",VLOOKUP($A$3,'Tab1-Plan'!$B$30:$F$33,IF(B31&lt;65,2,3),FALSE))</f>
        <v>0.2</v>
      </c>
      <c r="BA31" s="33">
        <f>IF(T31="","",VLOOKUP($A$3,'Tab1-Plan'!$B$30:$F$33,IF(T31&lt;65,4,5),FALSE))</f>
        <v>0.2</v>
      </c>
      <c r="BB31" s="115"/>
      <c r="BC31" s="126">
        <f t="shared" si="21"/>
        <v>11231.048288055488</v>
      </c>
      <c r="BD31" s="126">
        <f t="shared" si="22"/>
        <v>10278.000166606558</v>
      </c>
      <c r="BE31" s="125"/>
      <c r="BF31" s="62">
        <f t="shared" si="23"/>
        <v>5285.2336045508364</v>
      </c>
      <c r="BG31" s="62">
        <f t="shared" si="24"/>
        <v>3955.0783852424979</v>
      </c>
      <c r="BH31" s="62">
        <f t="shared" si="25"/>
        <v>9240.3119897933339</v>
      </c>
      <c r="BI31" s="61">
        <f t="shared" si="26"/>
        <v>2662.9285182112403</v>
      </c>
      <c r="BJ31" s="61"/>
      <c r="BK31" s="61">
        <f t="shared" si="27"/>
        <v>36961.247959173335</v>
      </c>
      <c r="BL31" s="61">
        <f t="shared" si="28"/>
        <v>10651.714072844961</v>
      </c>
      <c r="BM31" s="127"/>
      <c r="BU31" s="37"/>
      <c r="BV31" s="127"/>
      <c r="BW31" s="127"/>
    </row>
    <row r="32" spans="1:81">
      <c r="A32" s="26">
        <f t="shared" si="29"/>
        <v>2050</v>
      </c>
      <c r="B32" s="26">
        <f t="shared" si="30"/>
        <v>65</v>
      </c>
      <c r="C32" s="26">
        <f t="shared" si="31"/>
        <v>35</v>
      </c>
      <c r="D32" s="103">
        <f t="shared" si="0"/>
        <v>1</v>
      </c>
      <c r="E32" s="118">
        <f t="shared" si="1"/>
        <v>0</v>
      </c>
      <c r="F32" s="103">
        <f t="shared" si="2"/>
        <v>1.5599999999999999E-2</v>
      </c>
      <c r="G32" s="103"/>
      <c r="H32" s="60">
        <f>IF(B32="","",(IF(AND(B32&gt;='Tab1-Plan'!$C$9,C32&gt;='Tab1-Plan'!$D$9),1,0)))</f>
        <v>1</v>
      </c>
      <c r="I32" s="64">
        <f>IF(AND(B32="",T32=""),"",VLOOKUP($A$3,'Tab2-Assumptions'!$A$10:$C$13,2,FALSE))</f>
        <v>1</v>
      </c>
      <c r="J32" s="64">
        <f>IF(AND(B32="",T32=""),"",VLOOKUP($A$3,'Tab2-Assumptions'!$A$10:$C$13,3,FALSE))</f>
        <v>0.8</v>
      </c>
      <c r="K32" s="103">
        <f t="shared" si="32"/>
        <v>0.25193047448272632</v>
      </c>
      <c r="L32" s="103">
        <f t="shared" si="3"/>
        <v>0.25193047448272632</v>
      </c>
      <c r="M32" s="103">
        <f t="shared" si="4"/>
        <v>0</v>
      </c>
      <c r="N32" s="103">
        <f t="shared" si="5"/>
        <v>3.9301154019305302E-3</v>
      </c>
      <c r="O32" s="103">
        <f t="shared" si="6"/>
        <v>0</v>
      </c>
      <c r="P32" s="103">
        <f t="shared" si="33"/>
        <v>0.7192282742706364</v>
      </c>
      <c r="Q32" s="103">
        <f t="shared" si="7"/>
        <v>0.70800831319201452</v>
      </c>
      <c r="R32" s="103">
        <f t="shared" si="8"/>
        <v>0.71361829373132546</v>
      </c>
      <c r="T32" s="26">
        <f t="shared" si="34"/>
        <v>62</v>
      </c>
      <c r="U32" s="119">
        <f t="shared" si="9"/>
        <v>5.1999999999999998E-3</v>
      </c>
      <c r="V32" s="119"/>
      <c r="W32" s="120">
        <f t="shared" si="35"/>
        <v>0.73181007091521644</v>
      </c>
      <c r="X32" s="120">
        <f t="shared" si="10"/>
        <v>0.72800465854645735</v>
      </c>
      <c r="Y32" s="120">
        <f t="shared" si="11"/>
        <v>0.58392589178466958</v>
      </c>
      <c r="Z32" s="119"/>
      <c r="AA32" s="119">
        <f t="shared" si="36"/>
        <v>0.2744628537540475</v>
      </c>
      <c r="AC32" s="26">
        <f t="shared" si="12"/>
        <v>65</v>
      </c>
      <c r="AD32" s="25">
        <f t="shared" si="13"/>
        <v>1</v>
      </c>
      <c r="AE32" s="105"/>
      <c r="AF32" s="26">
        <f t="shared" si="14"/>
        <v>62</v>
      </c>
      <c r="AG32" s="25">
        <f t="shared" si="15"/>
        <v>0.9151416593531595</v>
      </c>
      <c r="AH32" s="123"/>
      <c r="AI32" s="122">
        <f t="shared" si="16"/>
        <v>0.05</v>
      </c>
      <c r="AJ32" s="124">
        <f t="shared" si="17"/>
        <v>0</v>
      </c>
      <c r="AL32" s="25">
        <f t="shared" si="37"/>
        <v>4.0487929078440033</v>
      </c>
      <c r="AM32" s="25">
        <f t="shared" si="38"/>
        <v>1</v>
      </c>
      <c r="AO32" s="33">
        <f t="shared" si="39"/>
        <v>2100</v>
      </c>
      <c r="AP32" s="33">
        <f t="shared" si="40"/>
        <v>15000</v>
      </c>
      <c r="AQ32" s="125"/>
      <c r="AR32" s="126">
        <f t="shared" si="41"/>
        <v>8502.4651064724076</v>
      </c>
      <c r="AS32" s="126">
        <f t="shared" si="42"/>
        <v>55578.285900924973</v>
      </c>
      <c r="AT32" s="126"/>
      <c r="AU32" s="62">
        <f t="shared" si="18"/>
        <v>6067.5146417909718</v>
      </c>
      <c r="AV32" s="62">
        <f t="shared" si="19"/>
        <v>32453.600158560945</v>
      </c>
      <c r="AW32" s="62">
        <f t="shared" si="20"/>
        <v>38521.114800351919</v>
      </c>
      <c r="AX32" s="61">
        <f t="shared" si="43"/>
        <v>10572.615097891863</v>
      </c>
      <c r="AY32" s="61"/>
      <c r="AZ32" s="33">
        <f>IF(B32="","",VLOOKUP($A$3,'Tab1-Plan'!$B$30:$F$33,IF(B32&lt;65,2,3),FALSE))</f>
        <v>0.2</v>
      </c>
      <c r="BA32" s="33">
        <f>IF(T32="","",VLOOKUP($A$3,'Tab1-Plan'!$B$30:$F$33,IF(T32&lt;65,4,5),FALSE))</f>
        <v>0.2</v>
      </c>
      <c r="BB32" s="115"/>
      <c r="BC32" s="126">
        <f t="shared" si="21"/>
        <v>1700.4930212944817</v>
      </c>
      <c r="BD32" s="126">
        <f t="shared" si="22"/>
        <v>11115.657180184995</v>
      </c>
      <c r="BE32" s="125"/>
      <c r="BF32" s="62">
        <f t="shared" si="23"/>
        <v>1213.5029283581946</v>
      </c>
      <c r="BG32" s="62">
        <f t="shared" si="24"/>
        <v>6490.7200317121888</v>
      </c>
      <c r="BH32" s="62">
        <f t="shared" si="25"/>
        <v>7704.2229600703831</v>
      </c>
      <c r="BI32" s="61">
        <f t="shared" si="26"/>
        <v>2114.5230195783724</v>
      </c>
      <c r="BJ32" s="61"/>
      <c r="BK32" s="61">
        <f t="shared" si="27"/>
        <v>30816.891840281536</v>
      </c>
      <c r="BL32" s="61">
        <f t="shared" si="28"/>
        <v>8458.0920783134898</v>
      </c>
      <c r="BM32" s="127"/>
      <c r="BU32" s="37"/>
      <c r="BV32" s="127"/>
      <c r="BW32" s="127"/>
    </row>
    <row r="33" spans="1:75">
      <c r="A33" s="26">
        <f t="shared" si="29"/>
        <v>2051</v>
      </c>
      <c r="B33" s="26">
        <f t="shared" si="30"/>
        <v>66</v>
      </c>
      <c r="C33" s="26">
        <f t="shared" si="31"/>
        <v>36</v>
      </c>
      <c r="D33" s="103">
        <f t="shared" si="0"/>
        <v>1</v>
      </c>
      <c r="E33" s="118">
        <f t="shared" si="1"/>
        <v>0</v>
      </c>
      <c r="F33" s="103">
        <f t="shared" si="2"/>
        <v>1.7600000000000001E-2</v>
      </c>
      <c r="G33" s="103"/>
      <c r="H33" s="60">
        <f>IF(B33="","",(IF(AND(B33&gt;='Tab1-Plan'!$C$9,C33&gt;='Tab1-Plan'!$D$9),1,0)))</f>
        <v>1</v>
      </c>
      <c r="I33" s="64">
        <f>IF(AND(B33="",T33=""),"",VLOOKUP($A$3,'Tab2-Assumptions'!$A$10:$C$13,2,FALSE))</f>
        <v>1</v>
      </c>
      <c r="J33" s="64">
        <f>IF(AND(B33="",T33=""),"",VLOOKUP($A$3,'Tab2-Assumptions'!$A$10:$C$13,3,FALSE))</f>
        <v>0.8</v>
      </c>
      <c r="K33" s="103">
        <f t="shared" si="32"/>
        <v>0</v>
      </c>
      <c r="L33" s="103">
        <f t="shared" si="3"/>
        <v>0</v>
      </c>
      <c r="M33" s="103">
        <f t="shared" si="4"/>
        <v>0</v>
      </c>
      <c r="N33" s="103">
        <f t="shared" si="5"/>
        <v>0</v>
      </c>
      <c r="O33" s="103">
        <f t="shared" si="6"/>
        <v>0</v>
      </c>
      <c r="P33" s="103">
        <f t="shared" si="33"/>
        <v>0.70800831319201452</v>
      </c>
      <c r="Q33" s="103">
        <f t="shared" si="7"/>
        <v>0.69554736687983509</v>
      </c>
      <c r="R33" s="103">
        <f t="shared" si="8"/>
        <v>0.7017778400359248</v>
      </c>
      <c r="T33" s="26">
        <f t="shared" si="34"/>
        <v>63</v>
      </c>
      <c r="U33" s="119">
        <f t="shared" si="9"/>
        <v>5.7999999999999996E-3</v>
      </c>
      <c r="V33" s="119"/>
      <c r="W33" s="120">
        <f t="shared" si="35"/>
        <v>0.72800465854645735</v>
      </c>
      <c r="X33" s="120">
        <f t="shared" si="10"/>
        <v>0.72378223152688792</v>
      </c>
      <c r="Y33" s="120">
        <f t="shared" si="11"/>
        <v>0.58071475602933809</v>
      </c>
      <c r="Z33" s="119"/>
      <c r="AA33" s="119">
        <f t="shared" si="36"/>
        <v>0.26139319405147382</v>
      </c>
      <c r="AC33" s="26">
        <f t="shared" si="12"/>
        <v>66</v>
      </c>
      <c r="AD33" s="25">
        <f t="shared" si="13"/>
        <v>1.0249999999999999</v>
      </c>
      <c r="AE33" s="105"/>
      <c r="AF33" s="26">
        <f t="shared" si="14"/>
        <v>63</v>
      </c>
      <c r="AG33" s="25">
        <f t="shared" si="15"/>
        <v>0.94259590913375435</v>
      </c>
      <c r="AH33" s="123"/>
      <c r="AI33" s="122">
        <f t="shared" si="16"/>
        <v>0.05</v>
      </c>
      <c r="AJ33" s="124">
        <f t="shared" si="17"/>
        <v>0</v>
      </c>
      <c r="AL33" s="25">
        <f t="shared" si="37"/>
        <v>4.2512325532362034</v>
      </c>
      <c r="AM33" s="25">
        <f t="shared" si="38"/>
        <v>1</v>
      </c>
      <c r="AO33" s="33">
        <f t="shared" si="39"/>
        <v>2100</v>
      </c>
      <c r="AP33" s="33">
        <f t="shared" si="40"/>
        <v>15000</v>
      </c>
      <c r="AQ33" s="125"/>
      <c r="AR33" s="126">
        <f t="shared" si="41"/>
        <v>9150.7780708409282</v>
      </c>
      <c r="AS33" s="126">
        <f t="shared" si="42"/>
        <v>60107.916201850363</v>
      </c>
      <c r="AT33" s="126"/>
      <c r="AU33" s="62">
        <f t="shared" si="18"/>
        <v>6421.8132692028539</v>
      </c>
      <c r="AV33" s="62">
        <f t="shared" si="19"/>
        <v>34905.553892589429</v>
      </c>
      <c r="AW33" s="62">
        <f t="shared" si="20"/>
        <v>41327.367161792281</v>
      </c>
      <c r="AX33" s="61">
        <f t="shared" si="43"/>
        <v>10802.692504158877</v>
      </c>
      <c r="AY33" s="61"/>
      <c r="AZ33" s="33">
        <f>IF(B33="","",VLOOKUP($A$3,'Tab1-Plan'!$B$30:$F$33,IF(B33&lt;65,2,3),FALSE))</f>
        <v>0.2</v>
      </c>
      <c r="BA33" s="33">
        <f>IF(T33="","",VLOOKUP($A$3,'Tab1-Plan'!$B$30:$F$33,IF(T33&lt;65,4,5),FALSE))</f>
        <v>0.2</v>
      </c>
      <c r="BB33" s="115"/>
      <c r="BC33" s="126">
        <f t="shared" si="21"/>
        <v>1830.1556141681858</v>
      </c>
      <c r="BD33" s="126">
        <f t="shared" si="22"/>
        <v>12021.583240370073</v>
      </c>
      <c r="BE33" s="125"/>
      <c r="BF33" s="62">
        <f t="shared" si="23"/>
        <v>1284.3626538405708</v>
      </c>
      <c r="BG33" s="62">
        <f t="shared" si="24"/>
        <v>6981.1107785178865</v>
      </c>
      <c r="BH33" s="62">
        <f t="shared" si="25"/>
        <v>8265.473432358458</v>
      </c>
      <c r="BI33" s="61">
        <f t="shared" si="26"/>
        <v>2160.5385008317758</v>
      </c>
      <c r="BJ33" s="61"/>
      <c r="BK33" s="61">
        <f t="shared" si="27"/>
        <v>33061.893729433825</v>
      </c>
      <c r="BL33" s="61">
        <f t="shared" si="28"/>
        <v>8642.1540033271012</v>
      </c>
      <c r="BM33" s="127"/>
      <c r="BU33" s="37"/>
      <c r="BV33" s="127"/>
      <c r="BW33" s="127"/>
    </row>
    <row r="34" spans="1:75">
      <c r="A34" s="26">
        <f t="shared" si="29"/>
        <v>2052</v>
      </c>
      <c r="B34" s="26">
        <f t="shared" si="30"/>
        <v>67</v>
      </c>
      <c r="C34" s="26">
        <f t="shared" si="31"/>
        <v>37</v>
      </c>
      <c r="D34" s="103">
        <f t="shared" si="0"/>
        <v>1</v>
      </c>
      <c r="E34" s="118">
        <f t="shared" si="1"/>
        <v>0</v>
      </c>
      <c r="F34" s="103">
        <f t="shared" si="2"/>
        <v>1.9800000000000002E-2</v>
      </c>
      <c r="G34" s="103"/>
      <c r="H34" s="60">
        <f>IF(B34="","",(IF(AND(B34&gt;='Tab1-Plan'!$C$9,C34&gt;='Tab1-Plan'!$D$9),1,0)))</f>
        <v>1</v>
      </c>
      <c r="I34" s="64">
        <f>IF(AND(B34="",T34=""),"",VLOOKUP($A$3,'Tab2-Assumptions'!$A$10:$C$13,2,FALSE))</f>
        <v>1</v>
      </c>
      <c r="J34" s="64">
        <f>IF(AND(B34="",T34=""),"",VLOOKUP($A$3,'Tab2-Assumptions'!$A$10:$C$13,3,FALSE))</f>
        <v>0.8</v>
      </c>
      <c r="K34" s="103">
        <f t="shared" si="32"/>
        <v>0</v>
      </c>
      <c r="L34" s="103">
        <f t="shared" si="3"/>
        <v>0</v>
      </c>
      <c r="M34" s="103">
        <f t="shared" si="4"/>
        <v>0</v>
      </c>
      <c r="N34" s="103">
        <f t="shared" si="5"/>
        <v>0</v>
      </c>
      <c r="O34" s="103">
        <f t="shared" si="6"/>
        <v>0</v>
      </c>
      <c r="P34" s="103">
        <f t="shared" si="33"/>
        <v>0.69554736687983509</v>
      </c>
      <c r="Q34" s="103">
        <f t="shared" si="7"/>
        <v>0.68177552901561433</v>
      </c>
      <c r="R34" s="103">
        <f t="shared" si="8"/>
        <v>0.68866144794772466</v>
      </c>
      <c r="T34" s="26">
        <f t="shared" si="34"/>
        <v>64</v>
      </c>
      <c r="U34" s="119">
        <f t="shared" si="9"/>
        <v>6.4000000000000003E-3</v>
      </c>
      <c r="V34" s="119"/>
      <c r="W34" s="120">
        <f t="shared" si="35"/>
        <v>0.72378223152688792</v>
      </c>
      <c r="X34" s="120">
        <f t="shared" si="10"/>
        <v>0.71915002524511584</v>
      </c>
      <c r="Y34" s="120">
        <f t="shared" si="11"/>
        <v>0.57717290270880151</v>
      </c>
      <c r="Z34" s="119"/>
      <c r="AA34" s="119">
        <f t="shared" si="36"/>
        <v>0.24894589909664172</v>
      </c>
      <c r="AC34" s="26">
        <f t="shared" si="12"/>
        <v>67</v>
      </c>
      <c r="AD34" s="25">
        <f t="shared" si="13"/>
        <v>1.0506249999999999</v>
      </c>
      <c r="AE34" s="105"/>
      <c r="AF34" s="26">
        <f t="shared" si="14"/>
        <v>64</v>
      </c>
      <c r="AG34" s="25">
        <f t="shared" si="15"/>
        <v>0.970873786407767</v>
      </c>
      <c r="AH34" s="123"/>
      <c r="AI34" s="122">
        <f t="shared" si="16"/>
        <v>0.05</v>
      </c>
      <c r="AJ34" s="124">
        <f t="shared" si="17"/>
        <v>0</v>
      </c>
      <c r="AL34" s="25">
        <f t="shared" si="37"/>
        <v>4.4637941808980139</v>
      </c>
      <c r="AM34" s="25">
        <f t="shared" si="38"/>
        <v>1</v>
      </c>
      <c r="AO34" s="33">
        <f t="shared" si="39"/>
        <v>2100</v>
      </c>
      <c r="AP34" s="33">
        <f t="shared" si="40"/>
        <v>15000</v>
      </c>
      <c r="AQ34" s="125"/>
      <c r="AR34" s="126">
        <f t="shared" si="41"/>
        <v>9848.5248987425493</v>
      </c>
      <c r="AS34" s="126">
        <f t="shared" si="42"/>
        <v>65006.711372301179</v>
      </c>
      <c r="AT34" s="126"/>
      <c r="AU34" s="62">
        <f t="shared" si="18"/>
        <v>6782.2994169172625</v>
      </c>
      <c r="AV34" s="62">
        <f t="shared" si="19"/>
        <v>37520.112298304331</v>
      </c>
      <c r="AW34" s="62">
        <f t="shared" si="20"/>
        <v>44302.411715221591</v>
      </c>
      <c r="AX34" s="61">
        <f t="shared" si="43"/>
        <v>11028.903716595432</v>
      </c>
      <c r="AY34" s="61"/>
      <c r="AZ34" s="33">
        <f>IF(B34="","",VLOOKUP($A$3,'Tab1-Plan'!$B$30:$F$33,IF(B34&lt;65,2,3),FALSE))</f>
        <v>0.2</v>
      </c>
      <c r="BA34" s="33">
        <f>IF(T34="","",VLOOKUP($A$3,'Tab1-Plan'!$B$30:$F$33,IF(T34&lt;65,4,5),FALSE))</f>
        <v>0.2</v>
      </c>
      <c r="BB34" s="115"/>
      <c r="BC34" s="126">
        <f t="shared" si="21"/>
        <v>1969.7049797485099</v>
      </c>
      <c r="BD34" s="126">
        <f t="shared" si="22"/>
        <v>13001.342274460236</v>
      </c>
      <c r="BE34" s="125"/>
      <c r="BF34" s="62">
        <f t="shared" si="23"/>
        <v>1356.4598833834525</v>
      </c>
      <c r="BG34" s="62">
        <f t="shared" si="24"/>
        <v>7504.0224596608659</v>
      </c>
      <c r="BH34" s="62">
        <f t="shared" si="25"/>
        <v>8860.4823430443175</v>
      </c>
      <c r="BI34" s="61">
        <f t="shared" si="26"/>
        <v>2205.7807433190865</v>
      </c>
      <c r="BJ34" s="61"/>
      <c r="BK34" s="61">
        <f t="shared" si="27"/>
        <v>35441.92937217727</v>
      </c>
      <c r="BL34" s="61">
        <f t="shared" si="28"/>
        <v>8823.1229732763459</v>
      </c>
      <c r="BM34" s="128"/>
      <c r="BU34" s="37"/>
      <c r="BV34" s="127"/>
      <c r="BW34" s="127"/>
    </row>
    <row r="35" spans="1:75">
      <c r="A35" s="26">
        <f t="shared" si="29"/>
        <v>2053</v>
      </c>
      <c r="B35" s="26">
        <f t="shared" si="30"/>
        <v>68</v>
      </c>
      <c r="C35" s="26">
        <f t="shared" si="31"/>
        <v>38</v>
      </c>
      <c r="D35" s="103">
        <f t="shared" si="0"/>
        <v>1</v>
      </c>
      <c r="E35" s="118">
        <f t="shared" si="1"/>
        <v>0</v>
      </c>
      <c r="F35" s="103">
        <f t="shared" si="2"/>
        <v>2.2200000000000001E-2</v>
      </c>
      <c r="G35" s="103"/>
      <c r="H35" s="60">
        <f>IF(B35="","",(IF(AND(B35&gt;='Tab1-Plan'!$C$9,C35&gt;='Tab1-Plan'!$D$9),1,0)))</f>
        <v>1</v>
      </c>
      <c r="I35" s="64">
        <f>IF(AND(B35="",T35=""),"",VLOOKUP($A$3,'Tab2-Assumptions'!$A$10:$C$13,2,FALSE))</f>
        <v>1</v>
      </c>
      <c r="J35" s="64">
        <f>IF(AND(B35="",T35=""),"",VLOOKUP($A$3,'Tab2-Assumptions'!$A$10:$C$13,3,FALSE))</f>
        <v>0.8</v>
      </c>
      <c r="K35" s="103">
        <f t="shared" si="32"/>
        <v>0</v>
      </c>
      <c r="L35" s="103">
        <f t="shared" si="3"/>
        <v>0</v>
      </c>
      <c r="M35" s="103">
        <f t="shared" si="4"/>
        <v>0</v>
      </c>
      <c r="N35" s="103">
        <f t="shared" si="5"/>
        <v>0</v>
      </c>
      <c r="O35" s="103">
        <f t="shared" si="6"/>
        <v>0</v>
      </c>
      <c r="P35" s="103">
        <f t="shared" si="33"/>
        <v>0.68177552901561433</v>
      </c>
      <c r="Q35" s="103">
        <f t="shared" si="7"/>
        <v>0.66664011227146769</v>
      </c>
      <c r="R35" s="103">
        <f t="shared" si="8"/>
        <v>0.67420782064354101</v>
      </c>
      <c r="T35" s="26">
        <f t="shared" si="34"/>
        <v>65</v>
      </c>
      <c r="U35" s="119">
        <f t="shared" si="9"/>
        <v>7.1000000000000004E-3</v>
      </c>
      <c r="V35" s="119"/>
      <c r="W35" s="120">
        <f t="shared" si="35"/>
        <v>0.71915002524511584</v>
      </c>
      <c r="X35" s="120">
        <f t="shared" si="10"/>
        <v>0.71404406006587551</v>
      </c>
      <c r="Y35" s="120">
        <f t="shared" si="11"/>
        <v>0.57327763412439658</v>
      </c>
      <c r="Z35" s="119"/>
      <c r="AA35" s="119">
        <f t="shared" si="36"/>
        <v>0.23709133247299211</v>
      </c>
      <c r="AC35" s="26">
        <f t="shared" si="12"/>
        <v>68</v>
      </c>
      <c r="AD35" s="25">
        <f t="shared" si="13"/>
        <v>1.0768906249999999</v>
      </c>
      <c r="AE35" s="105"/>
      <c r="AF35" s="26">
        <f t="shared" si="14"/>
        <v>65</v>
      </c>
      <c r="AG35" s="25">
        <f t="shared" si="15"/>
        <v>1</v>
      </c>
      <c r="AH35" s="123"/>
      <c r="AI35" s="122">
        <f t="shared" si="16"/>
        <v>0.05</v>
      </c>
      <c r="AJ35" s="124">
        <f t="shared" si="17"/>
        <v>0</v>
      </c>
      <c r="AL35" s="25">
        <f t="shared" si="37"/>
        <v>4.6869838899429146</v>
      </c>
      <c r="AM35" s="25">
        <f t="shared" si="38"/>
        <v>1</v>
      </c>
      <c r="AO35" s="33">
        <f t="shared" si="39"/>
        <v>2100</v>
      </c>
      <c r="AP35" s="33">
        <f t="shared" si="40"/>
        <v>2100</v>
      </c>
      <c r="AQ35" s="125"/>
      <c r="AR35" s="126">
        <f t="shared" si="41"/>
        <v>10599.474922271669</v>
      </c>
      <c r="AS35" s="126">
        <f t="shared" si="42"/>
        <v>9842.6661688801214</v>
      </c>
      <c r="AT35" s="126"/>
      <c r="AU35" s="62">
        <f t="shared" si="18"/>
        <v>7146.2488873106486</v>
      </c>
      <c r="AV35" s="62">
        <f t="shared" si="19"/>
        <v>5642.5803747718346</v>
      </c>
      <c r="AW35" s="62">
        <f t="shared" si="20"/>
        <v>12788.829262082483</v>
      </c>
      <c r="AX35" s="61">
        <f t="shared" si="43"/>
        <v>3032.1205705167281</v>
      </c>
      <c r="AY35" s="61"/>
      <c r="AZ35" s="33">
        <f>IF(B35="","",VLOOKUP($A$3,'Tab1-Plan'!$B$30:$F$33,IF(B35&lt;65,2,3),FALSE))</f>
        <v>0.2</v>
      </c>
      <c r="BA35" s="33">
        <f>IF(T35="","",VLOOKUP($A$3,'Tab1-Plan'!$B$30:$F$33,IF(T35&lt;65,4,5),FALSE))</f>
        <v>0.2</v>
      </c>
      <c r="BB35" s="115"/>
      <c r="BC35" s="126">
        <f t="shared" si="21"/>
        <v>2119.894984454334</v>
      </c>
      <c r="BD35" s="126">
        <f t="shared" si="22"/>
        <v>1968.5332337760244</v>
      </c>
      <c r="BE35" s="125"/>
      <c r="BF35" s="62">
        <f t="shared" si="23"/>
        <v>1429.2497774621297</v>
      </c>
      <c r="BG35" s="62">
        <f t="shared" si="24"/>
        <v>1128.516074954367</v>
      </c>
      <c r="BH35" s="62">
        <f t="shared" si="25"/>
        <v>2557.7658524164967</v>
      </c>
      <c r="BI35" s="61">
        <f t="shared" si="26"/>
        <v>606.42411410334569</v>
      </c>
      <c r="BJ35" s="61"/>
      <c r="BK35" s="61">
        <f t="shared" si="27"/>
        <v>10231.063409665987</v>
      </c>
      <c r="BL35" s="61">
        <f t="shared" si="28"/>
        <v>2425.6964564133823</v>
      </c>
      <c r="BM35" s="127"/>
      <c r="BU35" s="37"/>
      <c r="BV35" s="127"/>
      <c r="BW35" s="127"/>
    </row>
    <row r="36" spans="1:75">
      <c r="A36" s="26">
        <f t="shared" si="29"/>
        <v>2054</v>
      </c>
      <c r="B36" s="26">
        <f t="shared" si="30"/>
        <v>69</v>
      </c>
      <c r="C36" s="26">
        <f t="shared" si="31"/>
        <v>39</v>
      </c>
      <c r="D36" s="103">
        <f t="shared" si="0"/>
        <v>1</v>
      </c>
      <c r="E36" s="118">
        <f t="shared" si="1"/>
        <v>0</v>
      </c>
      <c r="F36" s="103">
        <f t="shared" si="2"/>
        <v>2.4799999999999999E-2</v>
      </c>
      <c r="G36" s="103"/>
      <c r="H36" s="60">
        <f>IF(B36="","",(IF(AND(B36&gt;='Tab1-Plan'!$C$9,C36&gt;='Tab1-Plan'!$D$9),1,0)))</f>
        <v>1</v>
      </c>
      <c r="I36" s="64">
        <f>IF(AND(B36="",T36=""),"",VLOOKUP($A$3,'Tab2-Assumptions'!$A$10:$C$13,2,FALSE))</f>
        <v>1</v>
      </c>
      <c r="J36" s="64">
        <f>IF(AND(B36="",T36=""),"",VLOOKUP($A$3,'Tab2-Assumptions'!$A$10:$C$13,3,FALSE))</f>
        <v>0.8</v>
      </c>
      <c r="K36" s="103">
        <f t="shared" si="32"/>
        <v>0</v>
      </c>
      <c r="L36" s="103">
        <f t="shared" si="3"/>
        <v>0</v>
      </c>
      <c r="M36" s="103">
        <f t="shared" si="4"/>
        <v>0</v>
      </c>
      <c r="N36" s="103">
        <f t="shared" si="5"/>
        <v>0</v>
      </c>
      <c r="O36" s="103">
        <f t="shared" si="6"/>
        <v>0</v>
      </c>
      <c r="P36" s="103">
        <f t="shared" si="33"/>
        <v>0.66664011227146769</v>
      </c>
      <c r="Q36" s="103">
        <f t="shared" si="7"/>
        <v>0.65010743748713529</v>
      </c>
      <c r="R36" s="103">
        <f t="shared" si="8"/>
        <v>0.65837377487930149</v>
      </c>
      <c r="T36" s="26">
        <f t="shared" si="34"/>
        <v>66</v>
      </c>
      <c r="U36" s="119">
        <f t="shared" si="9"/>
        <v>7.7999999999999996E-3</v>
      </c>
      <c r="V36" s="119"/>
      <c r="W36" s="120">
        <f t="shared" si="35"/>
        <v>0.71404406006587551</v>
      </c>
      <c r="X36" s="120">
        <f t="shared" si="10"/>
        <v>0.7084745163973617</v>
      </c>
      <c r="Y36" s="120">
        <f t="shared" si="11"/>
        <v>0.5690074305852949</v>
      </c>
      <c r="Z36" s="119"/>
      <c r="AA36" s="119">
        <f t="shared" si="36"/>
        <v>0.22580126902189723</v>
      </c>
      <c r="AC36" s="26">
        <f t="shared" si="12"/>
        <v>69</v>
      </c>
      <c r="AD36" s="25">
        <f t="shared" si="13"/>
        <v>1.1038128906249998</v>
      </c>
      <c r="AE36" s="105"/>
      <c r="AF36" s="26">
        <f t="shared" si="14"/>
        <v>66</v>
      </c>
      <c r="AG36" s="25">
        <f t="shared" si="15"/>
        <v>1.0249999999999999</v>
      </c>
      <c r="AH36" s="123"/>
      <c r="AI36" s="122">
        <f t="shared" si="16"/>
        <v>0.05</v>
      </c>
      <c r="AJ36" s="124">
        <f t="shared" si="17"/>
        <v>0</v>
      </c>
      <c r="AL36" s="25">
        <f t="shared" si="37"/>
        <v>4.9213330844400609</v>
      </c>
      <c r="AM36" s="25">
        <f t="shared" si="38"/>
        <v>1</v>
      </c>
      <c r="AO36" s="33">
        <f t="shared" si="39"/>
        <v>2100</v>
      </c>
      <c r="AP36" s="33">
        <f t="shared" si="40"/>
        <v>2100</v>
      </c>
      <c r="AQ36" s="125"/>
      <c r="AR36" s="126">
        <f t="shared" si="41"/>
        <v>11407.684885094883</v>
      </c>
      <c r="AS36" s="126">
        <f t="shared" si="42"/>
        <v>10593.169464257231</v>
      </c>
      <c r="AT36" s="126"/>
      <c r="AU36" s="62">
        <f t="shared" si="18"/>
        <v>7510.5205604334687</v>
      </c>
      <c r="AV36" s="62">
        <f t="shared" si="19"/>
        <v>6027.5921386116124</v>
      </c>
      <c r="AW36" s="62">
        <f t="shared" si="20"/>
        <v>13538.112699045081</v>
      </c>
      <c r="AX36" s="61">
        <f t="shared" si="43"/>
        <v>3056.9230276058415</v>
      </c>
      <c r="AY36" s="61"/>
      <c r="AZ36" s="33">
        <f>IF(B36="","",VLOOKUP($A$3,'Tab1-Plan'!$B$30:$F$33,IF(B36&lt;65,2,3),FALSE))</f>
        <v>0.2</v>
      </c>
      <c r="BA36" s="33">
        <f>IF(T36="","",VLOOKUP($A$3,'Tab1-Plan'!$B$30:$F$33,IF(T36&lt;65,4,5),FALSE))</f>
        <v>0.2</v>
      </c>
      <c r="BB36" s="115"/>
      <c r="BC36" s="126">
        <f t="shared" si="21"/>
        <v>2281.5369770189768</v>
      </c>
      <c r="BD36" s="126">
        <f t="shared" si="22"/>
        <v>2118.6338928514465</v>
      </c>
      <c r="BE36" s="125"/>
      <c r="BF36" s="62">
        <f t="shared" si="23"/>
        <v>1502.1041120866939</v>
      </c>
      <c r="BG36" s="62">
        <f t="shared" si="24"/>
        <v>1205.5184277223225</v>
      </c>
      <c r="BH36" s="62">
        <f t="shared" si="25"/>
        <v>2707.6225398090164</v>
      </c>
      <c r="BI36" s="61">
        <f t="shared" si="26"/>
        <v>611.3846055211684</v>
      </c>
      <c r="BJ36" s="61"/>
      <c r="BK36" s="61">
        <f t="shared" si="27"/>
        <v>10830.490159236066</v>
      </c>
      <c r="BL36" s="61">
        <f t="shared" si="28"/>
        <v>2445.5384220846731</v>
      </c>
      <c r="BM36" s="127"/>
      <c r="BU36" s="37"/>
      <c r="BV36" s="127"/>
      <c r="BW36" s="127"/>
    </row>
    <row r="37" spans="1:75">
      <c r="A37" s="26">
        <f t="shared" si="29"/>
        <v>2055</v>
      </c>
      <c r="B37" s="26">
        <f t="shared" si="30"/>
        <v>70</v>
      </c>
      <c r="C37" s="26">
        <f t="shared" si="31"/>
        <v>40</v>
      </c>
      <c r="D37" s="103">
        <f t="shared" si="0"/>
        <v>1</v>
      </c>
      <c r="E37" s="118">
        <f t="shared" si="1"/>
        <v>0</v>
      </c>
      <c r="F37" s="103">
        <f t="shared" si="2"/>
        <v>2.75E-2</v>
      </c>
      <c r="G37" s="103"/>
      <c r="H37" s="60">
        <f>IF(B37="","",(IF(AND(B37&gt;='Tab1-Plan'!$C$9,C37&gt;='Tab1-Plan'!$D$9),1,0)))</f>
        <v>1</v>
      </c>
      <c r="I37" s="64">
        <f>IF(AND(B37="",T37=""),"",VLOOKUP($A$3,'Tab2-Assumptions'!$A$10:$C$13,2,FALSE))</f>
        <v>1</v>
      </c>
      <c r="J37" s="64">
        <f>IF(AND(B37="",T37=""),"",VLOOKUP($A$3,'Tab2-Assumptions'!$A$10:$C$13,3,FALSE))</f>
        <v>0.8</v>
      </c>
      <c r="K37" s="103">
        <f t="shared" si="32"/>
        <v>0</v>
      </c>
      <c r="L37" s="103">
        <f t="shared" si="3"/>
        <v>0</v>
      </c>
      <c r="M37" s="103">
        <f t="shared" si="4"/>
        <v>0</v>
      </c>
      <c r="N37" s="103">
        <f t="shared" si="5"/>
        <v>0</v>
      </c>
      <c r="O37" s="103">
        <f t="shared" si="6"/>
        <v>0</v>
      </c>
      <c r="P37" s="103">
        <f t="shared" si="33"/>
        <v>0.65010743748713529</v>
      </c>
      <c r="Q37" s="103">
        <f t="shared" si="7"/>
        <v>0.63222948295623904</v>
      </c>
      <c r="R37" s="103">
        <f t="shared" si="8"/>
        <v>0.64116846022168716</v>
      </c>
      <c r="T37" s="26">
        <f t="shared" si="34"/>
        <v>67</v>
      </c>
      <c r="U37" s="119">
        <f t="shared" si="9"/>
        <v>8.6999999999999994E-3</v>
      </c>
      <c r="V37" s="119"/>
      <c r="W37" s="120">
        <f t="shared" si="35"/>
        <v>0.7084745163973617</v>
      </c>
      <c r="X37" s="120">
        <f t="shared" si="10"/>
        <v>0.70231078810470471</v>
      </c>
      <c r="Y37" s="120">
        <f t="shared" si="11"/>
        <v>0.56431412180082663</v>
      </c>
      <c r="Z37" s="119"/>
      <c r="AA37" s="119">
        <f t="shared" si="36"/>
        <v>0.21504882763990213</v>
      </c>
      <c r="AC37" s="26">
        <f t="shared" si="12"/>
        <v>70</v>
      </c>
      <c r="AD37" s="25">
        <f t="shared" si="13"/>
        <v>1.1314082128906247</v>
      </c>
      <c r="AE37" s="105"/>
      <c r="AF37" s="26">
        <f t="shared" si="14"/>
        <v>67</v>
      </c>
      <c r="AG37" s="25">
        <f t="shared" si="15"/>
        <v>1.0506249999999999</v>
      </c>
      <c r="AH37" s="123"/>
      <c r="AI37" s="122">
        <f t="shared" si="16"/>
        <v>0.05</v>
      </c>
      <c r="AJ37" s="124">
        <f t="shared" si="17"/>
        <v>0</v>
      </c>
      <c r="AL37" s="25">
        <f t="shared" si="37"/>
        <v>5.1673997386620645</v>
      </c>
      <c r="AM37" s="25">
        <f t="shared" si="38"/>
        <v>1</v>
      </c>
      <c r="AO37" s="33">
        <f t="shared" si="39"/>
        <v>2100</v>
      </c>
      <c r="AP37" s="33">
        <f t="shared" si="40"/>
        <v>2100</v>
      </c>
      <c r="AQ37" s="125"/>
      <c r="AR37" s="126">
        <f t="shared" si="41"/>
        <v>12277.520857583368</v>
      </c>
      <c r="AS37" s="126">
        <f t="shared" si="42"/>
        <v>11400.898635906846</v>
      </c>
      <c r="AT37" s="126"/>
      <c r="AU37" s="62">
        <f t="shared" si="18"/>
        <v>7871.9591435963757</v>
      </c>
      <c r="AV37" s="62">
        <f t="shared" si="19"/>
        <v>6433.6881014620139</v>
      </c>
      <c r="AW37" s="62">
        <f t="shared" si="20"/>
        <v>14305.64724505839</v>
      </c>
      <c r="AX37" s="61">
        <f t="shared" si="43"/>
        <v>3076.4126686798022</v>
      </c>
      <c r="AY37" s="61"/>
      <c r="AZ37" s="33">
        <f>IF(B37="","",VLOOKUP($A$3,'Tab1-Plan'!$B$30:$F$33,IF(B37&lt;65,2,3),FALSE))</f>
        <v>0.2</v>
      </c>
      <c r="BA37" s="33">
        <f>IF(T37="","",VLOOKUP($A$3,'Tab1-Plan'!$B$30:$F$33,IF(T37&lt;65,4,5),FALSE))</f>
        <v>0.2</v>
      </c>
      <c r="BB37" s="115"/>
      <c r="BC37" s="126">
        <f t="shared" si="21"/>
        <v>2455.5041715166735</v>
      </c>
      <c r="BD37" s="126">
        <f t="shared" si="22"/>
        <v>2280.1797271813693</v>
      </c>
      <c r="BE37" s="125"/>
      <c r="BF37" s="62">
        <f t="shared" si="23"/>
        <v>1574.3918287192753</v>
      </c>
      <c r="BG37" s="62">
        <f t="shared" si="24"/>
        <v>1286.7376202924029</v>
      </c>
      <c r="BH37" s="62">
        <f t="shared" si="25"/>
        <v>2861.1294490116779</v>
      </c>
      <c r="BI37" s="61">
        <f t="shared" si="26"/>
        <v>615.28253373596044</v>
      </c>
      <c r="BJ37" s="61"/>
      <c r="BK37" s="61">
        <f t="shared" si="27"/>
        <v>11444.517796046712</v>
      </c>
      <c r="BL37" s="61">
        <f t="shared" si="28"/>
        <v>2461.1301349438418</v>
      </c>
      <c r="BM37" s="127"/>
      <c r="BU37" s="37"/>
      <c r="BV37" s="127"/>
      <c r="BW37" s="127"/>
    </row>
    <row r="38" spans="1:75">
      <c r="A38" s="26">
        <f t="shared" si="29"/>
        <v>2056</v>
      </c>
      <c r="B38" s="26">
        <f t="shared" si="30"/>
        <v>71</v>
      </c>
      <c r="C38" s="26">
        <f t="shared" si="31"/>
        <v>41</v>
      </c>
      <c r="D38" s="103">
        <f t="shared" ref="D38:D69" si="44">IF($B38="","",VLOOKUP($B38,RETIREMENT,2,TRUE))</f>
        <v>1</v>
      </c>
      <c r="E38" s="118">
        <f t="shared" ref="E38:E69" si="45">IF(B38="","",VLOOKUP($B38,WITHDRAWAL,2))</f>
        <v>0</v>
      </c>
      <c r="F38" s="103">
        <f t="shared" ref="F38:F69" si="46">IF(B38="","",IF(OR(active_3sex="M",active_3sex="m"),VLOOKUP(IF(B38&lt;20,20,$B38),DEATH_MALE,2),IF(OR(active_3sex="F",active_3sex="f"),VLOOKUP(IF(B38&lt;20,20,$B38),DEATH_FEMALE,2),"error")))</f>
        <v>3.04E-2</v>
      </c>
      <c r="G38" s="103"/>
      <c r="H38" s="60">
        <f>IF(B38="","",(IF(AND(B38&gt;='Tab1-Plan'!$C$9,C38&gt;='Tab1-Plan'!$D$9),1,0)))</f>
        <v>1</v>
      </c>
      <c r="I38" s="64">
        <f>IF(AND(B38="",T38=""),"",VLOOKUP($A$3,'Tab2-Assumptions'!$A$10:$C$13,2,FALSE))</f>
        <v>1</v>
      </c>
      <c r="J38" s="64">
        <f>IF(AND(B38="",T38=""),"",VLOOKUP($A$3,'Tab2-Assumptions'!$A$10:$C$13,3,FALSE))</f>
        <v>0.8</v>
      </c>
      <c r="K38" s="103">
        <f t="shared" si="32"/>
        <v>0</v>
      </c>
      <c r="L38" s="103">
        <f t="shared" si="3"/>
        <v>0</v>
      </c>
      <c r="M38" s="103">
        <f t="shared" si="4"/>
        <v>0</v>
      </c>
      <c r="N38" s="103">
        <f t="shared" si="5"/>
        <v>0</v>
      </c>
      <c r="O38" s="103">
        <f t="shared" si="6"/>
        <v>0</v>
      </c>
      <c r="P38" s="103">
        <f t="shared" si="33"/>
        <v>0.63222948295623904</v>
      </c>
      <c r="Q38" s="103">
        <f t="shared" si="7"/>
        <v>0.61300970667436938</v>
      </c>
      <c r="R38" s="103">
        <f t="shared" si="8"/>
        <v>0.62261959481530416</v>
      </c>
      <c r="T38" s="26">
        <f t="shared" si="34"/>
        <v>68</v>
      </c>
      <c r="U38" s="119">
        <f t="shared" ref="U38:U69" si="47">IF(T38="","",IF(OR(active_3sex="M",active_3sex="m"),VLOOKUP(IF(T38&lt;20,20,$T38),DEATH_FEMALE,2),IF(OR(active_3sex="F",active_3sex="f"),VLOOKUP(IF(T38&lt;20,20,$T38),DEATH_MALE,2),"error")))</f>
        <v>9.7000000000000003E-3</v>
      </c>
      <c r="V38" s="119"/>
      <c r="W38" s="120">
        <f t="shared" si="35"/>
        <v>0.70231078810470471</v>
      </c>
      <c r="X38" s="120">
        <f t="shared" si="10"/>
        <v>0.69549837346008903</v>
      </c>
      <c r="Y38" s="120">
        <f t="shared" ref="Y38:Y69" si="48">IF(T38="","",AVERAGE(W38,X38)*J38)</f>
        <v>0.55912366462591745</v>
      </c>
      <c r="Z38" s="119"/>
      <c r="AA38" s="119">
        <f t="shared" si="36"/>
        <v>0.20480840727609725</v>
      </c>
      <c r="AC38" s="26">
        <f t="shared" ref="AC38:AC69" si="49">B38</f>
        <v>71</v>
      </c>
      <c r="AD38" s="25">
        <f t="shared" ref="AD38:AD69" si="50">IF(B38="","",VLOOKUP(AC38,agingtable,3))</f>
        <v>1.1540363771484372</v>
      </c>
      <c r="AE38" s="105"/>
      <c r="AF38" s="26">
        <f t="shared" ref="AF38:AF69" si="51">T38</f>
        <v>68</v>
      </c>
      <c r="AG38" s="25">
        <f t="shared" ref="AG38:AG69" si="52">IF(T38="","",VLOOKUP(AF38,agingtable,3))</f>
        <v>1.0768906249999999</v>
      </c>
      <c r="AH38" s="123"/>
      <c r="AI38" s="122">
        <f t="shared" ref="AI38:AI69" si="53">IF(A38="","",VLOOKUP($A38,TRENDS,2,TRUE))</f>
        <v>0.05</v>
      </c>
      <c r="AJ38" s="124">
        <f t="shared" ref="AJ38:AJ69" si="54">IF(A38="","",VLOOKUP($A38,TRENDS,3,TRUE))</f>
        <v>0</v>
      </c>
      <c r="AL38" s="25">
        <f t="shared" si="37"/>
        <v>5.4257697255951678</v>
      </c>
      <c r="AM38" s="25">
        <f t="shared" si="38"/>
        <v>1</v>
      </c>
      <c r="AO38" s="33">
        <f t="shared" si="39"/>
        <v>2100</v>
      </c>
      <c r="AP38" s="33">
        <f t="shared" si="40"/>
        <v>2100</v>
      </c>
      <c r="AQ38" s="125"/>
      <c r="AR38" s="126">
        <f t="shared" si="41"/>
        <v>13149.224838471788</v>
      </c>
      <c r="AS38" s="126">
        <f t="shared" si="42"/>
        <v>12270.217156894741</v>
      </c>
      <c r="AT38" s="126"/>
      <c r="AU38" s="62">
        <f t="shared" ref="AU38:AU69" si="55">IF($B38="","",(AR38)*$R38*$I38)</f>
        <v>8186.9650410646382</v>
      </c>
      <c r="AV38" s="62">
        <f t="shared" ref="AV38:AV69" si="56">IF($T38="","",(AS38)*$Y38*$I38)</f>
        <v>6860.5687825187933</v>
      </c>
      <c r="AW38" s="62">
        <f t="shared" ref="AW38:AW69" si="57">IF($A38="","",SUM(AU38:AV38))</f>
        <v>15047.533823583432</v>
      </c>
      <c r="AX38" s="61">
        <f t="shared" si="43"/>
        <v>3081.8614358413242</v>
      </c>
      <c r="AY38" s="61"/>
      <c r="AZ38" s="33">
        <f>IF(B38="","",VLOOKUP($A$3,'Tab1-Plan'!$B$30:$F$33,IF(B38&lt;65,2,3),FALSE))</f>
        <v>0.2</v>
      </c>
      <c r="BA38" s="33">
        <f>IF(T38="","",VLOOKUP($A$3,'Tab1-Plan'!$B$30:$F$33,IF(T38&lt;65,4,5),FALSE))</f>
        <v>0.2</v>
      </c>
      <c r="BB38" s="115"/>
      <c r="BC38" s="126">
        <f t="shared" ref="BC38:BC69" si="58">IF(B38="","",AZ38*IF(AZ38&lt;1,AR38,AM38))</f>
        <v>2629.8449676943578</v>
      </c>
      <c r="BD38" s="126">
        <f t="shared" ref="BD38:BD69" si="59">IF($T38="","",BA38*IF(BA38&lt;1,AS38,$AM38))</f>
        <v>2454.0434313789483</v>
      </c>
      <c r="BE38" s="125"/>
      <c r="BF38" s="62">
        <f t="shared" ref="BF38:BF69" si="60">IF($B38="","",(BC38)*$R38*$I38)</f>
        <v>1637.3930082129277</v>
      </c>
      <c r="BG38" s="62">
        <f t="shared" ref="BG38:BG69" si="61">IF($T38="","",(BD38)*$Y38*$I38)</f>
        <v>1372.1137565037589</v>
      </c>
      <c r="BH38" s="62">
        <f t="shared" ref="BH38:BH69" si="62">IF($A38="","",SUM(BF38:BG38))</f>
        <v>3009.5067647166866</v>
      </c>
      <c r="BI38" s="61">
        <f t="shared" ref="BI38:BI69" si="63">IF($A38="","",BH38*AA38)</f>
        <v>616.37228716826496</v>
      </c>
      <c r="BJ38" s="61"/>
      <c r="BK38" s="61">
        <f t="shared" ref="BK38:BK69" si="64">IF(A38="","",AW38-BH38)</f>
        <v>12038.027058866744</v>
      </c>
      <c r="BL38" s="61">
        <f t="shared" ref="BL38:BL69" si="65">IF(A38="","",AX38-BI38)</f>
        <v>2465.4891486730594</v>
      </c>
      <c r="BM38" s="127"/>
      <c r="BU38" s="37"/>
      <c r="BV38" s="127"/>
      <c r="BW38" s="127"/>
    </row>
    <row r="39" spans="1:75">
      <c r="A39" s="26">
        <f t="shared" si="29"/>
        <v>2057</v>
      </c>
      <c r="B39" s="26">
        <f t="shared" si="30"/>
        <v>72</v>
      </c>
      <c r="C39" s="26">
        <f t="shared" si="31"/>
        <v>42</v>
      </c>
      <c r="D39" s="103">
        <f t="shared" si="44"/>
        <v>1</v>
      </c>
      <c r="E39" s="118">
        <f t="shared" si="45"/>
        <v>0</v>
      </c>
      <c r="F39" s="103">
        <f t="shared" si="46"/>
        <v>3.3399999999999999E-2</v>
      </c>
      <c r="G39" s="103"/>
      <c r="H39" s="60">
        <f>IF(B39="","",(IF(AND(B39&gt;='Tab1-Plan'!$C$9,C39&gt;='Tab1-Plan'!$D$9),1,0)))</f>
        <v>1</v>
      </c>
      <c r="I39" s="64">
        <f>IF(AND(B39="",T39=""),"",VLOOKUP($A$3,'Tab2-Assumptions'!$A$10:$C$13,2,FALSE))</f>
        <v>1</v>
      </c>
      <c r="J39" s="64">
        <f>IF(AND(B39="",T39=""),"",VLOOKUP($A$3,'Tab2-Assumptions'!$A$10:$C$13,3,FALSE))</f>
        <v>0.8</v>
      </c>
      <c r="K39" s="103">
        <f t="shared" si="32"/>
        <v>0</v>
      </c>
      <c r="L39" s="103">
        <f t="shared" si="3"/>
        <v>0</v>
      </c>
      <c r="M39" s="103">
        <f t="shared" si="4"/>
        <v>0</v>
      </c>
      <c r="N39" s="103">
        <f t="shared" si="5"/>
        <v>0</v>
      </c>
      <c r="O39" s="103">
        <f t="shared" si="6"/>
        <v>0</v>
      </c>
      <c r="P39" s="103">
        <f t="shared" si="33"/>
        <v>0.61300970667436938</v>
      </c>
      <c r="Q39" s="103">
        <f t="shared" si="7"/>
        <v>0.59253518247144543</v>
      </c>
      <c r="R39" s="103">
        <f t="shared" si="8"/>
        <v>0.60277244457290746</v>
      </c>
      <c r="T39" s="26">
        <f t="shared" si="34"/>
        <v>69</v>
      </c>
      <c r="U39" s="119">
        <f t="shared" si="47"/>
        <v>1.09E-2</v>
      </c>
      <c r="V39" s="119"/>
      <c r="W39" s="120">
        <f t="shared" ref="W39:W70" si="66">IF(T39="","",X38+IF(L39="",0,L39))</f>
        <v>0.69549837346008903</v>
      </c>
      <c r="X39" s="120">
        <f t="shared" si="10"/>
        <v>0.68791744118937403</v>
      </c>
      <c r="Y39" s="120">
        <f t="shared" si="48"/>
        <v>0.55336632585978529</v>
      </c>
      <c r="Z39" s="119"/>
      <c r="AA39" s="119">
        <f t="shared" ref="AA39:AA70" si="67">IF(A39="","",AA38/(1+discount))</f>
        <v>0.19505562597723547</v>
      </c>
      <c r="AC39" s="26">
        <f t="shared" si="49"/>
        <v>72</v>
      </c>
      <c r="AD39" s="25">
        <f t="shared" si="50"/>
        <v>1.177117104691406</v>
      </c>
      <c r="AE39" s="105"/>
      <c r="AF39" s="26">
        <f t="shared" si="51"/>
        <v>69</v>
      </c>
      <c r="AG39" s="25">
        <f t="shared" si="52"/>
        <v>1.1038128906249998</v>
      </c>
      <c r="AH39" s="123"/>
      <c r="AI39" s="122">
        <f t="shared" si="53"/>
        <v>0.05</v>
      </c>
      <c r="AJ39" s="124">
        <f t="shared" si="54"/>
        <v>0</v>
      </c>
      <c r="AL39" s="25">
        <f t="shared" ref="AL39:AL70" si="68">IF(A39="","",AL38*(1+AI38))</f>
        <v>5.6970582118749267</v>
      </c>
      <c r="AM39" s="25">
        <f t="shared" ref="AM39:AM70" si="69">IF(A39="","",AM38*(1+AJ38))</f>
        <v>1</v>
      </c>
      <c r="AO39" s="33">
        <f t="shared" ref="AO39:AO70" si="70">IF(B39="","",IF(B39&lt;65,cc_pre_ret_age65,cc_pst_ret_age65))</f>
        <v>2100</v>
      </c>
      <c r="AP39" s="33">
        <f t="shared" ref="AP39:AP70" si="71">IF(T39="","",IF(T39&lt;65,cc_pre_sp_age65,cc_pst_sp_age65))</f>
        <v>2100</v>
      </c>
      <c r="AQ39" s="125"/>
      <c r="AR39" s="126">
        <f t="shared" ref="AR39:AR70" si="72">IF(B39="","",AO39*AL39*AD39)</f>
        <v>14082.819802003285</v>
      </c>
      <c r="AS39" s="126">
        <f t="shared" ref="AS39:AS70" si="73">IF(T39="","",AP39*AL39*AG39)</f>
        <v>13205.821215107966</v>
      </c>
      <c r="AT39" s="126"/>
      <c r="AU39" s="62">
        <f t="shared" si="55"/>
        <v>8488.7357185332694</v>
      </c>
      <c r="AV39" s="62">
        <f t="shared" si="56"/>
        <v>7307.6567657655005</v>
      </c>
      <c r="AW39" s="62">
        <f t="shared" si="57"/>
        <v>15796.392484298769</v>
      </c>
      <c r="AX39" s="61">
        <f t="shared" ref="AX39:AX70" si="74">IF($A39="","",AW39*AA39)</f>
        <v>3081.1752242069942</v>
      </c>
      <c r="AY39" s="61"/>
      <c r="AZ39" s="33">
        <f>IF(B39="","",VLOOKUP($A$3,'Tab1-Plan'!$B$30:$F$33,IF(B39&lt;65,2,3),FALSE))</f>
        <v>0.2</v>
      </c>
      <c r="BA39" s="33">
        <f>IF(T39="","",VLOOKUP($A$3,'Tab1-Plan'!$B$30:$F$33,IF(T39&lt;65,4,5),FALSE))</f>
        <v>0.2</v>
      </c>
      <c r="BB39" s="115"/>
      <c r="BC39" s="126">
        <f t="shared" si="58"/>
        <v>2816.5639604006574</v>
      </c>
      <c r="BD39" s="126">
        <f t="shared" si="59"/>
        <v>2641.1642430215934</v>
      </c>
      <c r="BE39" s="125"/>
      <c r="BF39" s="62">
        <f t="shared" si="60"/>
        <v>1697.747143706654</v>
      </c>
      <c r="BG39" s="62">
        <f t="shared" si="61"/>
        <v>1461.5313531531001</v>
      </c>
      <c r="BH39" s="62">
        <f t="shared" si="62"/>
        <v>3159.2784968597543</v>
      </c>
      <c r="BI39" s="61">
        <f t="shared" si="63"/>
        <v>616.23504484139892</v>
      </c>
      <c r="BJ39" s="61"/>
      <c r="BK39" s="61">
        <f t="shared" si="64"/>
        <v>12637.113987439014</v>
      </c>
      <c r="BL39" s="61">
        <f t="shared" si="65"/>
        <v>2464.9401793655952</v>
      </c>
      <c r="BM39" s="127"/>
      <c r="BU39" s="37"/>
      <c r="BV39" s="127"/>
      <c r="BW39" s="127"/>
    </row>
    <row r="40" spans="1:75">
      <c r="A40" s="26">
        <f t="shared" si="29"/>
        <v>2058</v>
      </c>
      <c r="B40" s="26">
        <f t="shared" si="30"/>
        <v>73</v>
      </c>
      <c r="C40" s="26">
        <f t="shared" si="31"/>
        <v>43</v>
      </c>
      <c r="D40" s="103">
        <f t="shared" si="44"/>
        <v>1</v>
      </c>
      <c r="E40" s="118">
        <f t="shared" si="45"/>
        <v>0</v>
      </c>
      <c r="F40" s="103">
        <f t="shared" si="46"/>
        <v>3.6700000000000003E-2</v>
      </c>
      <c r="G40" s="103"/>
      <c r="H40" s="60">
        <f>IF(B40="","",(IF(AND(B40&gt;='Tab1-Plan'!$C$9,C40&gt;='Tab1-Plan'!$D$9),1,0)))</f>
        <v>1</v>
      </c>
      <c r="I40" s="64">
        <f>IF(AND(B40="",T40=""),"",VLOOKUP($A$3,'Tab2-Assumptions'!$A$10:$C$13,2,FALSE))</f>
        <v>1</v>
      </c>
      <c r="J40" s="64">
        <f>IF(AND(B40="",T40=""),"",VLOOKUP($A$3,'Tab2-Assumptions'!$A$10:$C$13,3,FALSE))</f>
        <v>0.8</v>
      </c>
      <c r="K40" s="103">
        <f t="shared" si="32"/>
        <v>0</v>
      </c>
      <c r="L40" s="103">
        <f t="shared" si="3"/>
        <v>0</v>
      </c>
      <c r="M40" s="103">
        <f t="shared" si="4"/>
        <v>0</v>
      </c>
      <c r="N40" s="103">
        <f t="shared" si="5"/>
        <v>0</v>
      </c>
      <c r="O40" s="103">
        <f t="shared" si="6"/>
        <v>0</v>
      </c>
      <c r="P40" s="103">
        <f t="shared" si="33"/>
        <v>0.59253518247144543</v>
      </c>
      <c r="Q40" s="103">
        <f t="shared" si="7"/>
        <v>0.57078914127474345</v>
      </c>
      <c r="R40" s="103">
        <f t="shared" si="8"/>
        <v>0.58166216187309439</v>
      </c>
      <c r="T40" s="26">
        <f t="shared" si="34"/>
        <v>70</v>
      </c>
      <c r="U40" s="119">
        <f t="shared" si="47"/>
        <v>1.24E-2</v>
      </c>
      <c r="V40" s="119"/>
      <c r="W40" s="120">
        <f t="shared" si="66"/>
        <v>0.68791744118937403</v>
      </c>
      <c r="X40" s="120">
        <f t="shared" si="10"/>
        <v>0.67938726491862589</v>
      </c>
      <c r="Y40" s="120">
        <f t="shared" si="48"/>
        <v>0.54692188244319995</v>
      </c>
      <c r="Z40" s="119"/>
      <c r="AA40" s="119">
        <f t="shared" si="67"/>
        <v>0.18576726283546235</v>
      </c>
      <c r="AC40" s="26">
        <f t="shared" si="49"/>
        <v>73</v>
      </c>
      <c r="AD40" s="25">
        <f t="shared" si="50"/>
        <v>1.2006594467852341</v>
      </c>
      <c r="AE40" s="105"/>
      <c r="AF40" s="26">
        <f t="shared" si="51"/>
        <v>70</v>
      </c>
      <c r="AG40" s="25">
        <f t="shared" si="52"/>
        <v>1.1314082128906247</v>
      </c>
      <c r="AH40" s="123"/>
      <c r="AI40" s="122">
        <f t="shared" si="53"/>
        <v>0.05</v>
      </c>
      <c r="AJ40" s="124">
        <f t="shared" si="54"/>
        <v>0</v>
      </c>
      <c r="AL40" s="25">
        <f t="shared" si="68"/>
        <v>5.9819111224686736</v>
      </c>
      <c r="AM40" s="25">
        <f t="shared" si="69"/>
        <v>1</v>
      </c>
      <c r="AO40" s="33">
        <f t="shared" si="70"/>
        <v>2100</v>
      </c>
      <c r="AP40" s="33">
        <f t="shared" si="71"/>
        <v>2100</v>
      </c>
      <c r="AQ40" s="125"/>
      <c r="AR40" s="126">
        <f t="shared" si="72"/>
        <v>15082.700007945519</v>
      </c>
      <c r="AS40" s="126">
        <f t="shared" si="73"/>
        <v>14212.765082759948</v>
      </c>
      <c r="AT40" s="126"/>
      <c r="AU40" s="62">
        <f t="shared" si="55"/>
        <v>8773.035893504928</v>
      </c>
      <c r="AV40" s="62">
        <f t="shared" si="56"/>
        <v>7773.2722337860532</v>
      </c>
      <c r="AW40" s="62">
        <f t="shared" si="57"/>
        <v>16546.30812729098</v>
      </c>
      <c r="AX40" s="61">
        <f t="shared" si="74"/>
        <v>3073.7623708390106</v>
      </c>
      <c r="AY40" s="61"/>
      <c r="AZ40" s="33">
        <f>IF(B40="","",VLOOKUP($A$3,'Tab1-Plan'!$B$30:$F$33,IF(B40&lt;65,2,3),FALSE))</f>
        <v>0.2</v>
      </c>
      <c r="BA40" s="33">
        <f>IF(T40="","",VLOOKUP($A$3,'Tab1-Plan'!$B$30:$F$33,IF(T40&lt;65,4,5),FALSE))</f>
        <v>0.2</v>
      </c>
      <c r="BB40" s="115"/>
      <c r="BC40" s="126">
        <f t="shared" si="58"/>
        <v>3016.5400015891041</v>
      </c>
      <c r="BD40" s="126">
        <f t="shared" si="59"/>
        <v>2842.5530165519899</v>
      </c>
      <c r="BE40" s="125"/>
      <c r="BF40" s="62">
        <f t="shared" si="60"/>
        <v>1754.607178700986</v>
      </c>
      <c r="BG40" s="62">
        <f t="shared" si="61"/>
        <v>1554.6544467572107</v>
      </c>
      <c r="BH40" s="62">
        <f t="shared" si="62"/>
        <v>3309.2616254581967</v>
      </c>
      <c r="BI40" s="61">
        <f t="shared" si="63"/>
        <v>614.75247416780223</v>
      </c>
      <c r="BJ40" s="61"/>
      <c r="BK40" s="61">
        <f t="shared" si="64"/>
        <v>13237.046501832783</v>
      </c>
      <c r="BL40" s="61">
        <f t="shared" si="65"/>
        <v>2459.0098966712085</v>
      </c>
      <c r="BM40" s="127"/>
      <c r="BU40" s="37"/>
      <c r="BV40" s="127"/>
      <c r="BW40" s="127"/>
    </row>
    <row r="41" spans="1:75">
      <c r="A41" s="26">
        <f t="shared" si="29"/>
        <v>2059</v>
      </c>
      <c r="B41" s="26">
        <f t="shared" si="30"/>
        <v>74</v>
      </c>
      <c r="C41" s="26">
        <f t="shared" si="31"/>
        <v>44</v>
      </c>
      <c r="D41" s="103">
        <f t="shared" si="44"/>
        <v>1</v>
      </c>
      <c r="E41" s="118">
        <f t="shared" si="45"/>
        <v>0</v>
      </c>
      <c r="F41" s="103">
        <f t="shared" si="46"/>
        <v>4.0399999999999998E-2</v>
      </c>
      <c r="G41" s="103"/>
      <c r="H41" s="60">
        <f>IF(B41="","",(IF(AND(B41&gt;='Tab1-Plan'!$C$9,C41&gt;='Tab1-Plan'!$D$9),1,0)))</f>
        <v>1</v>
      </c>
      <c r="I41" s="64">
        <f>IF(AND(B41="",T41=""),"",VLOOKUP($A$3,'Tab2-Assumptions'!$A$10:$C$13,2,FALSE))</f>
        <v>1</v>
      </c>
      <c r="J41" s="64">
        <f>IF(AND(B41="",T41=""),"",VLOOKUP($A$3,'Tab2-Assumptions'!$A$10:$C$13,3,FALSE))</f>
        <v>0.8</v>
      </c>
      <c r="K41" s="103">
        <f t="shared" si="32"/>
        <v>0</v>
      </c>
      <c r="L41" s="103">
        <f t="shared" si="3"/>
        <v>0</v>
      </c>
      <c r="M41" s="103">
        <f t="shared" si="4"/>
        <v>0</v>
      </c>
      <c r="N41" s="103">
        <f t="shared" si="5"/>
        <v>0</v>
      </c>
      <c r="O41" s="103">
        <f t="shared" si="6"/>
        <v>0</v>
      </c>
      <c r="P41" s="103">
        <f t="shared" si="33"/>
        <v>0.57078914127474345</v>
      </c>
      <c r="Q41" s="103">
        <f t="shared" si="7"/>
        <v>0.54772925996724386</v>
      </c>
      <c r="R41" s="103">
        <f t="shared" si="8"/>
        <v>0.55925920062099366</v>
      </c>
      <c r="T41" s="26">
        <f t="shared" si="34"/>
        <v>71</v>
      </c>
      <c r="U41" s="119">
        <f t="shared" si="47"/>
        <v>1.41E-2</v>
      </c>
      <c r="V41" s="119"/>
      <c r="W41" s="120">
        <f t="shared" si="66"/>
        <v>0.67938726491862589</v>
      </c>
      <c r="X41" s="120">
        <f t="shared" si="10"/>
        <v>0.66980790448327321</v>
      </c>
      <c r="Y41" s="120">
        <f t="shared" si="48"/>
        <v>0.53967806776075966</v>
      </c>
      <c r="Z41" s="119"/>
      <c r="AA41" s="119">
        <f t="shared" si="67"/>
        <v>0.17692120270044032</v>
      </c>
      <c r="AC41" s="26">
        <f t="shared" si="49"/>
        <v>74</v>
      </c>
      <c r="AD41" s="25">
        <f t="shared" si="50"/>
        <v>1.2246726357209388</v>
      </c>
      <c r="AE41" s="105"/>
      <c r="AF41" s="26">
        <f t="shared" si="51"/>
        <v>71</v>
      </c>
      <c r="AG41" s="25">
        <f t="shared" si="52"/>
        <v>1.1540363771484372</v>
      </c>
      <c r="AH41" s="123"/>
      <c r="AI41" s="122">
        <f t="shared" si="53"/>
        <v>0.05</v>
      </c>
      <c r="AJ41" s="124">
        <f t="shared" si="54"/>
        <v>0</v>
      </c>
      <c r="AL41" s="25">
        <f t="shared" si="68"/>
        <v>6.2810066785921075</v>
      </c>
      <c r="AM41" s="25">
        <f t="shared" si="69"/>
        <v>1</v>
      </c>
      <c r="AO41" s="33">
        <f t="shared" si="70"/>
        <v>2100</v>
      </c>
      <c r="AP41" s="33">
        <f t="shared" si="71"/>
        <v>2100</v>
      </c>
      <c r="AQ41" s="125"/>
      <c r="AR41" s="126">
        <f t="shared" si="72"/>
        <v>16153.571708509653</v>
      </c>
      <c r="AS41" s="126">
        <f t="shared" si="73"/>
        <v>15221.871403635905</v>
      </c>
      <c r="AT41" s="126"/>
      <c r="AU41" s="62">
        <f t="shared" si="55"/>
        <v>9034.0336008750073</v>
      </c>
      <c r="AV41" s="62">
        <f t="shared" si="56"/>
        <v>8214.9101468169883</v>
      </c>
      <c r="AW41" s="62">
        <f t="shared" si="57"/>
        <v>17248.943747691996</v>
      </c>
      <c r="AX41" s="61">
        <f t="shared" si="74"/>
        <v>3051.7038731539083</v>
      </c>
      <c r="AY41" s="61"/>
      <c r="AZ41" s="33">
        <f>IF(B41="","",VLOOKUP($A$3,'Tab1-Plan'!$B$30:$F$33,IF(B41&lt;65,2,3),FALSE))</f>
        <v>0.2</v>
      </c>
      <c r="BA41" s="33">
        <f>IF(T41="","",VLOOKUP($A$3,'Tab1-Plan'!$B$30:$F$33,IF(T41&lt;65,4,5),FALSE))</f>
        <v>0.2</v>
      </c>
      <c r="BB41" s="115"/>
      <c r="BC41" s="126">
        <f t="shared" si="58"/>
        <v>3230.7143417019306</v>
      </c>
      <c r="BD41" s="126">
        <f t="shared" si="59"/>
        <v>3044.374280727181</v>
      </c>
      <c r="BE41" s="125"/>
      <c r="BF41" s="62">
        <f t="shared" si="60"/>
        <v>1806.8067201750014</v>
      </c>
      <c r="BG41" s="62">
        <f t="shared" si="61"/>
        <v>1642.9820293633975</v>
      </c>
      <c r="BH41" s="62">
        <f t="shared" si="62"/>
        <v>3449.7887495383989</v>
      </c>
      <c r="BI41" s="61">
        <f t="shared" si="63"/>
        <v>610.34077463078154</v>
      </c>
      <c r="BJ41" s="61"/>
      <c r="BK41" s="61">
        <f t="shared" si="64"/>
        <v>13799.154998153597</v>
      </c>
      <c r="BL41" s="61">
        <f t="shared" si="65"/>
        <v>2441.3630985231266</v>
      </c>
      <c r="BM41" s="127"/>
      <c r="BU41" s="37"/>
      <c r="BV41" s="127"/>
      <c r="BW41" s="127"/>
    </row>
    <row r="42" spans="1:75">
      <c r="A42" s="26">
        <f t="shared" si="29"/>
        <v>2060</v>
      </c>
      <c r="B42" s="26">
        <f t="shared" si="30"/>
        <v>75</v>
      </c>
      <c r="C42" s="26">
        <f t="shared" si="31"/>
        <v>45</v>
      </c>
      <c r="D42" s="103">
        <f t="shared" si="44"/>
        <v>1</v>
      </c>
      <c r="E42" s="118">
        <f t="shared" si="45"/>
        <v>0</v>
      </c>
      <c r="F42" s="103">
        <f t="shared" si="46"/>
        <v>4.4600000000000001E-2</v>
      </c>
      <c r="G42" s="103"/>
      <c r="H42" s="60">
        <f>IF(B42="","",(IF(AND(B42&gt;='Tab1-Plan'!$C$9,C42&gt;='Tab1-Plan'!$D$9),1,0)))</f>
        <v>1</v>
      </c>
      <c r="I42" s="64">
        <f>IF(AND(B42="",T42=""),"",VLOOKUP($A$3,'Tab2-Assumptions'!$A$10:$C$13,2,FALSE))</f>
        <v>1</v>
      </c>
      <c r="J42" s="64">
        <f>IF(AND(B42="",T42=""),"",VLOOKUP($A$3,'Tab2-Assumptions'!$A$10:$C$13,3,FALSE))</f>
        <v>0.8</v>
      </c>
      <c r="K42" s="103">
        <f t="shared" si="32"/>
        <v>0</v>
      </c>
      <c r="L42" s="103">
        <f t="shared" si="3"/>
        <v>0</v>
      </c>
      <c r="M42" s="103">
        <f t="shared" si="4"/>
        <v>0</v>
      </c>
      <c r="N42" s="103">
        <f t="shared" si="5"/>
        <v>0</v>
      </c>
      <c r="O42" s="103">
        <f t="shared" si="6"/>
        <v>0</v>
      </c>
      <c r="P42" s="103">
        <f t="shared" si="33"/>
        <v>0.54772925996724386</v>
      </c>
      <c r="Q42" s="103">
        <f t="shared" si="7"/>
        <v>0.52330053497270479</v>
      </c>
      <c r="R42" s="103">
        <f t="shared" si="8"/>
        <v>0.53551489746997438</v>
      </c>
      <c r="T42" s="26">
        <f t="shared" si="34"/>
        <v>72</v>
      </c>
      <c r="U42" s="119">
        <f t="shared" si="47"/>
        <v>1.6199999999999999E-2</v>
      </c>
      <c r="V42" s="119"/>
      <c r="W42" s="120">
        <f t="shared" si="66"/>
        <v>0.66980790448327321</v>
      </c>
      <c r="X42" s="120">
        <f t="shared" si="10"/>
        <v>0.65895701643064419</v>
      </c>
      <c r="Y42" s="120">
        <f t="shared" si="48"/>
        <v>0.53150596836556696</v>
      </c>
      <c r="Z42" s="119"/>
      <c r="AA42" s="119">
        <f t="shared" si="67"/>
        <v>0.16849638352422885</v>
      </c>
      <c r="AC42" s="26">
        <f t="shared" si="49"/>
        <v>75</v>
      </c>
      <c r="AD42" s="25">
        <f t="shared" si="50"/>
        <v>1.2491660884353575</v>
      </c>
      <c r="AE42" s="105"/>
      <c r="AF42" s="26">
        <f t="shared" si="51"/>
        <v>72</v>
      </c>
      <c r="AG42" s="25">
        <f t="shared" si="52"/>
        <v>1.177117104691406</v>
      </c>
      <c r="AH42" s="123"/>
      <c r="AI42" s="122">
        <f t="shared" si="53"/>
        <v>0.05</v>
      </c>
      <c r="AJ42" s="124">
        <f t="shared" si="54"/>
        <v>0</v>
      </c>
      <c r="AL42" s="25">
        <f t="shared" si="68"/>
        <v>6.5950570125217132</v>
      </c>
      <c r="AM42" s="25">
        <f t="shared" si="69"/>
        <v>1</v>
      </c>
      <c r="AO42" s="33">
        <f t="shared" si="70"/>
        <v>2100</v>
      </c>
      <c r="AP42" s="33">
        <f t="shared" si="71"/>
        <v>2100</v>
      </c>
      <c r="AQ42" s="125"/>
      <c r="AR42" s="126">
        <f t="shared" si="72"/>
        <v>17300.475299813839</v>
      </c>
      <c r="AS42" s="126">
        <f t="shared" si="73"/>
        <v>16302.624273294055</v>
      </c>
      <c r="AT42" s="126"/>
      <c r="AU42" s="62">
        <f t="shared" si="55"/>
        <v>9264.6622563616329</v>
      </c>
      <c r="AV42" s="62">
        <f t="shared" si="56"/>
        <v>8664.9421012771545</v>
      </c>
      <c r="AW42" s="62">
        <f t="shared" si="57"/>
        <v>17929.604357638789</v>
      </c>
      <c r="AX42" s="61">
        <f t="shared" si="74"/>
        <v>3021.0734922823904</v>
      </c>
      <c r="AY42" s="61"/>
      <c r="AZ42" s="33">
        <f>IF(B42="","",VLOOKUP($A$3,'Tab1-Plan'!$B$30:$F$33,IF(B42&lt;65,2,3),FALSE))</f>
        <v>0.2</v>
      </c>
      <c r="BA42" s="33">
        <f>IF(T42="","",VLOOKUP($A$3,'Tab1-Plan'!$B$30:$F$33,IF(T42&lt;65,4,5),FALSE))</f>
        <v>0.2</v>
      </c>
      <c r="BB42" s="115"/>
      <c r="BC42" s="126">
        <f t="shared" si="58"/>
        <v>3460.0950599627681</v>
      </c>
      <c r="BD42" s="126">
        <f t="shared" si="59"/>
        <v>3260.5248546588114</v>
      </c>
      <c r="BE42" s="125"/>
      <c r="BF42" s="62">
        <f t="shared" si="60"/>
        <v>1852.9324512723267</v>
      </c>
      <c r="BG42" s="62">
        <f t="shared" si="61"/>
        <v>1732.988420255431</v>
      </c>
      <c r="BH42" s="62">
        <f t="shared" si="62"/>
        <v>3585.9208715277578</v>
      </c>
      <c r="BI42" s="61">
        <f t="shared" si="63"/>
        <v>604.214698456478</v>
      </c>
      <c r="BJ42" s="61"/>
      <c r="BK42" s="61">
        <f t="shared" si="64"/>
        <v>14343.683486111031</v>
      </c>
      <c r="BL42" s="61">
        <f t="shared" si="65"/>
        <v>2416.8587938259125</v>
      </c>
      <c r="BM42" s="127"/>
      <c r="BU42" s="37"/>
      <c r="BV42" s="127"/>
      <c r="BW42" s="127"/>
    </row>
    <row r="43" spans="1:75">
      <c r="A43" s="26">
        <f t="shared" si="29"/>
        <v>2061</v>
      </c>
      <c r="B43" s="26">
        <f t="shared" si="30"/>
        <v>76</v>
      </c>
      <c r="C43" s="26">
        <f t="shared" si="31"/>
        <v>46</v>
      </c>
      <c r="D43" s="103">
        <f t="shared" si="44"/>
        <v>1</v>
      </c>
      <c r="E43" s="118">
        <f t="shared" si="45"/>
        <v>0</v>
      </c>
      <c r="F43" s="103">
        <f t="shared" si="46"/>
        <v>4.9399999999999999E-2</v>
      </c>
      <c r="G43" s="103"/>
      <c r="H43" s="60">
        <f>IF(B43="","",(IF(AND(B43&gt;='Tab1-Plan'!$C$9,C43&gt;='Tab1-Plan'!$D$9),1,0)))</f>
        <v>1</v>
      </c>
      <c r="I43" s="64">
        <f>IF(AND(B43="",T43=""),"",VLOOKUP($A$3,'Tab2-Assumptions'!$A$10:$C$13,2,FALSE))</f>
        <v>1</v>
      </c>
      <c r="J43" s="64">
        <f>IF(AND(B43="",T43=""),"",VLOOKUP($A$3,'Tab2-Assumptions'!$A$10:$C$13,3,FALSE))</f>
        <v>0.8</v>
      </c>
      <c r="K43" s="103">
        <f t="shared" si="32"/>
        <v>0</v>
      </c>
      <c r="L43" s="103">
        <f t="shared" si="3"/>
        <v>0</v>
      </c>
      <c r="M43" s="103">
        <f t="shared" si="4"/>
        <v>0</v>
      </c>
      <c r="N43" s="103">
        <f t="shared" si="5"/>
        <v>0</v>
      </c>
      <c r="O43" s="103">
        <f t="shared" si="6"/>
        <v>0</v>
      </c>
      <c r="P43" s="103">
        <f t="shared" si="33"/>
        <v>0.52330053497270479</v>
      </c>
      <c r="Q43" s="103">
        <f t="shared" si="7"/>
        <v>0.49744948854505316</v>
      </c>
      <c r="R43" s="103">
        <f t="shared" si="8"/>
        <v>0.510375011758879</v>
      </c>
      <c r="T43" s="26">
        <f t="shared" si="34"/>
        <v>73</v>
      </c>
      <c r="U43" s="119">
        <f t="shared" si="47"/>
        <v>1.8499999999999999E-2</v>
      </c>
      <c r="V43" s="119"/>
      <c r="W43" s="120">
        <f t="shared" si="66"/>
        <v>0.65895701643064419</v>
      </c>
      <c r="X43" s="120">
        <f t="shared" si="10"/>
        <v>0.6467663116266773</v>
      </c>
      <c r="Y43" s="120">
        <f t="shared" si="48"/>
        <v>0.52228933122292864</v>
      </c>
      <c r="Z43" s="119"/>
      <c r="AA43" s="119">
        <f t="shared" si="67"/>
        <v>0.16047274621355129</v>
      </c>
      <c r="AC43" s="26">
        <f t="shared" si="49"/>
        <v>76</v>
      </c>
      <c r="AD43" s="25">
        <f t="shared" si="50"/>
        <v>1.2679035797618876</v>
      </c>
      <c r="AE43" s="105"/>
      <c r="AF43" s="26">
        <f t="shared" si="51"/>
        <v>73</v>
      </c>
      <c r="AG43" s="25">
        <f t="shared" si="52"/>
        <v>1.2006594467852341</v>
      </c>
      <c r="AH43" s="123"/>
      <c r="AI43" s="122">
        <f t="shared" si="53"/>
        <v>0.05</v>
      </c>
      <c r="AJ43" s="124">
        <f t="shared" si="54"/>
        <v>0</v>
      </c>
      <c r="AL43" s="25">
        <f t="shared" si="68"/>
        <v>6.9248098631477992</v>
      </c>
      <c r="AM43" s="25">
        <f t="shared" si="69"/>
        <v>1</v>
      </c>
      <c r="AO43" s="33">
        <f t="shared" si="70"/>
        <v>2100</v>
      </c>
      <c r="AP43" s="33">
        <f t="shared" si="71"/>
        <v>2100</v>
      </c>
      <c r="AQ43" s="125"/>
      <c r="AR43" s="126">
        <f t="shared" si="72"/>
        <v>18437.981550776596</v>
      </c>
      <c r="AS43" s="126">
        <f t="shared" si="73"/>
        <v>17460.110596697934</v>
      </c>
      <c r="AT43" s="126"/>
      <c r="AU43" s="62">
        <f t="shared" si="55"/>
        <v>9410.2850507875992</v>
      </c>
      <c r="AV43" s="62">
        <f t="shared" si="56"/>
        <v>9119.2294866277334</v>
      </c>
      <c r="AW43" s="62">
        <f t="shared" si="57"/>
        <v>18529.514537415333</v>
      </c>
      <c r="AX43" s="61">
        <f t="shared" si="74"/>
        <v>2973.4820838229598</v>
      </c>
      <c r="AY43" s="61"/>
      <c r="AZ43" s="33">
        <f>IF(B43="","",VLOOKUP($A$3,'Tab1-Plan'!$B$30:$F$33,IF(B43&lt;65,2,3),FALSE))</f>
        <v>0.2</v>
      </c>
      <c r="BA43" s="33">
        <f>IF(T43="","",VLOOKUP($A$3,'Tab1-Plan'!$B$30:$F$33,IF(T43&lt;65,4,5),FALSE))</f>
        <v>0.2</v>
      </c>
      <c r="BB43" s="115"/>
      <c r="BC43" s="126">
        <f t="shared" si="58"/>
        <v>3687.5963101553193</v>
      </c>
      <c r="BD43" s="126">
        <f t="shared" si="59"/>
        <v>3492.0221193395869</v>
      </c>
      <c r="BE43" s="125"/>
      <c r="BF43" s="62">
        <f t="shared" si="60"/>
        <v>1882.0570101575199</v>
      </c>
      <c r="BG43" s="62">
        <f t="shared" si="61"/>
        <v>1823.8458973255467</v>
      </c>
      <c r="BH43" s="62">
        <f t="shared" si="62"/>
        <v>3705.9029074830669</v>
      </c>
      <c r="BI43" s="61">
        <f t="shared" si="63"/>
        <v>594.69641676459207</v>
      </c>
      <c r="BJ43" s="61"/>
      <c r="BK43" s="61">
        <f t="shared" si="64"/>
        <v>14823.611629932266</v>
      </c>
      <c r="BL43" s="61">
        <f t="shared" si="65"/>
        <v>2378.7856670583678</v>
      </c>
      <c r="BM43" s="127"/>
      <c r="BU43" s="37"/>
      <c r="BV43" s="127"/>
      <c r="BW43" s="127"/>
    </row>
    <row r="44" spans="1:75">
      <c r="A44" s="26">
        <f t="shared" si="29"/>
        <v>2062</v>
      </c>
      <c r="B44" s="26">
        <f t="shared" si="30"/>
        <v>77</v>
      </c>
      <c r="C44" s="26">
        <f t="shared" si="31"/>
        <v>47</v>
      </c>
      <c r="D44" s="103">
        <f t="shared" si="44"/>
        <v>1</v>
      </c>
      <c r="E44" s="118">
        <f t="shared" si="45"/>
        <v>0</v>
      </c>
      <c r="F44" s="103">
        <f t="shared" si="46"/>
        <v>5.4800000000000001E-2</v>
      </c>
      <c r="G44" s="103"/>
      <c r="H44" s="60">
        <f>IF(B44="","",(IF(AND(B44&gt;='Tab1-Plan'!$C$9,C44&gt;='Tab1-Plan'!$D$9),1,0)))</f>
        <v>1</v>
      </c>
      <c r="I44" s="64">
        <f>IF(AND(B44="",T44=""),"",VLOOKUP($A$3,'Tab2-Assumptions'!$A$10:$C$13,2,FALSE))</f>
        <v>1</v>
      </c>
      <c r="J44" s="64">
        <f>IF(AND(B44="",T44=""),"",VLOOKUP($A$3,'Tab2-Assumptions'!$A$10:$C$13,3,FALSE))</f>
        <v>0.8</v>
      </c>
      <c r="K44" s="103">
        <f t="shared" si="32"/>
        <v>0</v>
      </c>
      <c r="L44" s="103">
        <f t="shared" si="3"/>
        <v>0</v>
      </c>
      <c r="M44" s="103">
        <f t="shared" si="4"/>
        <v>0</v>
      </c>
      <c r="N44" s="103">
        <f t="shared" si="5"/>
        <v>0</v>
      </c>
      <c r="O44" s="103">
        <f t="shared" si="6"/>
        <v>0</v>
      </c>
      <c r="P44" s="103">
        <f t="shared" si="33"/>
        <v>0.49744948854505316</v>
      </c>
      <c r="Q44" s="103">
        <f t="shared" si="7"/>
        <v>0.47018925657278426</v>
      </c>
      <c r="R44" s="103">
        <f t="shared" si="8"/>
        <v>0.48381937255891871</v>
      </c>
      <c r="T44" s="26">
        <f t="shared" si="34"/>
        <v>74</v>
      </c>
      <c r="U44" s="119">
        <f t="shared" si="47"/>
        <v>2.1100000000000001E-2</v>
      </c>
      <c r="V44" s="119"/>
      <c r="W44" s="120">
        <f t="shared" si="66"/>
        <v>0.6467663116266773</v>
      </c>
      <c r="X44" s="120">
        <f t="shared" si="10"/>
        <v>0.63311954245135438</v>
      </c>
      <c r="Y44" s="120">
        <f t="shared" si="48"/>
        <v>0.51195434163121267</v>
      </c>
      <c r="Z44" s="119"/>
      <c r="AA44" s="119">
        <f t="shared" si="67"/>
        <v>0.15283118687004885</v>
      </c>
      <c r="AC44" s="26">
        <f t="shared" si="49"/>
        <v>77</v>
      </c>
      <c r="AD44" s="25">
        <f t="shared" si="50"/>
        <v>1.2869221334583159</v>
      </c>
      <c r="AE44" s="105"/>
      <c r="AF44" s="26">
        <f t="shared" si="51"/>
        <v>74</v>
      </c>
      <c r="AG44" s="25">
        <f t="shared" si="52"/>
        <v>1.2246726357209388</v>
      </c>
      <c r="AH44" s="123"/>
      <c r="AI44" s="122">
        <f t="shared" si="53"/>
        <v>0.05</v>
      </c>
      <c r="AJ44" s="124">
        <f t="shared" si="54"/>
        <v>0</v>
      </c>
      <c r="AL44" s="25">
        <f t="shared" si="68"/>
        <v>7.2710503563051896</v>
      </c>
      <c r="AM44" s="25">
        <f t="shared" si="69"/>
        <v>1</v>
      </c>
      <c r="AO44" s="33">
        <f t="shared" si="70"/>
        <v>2100</v>
      </c>
      <c r="AP44" s="33">
        <f t="shared" si="71"/>
        <v>2100</v>
      </c>
      <c r="AQ44" s="125"/>
      <c r="AR44" s="126">
        <f t="shared" si="72"/>
        <v>19650.278837740156</v>
      </c>
      <c r="AS44" s="126">
        <f t="shared" si="73"/>
        <v>18699.778449063491</v>
      </c>
      <c r="AT44" s="126"/>
      <c r="AU44" s="62">
        <f t="shared" si="55"/>
        <v>9507.1855778832414</v>
      </c>
      <c r="AV44" s="62">
        <f t="shared" si="56"/>
        <v>9573.4327645398389</v>
      </c>
      <c r="AW44" s="62">
        <f t="shared" si="57"/>
        <v>19080.61834242308</v>
      </c>
      <c r="AX44" s="61">
        <f t="shared" si="74"/>
        <v>2916.1135474869434</v>
      </c>
      <c r="AY44" s="61"/>
      <c r="AZ44" s="33">
        <f>IF(B44="","",VLOOKUP($A$3,'Tab1-Plan'!$B$30:$F$33,IF(B44&lt;65,2,3),FALSE))</f>
        <v>0.2</v>
      </c>
      <c r="BA44" s="33">
        <f>IF(T44="","",VLOOKUP($A$3,'Tab1-Plan'!$B$30:$F$33,IF(T44&lt;65,4,5),FALSE))</f>
        <v>0.2</v>
      </c>
      <c r="BB44" s="115"/>
      <c r="BC44" s="126">
        <f t="shared" si="58"/>
        <v>3930.0557675480313</v>
      </c>
      <c r="BD44" s="126">
        <f t="shared" si="59"/>
        <v>3739.9556898126984</v>
      </c>
      <c r="BE44" s="125"/>
      <c r="BF44" s="62">
        <f t="shared" si="60"/>
        <v>1901.4371155766482</v>
      </c>
      <c r="BG44" s="62">
        <f t="shared" si="61"/>
        <v>1914.6865529079678</v>
      </c>
      <c r="BH44" s="62">
        <f t="shared" si="62"/>
        <v>3816.1236684846162</v>
      </c>
      <c r="BI44" s="61">
        <f t="shared" si="63"/>
        <v>583.22270949738868</v>
      </c>
      <c r="BJ44" s="61"/>
      <c r="BK44" s="61">
        <f t="shared" si="64"/>
        <v>15264.494673938465</v>
      </c>
      <c r="BL44" s="61">
        <f t="shared" si="65"/>
        <v>2332.8908379895547</v>
      </c>
      <c r="BM44" s="127"/>
      <c r="BU44" s="37"/>
      <c r="BV44" s="127"/>
      <c r="BW44" s="127"/>
    </row>
    <row r="45" spans="1:75">
      <c r="A45" s="26">
        <f t="shared" si="29"/>
        <v>2063</v>
      </c>
      <c r="B45" s="26">
        <f t="shared" si="30"/>
        <v>78</v>
      </c>
      <c r="C45" s="26">
        <f t="shared" si="31"/>
        <v>48</v>
      </c>
      <c r="D45" s="103">
        <f t="shared" si="44"/>
        <v>1</v>
      </c>
      <c r="E45" s="118">
        <f t="shared" si="45"/>
        <v>0</v>
      </c>
      <c r="F45" s="103">
        <f t="shared" si="46"/>
        <v>6.0699999999999997E-2</v>
      </c>
      <c r="G45" s="103"/>
      <c r="H45" s="60">
        <f>IF(B45="","",(IF(AND(B45&gt;='Tab1-Plan'!$C$9,C45&gt;='Tab1-Plan'!$D$9),1,0)))</f>
        <v>1</v>
      </c>
      <c r="I45" s="64">
        <f>IF(AND(B45="",T45=""),"",VLOOKUP($A$3,'Tab2-Assumptions'!$A$10:$C$13,2,FALSE))</f>
        <v>1</v>
      </c>
      <c r="J45" s="64">
        <f>IF(AND(B45="",T45=""),"",VLOOKUP($A$3,'Tab2-Assumptions'!$A$10:$C$13,3,FALSE))</f>
        <v>0.8</v>
      </c>
      <c r="K45" s="103">
        <f t="shared" si="32"/>
        <v>0</v>
      </c>
      <c r="L45" s="103">
        <f t="shared" si="3"/>
        <v>0</v>
      </c>
      <c r="M45" s="103">
        <f t="shared" si="4"/>
        <v>0</v>
      </c>
      <c r="N45" s="103">
        <f t="shared" si="5"/>
        <v>0</v>
      </c>
      <c r="O45" s="103">
        <f t="shared" si="6"/>
        <v>0</v>
      </c>
      <c r="P45" s="103">
        <f t="shared" si="33"/>
        <v>0.47018925657278426</v>
      </c>
      <c r="Q45" s="103">
        <f t="shared" si="7"/>
        <v>0.44164876869881625</v>
      </c>
      <c r="R45" s="103">
        <f t="shared" si="8"/>
        <v>0.45591901263580026</v>
      </c>
      <c r="T45" s="26">
        <f t="shared" si="34"/>
        <v>75</v>
      </c>
      <c r="U45" s="119">
        <f t="shared" si="47"/>
        <v>2.4E-2</v>
      </c>
      <c r="V45" s="119"/>
      <c r="W45" s="120">
        <f t="shared" si="66"/>
        <v>0.63311954245135438</v>
      </c>
      <c r="X45" s="120">
        <f t="shared" si="10"/>
        <v>0.61792467343252189</v>
      </c>
      <c r="Y45" s="120">
        <f t="shared" si="48"/>
        <v>0.50041768635355055</v>
      </c>
      <c r="Z45" s="119"/>
      <c r="AA45" s="119">
        <f t="shared" si="67"/>
        <v>0.14555351130480843</v>
      </c>
      <c r="AC45" s="26">
        <f t="shared" si="49"/>
        <v>78</v>
      </c>
      <c r="AD45" s="25">
        <f t="shared" si="50"/>
        <v>1.3062259654601904</v>
      </c>
      <c r="AE45" s="105"/>
      <c r="AF45" s="26">
        <f t="shared" si="51"/>
        <v>75</v>
      </c>
      <c r="AG45" s="25">
        <f t="shared" si="52"/>
        <v>1.2491660884353575</v>
      </c>
      <c r="AH45" s="123"/>
      <c r="AI45" s="122">
        <f t="shared" si="53"/>
        <v>0.05</v>
      </c>
      <c r="AJ45" s="124">
        <f t="shared" si="54"/>
        <v>0</v>
      </c>
      <c r="AL45" s="25">
        <f t="shared" si="68"/>
        <v>7.634602874120449</v>
      </c>
      <c r="AM45" s="25">
        <f t="shared" si="69"/>
        <v>1</v>
      </c>
      <c r="AO45" s="33">
        <f t="shared" si="70"/>
        <v>2100</v>
      </c>
      <c r="AP45" s="33">
        <f t="shared" si="71"/>
        <v>2100</v>
      </c>
      <c r="AQ45" s="125"/>
      <c r="AR45" s="126">
        <f t="shared" si="72"/>
        <v>20942.284671321569</v>
      </c>
      <c r="AS45" s="126">
        <f t="shared" si="73"/>
        <v>20027.462718946997</v>
      </c>
      <c r="AT45" s="126"/>
      <c r="AU45" s="62">
        <f t="shared" si="55"/>
        <v>9547.9857496867844</v>
      </c>
      <c r="AV45" s="62">
        <f t="shared" si="56"/>
        <v>10022.096557347446</v>
      </c>
      <c r="AW45" s="62">
        <f t="shared" si="57"/>
        <v>19570.08230703423</v>
      </c>
      <c r="AX45" s="61">
        <f t="shared" si="74"/>
        <v>2848.4941963129381</v>
      </c>
      <c r="AY45" s="61"/>
      <c r="AZ45" s="33">
        <f>IF(B45="","",VLOOKUP($A$3,'Tab1-Plan'!$B$30:$F$33,IF(B45&lt;65,2,3),FALSE))</f>
        <v>0.2</v>
      </c>
      <c r="BA45" s="33">
        <f>IF(T45="","",VLOOKUP($A$3,'Tab1-Plan'!$B$30:$F$33,IF(T45&lt;65,4,5),FALSE))</f>
        <v>0.2</v>
      </c>
      <c r="BB45" s="115"/>
      <c r="BC45" s="126">
        <f t="shared" si="58"/>
        <v>4188.4569342643144</v>
      </c>
      <c r="BD45" s="126">
        <f t="shared" si="59"/>
        <v>4005.4925437893999</v>
      </c>
      <c r="BE45" s="125"/>
      <c r="BF45" s="62">
        <f t="shared" si="60"/>
        <v>1909.5971499373572</v>
      </c>
      <c r="BG45" s="62">
        <f t="shared" si="61"/>
        <v>2004.4193114694892</v>
      </c>
      <c r="BH45" s="62">
        <f t="shared" si="62"/>
        <v>3914.0164614068462</v>
      </c>
      <c r="BI45" s="61">
        <f t="shared" si="63"/>
        <v>569.69883926258763</v>
      </c>
      <c r="BJ45" s="61"/>
      <c r="BK45" s="61">
        <f t="shared" si="64"/>
        <v>15656.065845627385</v>
      </c>
      <c r="BL45" s="61">
        <f t="shared" si="65"/>
        <v>2278.7953570503505</v>
      </c>
      <c r="BM45" s="127"/>
      <c r="BU45" s="37"/>
      <c r="BV45" s="127"/>
      <c r="BW45" s="127"/>
    </row>
    <row r="46" spans="1:75">
      <c r="A46" s="26">
        <f t="shared" si="29"/>
        <v>2064</v>
      </c>
      <c r="B46" s="26">
        <f t="shared" si="30"/>
        <v>79</v>
      </c>
      <c r="C46" s="26">
        <f t="shared" si="31"/>
        <v>49</v>
      </c>
      <c r="D46" s="103">
        <f t="shared" si="44"/>
        <v>1</v>
      </c>
      <c r="E46" s="118">
        <f t="shared" si="45"/>
        <v>0</v>
      </c>
      <c r="F46" s="103">
        <f t="shared" si="46"/>
        <v>6.7100000000000007E-2</v>
      </c>
      <c r="G46" s="103"/>
      <c r="H46" s="60">
        <f>IF(B46="","",(IF(AND(B46&gt;='Tab1-Plan'!$C$9,C46&gt;='Tab1-Plan'!$D$9),1,0)))</f>
        <v>1</v>
      </c>
      <c r="I46" s="64">
        <f>IF(AND(B46="",T46=""),"",VLOOKUP($A$3,'Tab2-Assumptions'!$A$10:$C$13,2,FALSE))</f>
        <v>1</v>
      </c>
      <c r="J46" s="64">
        <f>IF(AND(B46="",T46=""),"",VLOOKUP($A$3,'Tab2-Assumptions'!$A$10:$C$13,3,FALSE))</f>
        <v>0.8</v>
      </c>
      <c r="K46" s="103">
        <f t="shared" si="32"/>
        <v>0</v>
      </c>
      <c r="L46" s="103">
        <f t="shared" si="3"/>
        <v>0</v>
      </c>
      <c r="M46" s="103">
        <f t="shared" si="4"/>
        <v>0</v>
      </c>
      <c r="N46" s="103">
        <f t="shared" si="5"/>
        <v>0</v>
      </c>
      <c r="O46" s="103">
        <f t="shared" si="6"/>
        <v>0</v>
      </c>
      <c r="P46" s="103">
        <f t="shared" si="33"/>
        <v>0.44164876869881625</v>
      </c>
      <c r="Q46" s="103">
        <f t="shared" si="7"/>
        <v>0.41201413631912565</v>
      </c>
      <c r="R46" s="103">
        <f t="shared" si="8"/>
        <v>0.42683145250897092</v>
      </c>
      <c r="T46" s="26">
        <f t="shared" si="34"/>
        <v>76</v>
      </c>
      <c r="U46" s="119">
        <f t="shared" si="47"/>
        <v>2.7199999999999998E-2</v>
      </c>
      <c r="V46" s="119"/>
      <c r="W46" s="120">
        <f t="shared" si="66"/>
        <v>0.61792467343252189</v>
      </c>
      <c r="X46" s="120">
        <f t="shared" si="10"/>
        <v>0.60111712231515724</v>
      </c>
      <c r="Y46" s="120">
        <f t="shared" si="48"/>
        <v>0.48761671829907166</v>
      </c>
      <c r="Z46" s="119"/>
      <c r="AA46" s="119">
        <f t="shared" si="67"/>
        <v>0.13862239171886517</v>
      </c>
      <c r="AC46" s="26">
        <f t="shared" si="49"/>
        <v>79</v>
      </c>
      <c r="AD46" s="25">
        <f t="shared" si="50"/>
        <v>1.3258193549420931</v>
      </c>
      <c r="AE46" s="105"/>
      <c r="AF46" s="26">
        <f t="shared" si="51"/>
        <v>76</v>
      </c>
      <c r="AG46" s="25">
        <f t="shared" si="52"/>
        <v>1.2679035797618876</v>
      </c>
      <c r="AH46" s="123"/>
      <c r="AI46" s="122">
        <f t="shared" si="53"/>
        <v>0.05</v>
      </c>
      <c r="AJ46" s="124">
        <f t="shared" si="54"/>
        <v>0</v>
      </c>
      <c r="AL46" s="25">
        <f t="shared" si="68"/>
        <v>8.0163330178264722</v>
      </c>
      <c r="AM46" s="25">
        <f t="shared" si="69"/>
        <v>1</v>
      </c>
      <c r="AO46" s="33">
        <f t="shared" si="70"/>
        <v>2100</v>
      </c>
      <c r="AP46" s="33">
        <f t="shared" si="71"/>
        <v>2100</v>
      </c>
      <c r="AQ46" s="125"/>
      <c r="AR46" s="126">
        <f t="shared" si="72"/>
        <v>22319.239888460961</v>
      </c>
      <c r="AS46" s="126">
        <f t="shared" si="73"/>
        <v>21344.268392717757</v>
      </c>
      <c r="AT46" s="126"/>
      <c r="AU46" s="62">
        <f t="shared" si="55"/>
        <v>9526.5535804879546</v>
      </c>
      <c r="AV46" s="62">
        <f t="shared" si="56"/>
        <v>10407.822108151633</v>
      </c>
      <c r="AW46" s="62">
        <f t="shared" si="57"/>
        <v>19934.375688639586</v>
      </c>
      <c r="AX46" s="61">
        <f t="shared" si="74"/>
        <v>2763.3508353816192</v>
      </c>
      <c r="AY46" s="61"/>
      <c r="AZ46" s="33">
        <f>IF(B46="","",VLOOKUP($A$3,'Tab1-Plan'!$B$30:$F$33,IF(B46&lt;65,2,3),FALSE))</f>
        <v>0.2</v>
      </c>
      <c r="BA46" s="33">
        <f>IF(T46="","",VLOOKUP($A$3,'Tab1-Plan'!$B$30:$F$33,IF(T46&lt;65,4,5),FALSE))</f>
        <v>0.2</v>
      </c>
      <c r="BB46" s="115"/>
      <c r="BC46" s="126">
        <f t="shared" si="58"/>
        <v>4463.8479776921922</v>
      </c>
      <c r="BD46" s="126">
        <f t="shared" si="59"/>
        <v>4268.8536785435517</v>
      </c>
      <c r="BE46" s="125"/>
      <c r="BF46" s="62">
        <f t="shared" si="60"/>
        <v>1905.3107160975908</v>
      </c>
      <c r="BG46" s="62">
        <f t="shared" si="61"/>
        <v>2081.5644216303267</v>
      </c>
      <c r="BH46" s="62">
        <f t="shared" si="62"/>
        <v>3986.8751377279177</v>
      </c>
      <c r="BI46" s="61">
        <f t="shared" si="63"/>
        <v>552.67016707632399</v>
      </c>
      <c r="BJ46" s="61"/>
      <c r="BK46" s="61">
        <f t="shared" si="64"/>
        <v>15947.500550911667</v>
      </c>
      <c r="BL46" s="61">
        <f t="shared" si="65"/>
        <v>2210.6806683052951</v>
      </c>
      <c r="BM46" s="127"/>
      <c r="BU46" s="37"/>
      <c r="BV46" s="127"/>
      <c r="BW46" s="127"/>
    </row>
    <row r="47" spans="1:75">
      <c r="A47" s="26">
        <f t="shared" si="29"/>
        <v>2065</v>
      </c>
      <c r="B47" s="26">
        <f t="shared" si="30"/>
        <v>80</v>
      </c>
      <c r="C47" s="26">
        <f t="shared" si="31"/>
        <v>50</v>
      </c>
      <c r="D47" s="103">
        <f t="shared" si="44"/>
        <v>1</v>
      </c>
      <c r="E47" s="118">
        <f t="shared" si="45"/>
        <v>0</v>
      </c>
      <c r="F47" s="103">
        <f t="shared" si="46"/>
        <v>7.4099999999999999E-2</v>
      </c>
      <c r="G47" s="103"/>
      <c r="H47" s="60">
        <f>IF(B47="","",(IF(AND(B47&gt;='Tab1-Plan'!$C$9,C47&gt;='Tab1-Plan'!$D$9),1,0)))</f>
        <v>1</v>
      </c>
      <c r="I47" s="64">
        <f>IF(AND(B47="",T47=""),"",VLOOKUP($A$3,'Tab2-Assumptions'!$A$10:$C$13,2,FALSE))</f>
        <v>1</v>
      </c>
      <c r="J47" s="64">
        <f>IF(AND(B47="",T47=""),"",VLOOKUP($A$3,'Tab2-Assumptions'!$A$10:$C$13,3,FALSE))</f>
        <v>0.8</v>
      </c>
      <c r="K47" s="103">
        <f t="shared" si="32"/>
        <v>0</v>
      </c>
      <c r="L47" s="103">
        <f t="shared" si="3"/>
        <v>0</v>
      </c>
      <c r="M47" s="103">
        <f t="shared" si="4"/>
        <v>0</v>
      </c>
      <c r="N47" s="103">
        <f t="shared" si="5"/>
        <v>0</v>
      </c>
      <c r="O47" s="103">
        <f t="shared" si="6"/>
        <v>0</v>
      </c>
      <c r="P47" s="103">
        <f t="shared" si="33"/>
        <v>0.41201413631912565</v>
      </c>
      <c r="Q47" s="103">
        <f t="shared" si="7"/>
        <v>0.38148388881787842</v>
      </c>
      <c r="R47" s="103">
        <f t="shared" si="8"/>
        <v>0.39674901256850204</v>
      </c>
      <c r="T47" s="26">
        <f t="shared" si="34"/>
        <v>77</v>
      </c>
      <c r="U47" s="119">
        <f t="shared" si="47"/>
        <v>3.0700000000000002E-2</v>
      </c>
      <c r="V47" s="119"/>
      <c r="W47" s="120">
        <f t="shared" si="66"/>
        <v>0.60111712231515724</v>
      </c>
      <c r="X47" s="120">
        <f t="shared" si="10"/>
        <v>0.58266282666008196</v>
      </c>
      <c r="Y47" s="120">
        <f t="shared" si="48"/>
        <v>0.47351197959009572</v>
      </c>
      <c r="Z47" s="119"/>
      <c r="AA47" s="119">
        <f t="shared" si="67"/>
        <v>0.13202132544653825</v>
      </c>
      <c r="AC47" s="26">
        <f t="shared" si="49"/>
        <v>80</v>
      </c>
      <c r="AD47" s="25">
        <f t="shared" si="50"/>
        <v>1.3457066452662243</v>
      </c>
      <c r="AE47" s="105"/>
      <c r="AF47" s="26">
        <f t="shared" si="51"/>
        <v>77</v>
      </c>
      <c r="AG47" s="25">
        <f t="shared" si="52"/>
        <v>1.2869221334583159</v>
      </c>
      <c r="AH47" s="123"/>
      <c r="AI47" s="122">
        <f t="shared" si="53"/>
        <v>0.05</v>
      </c>
      <c r="AJ47" s="124">
        <f t="shared" si="54"/>
        <v>0</v>
      </c>
      <c r="AL47" s="25">
        <f t="shared" si="68"/>
        <v>8.417149668717796</v>
      </c>
      <c r="AM47" s="25">
        <f t="shared" si="69"/>
        <v>1</v>
      </c>
      <c r="AO47" s="33">
        <f t="shared" si="70"/>
        <v>2100</v>
      </c>
      <c r="AP47" s="33">
        <f t="shared" si="71"/>
        <v>2100</v>
      </c>
      <c r="AQ47" s="125"/>
      <c r="AR47" s="126">
        <f t="shared" si="72"/>
        <v>23786.72991112727</v>
      </c>
      <c r="AS47" s="126">
        <f t="shared" si="73"/>
        <v>22747.654039538953</v>
      </c>
      <c r="AT47" s="126"/>
      <c r="AU47" s="62">
        <f t="shared" si="55"/>
        <v>9437.3616044733972</v>
      </c>
      <c r="AV47" s="62">
        <f t="shared" si="56"/>
        <v>10771.286695292727</v>
      </c>
      <c r="AW47" s="62">
        <f t="shared" si="57"/>
        <v>20208.648299766122</v>
      </c>
      <c r="AX47" s="61">
        <f t="shared" si="74"/>
        <v>2667.9725340180548</v>
      </c>
      <c r="AY47" s="61"/>
      <c r="AZ47" s="33">
        <f>IF(B47="","",VLOOKUP($A$3,'Tab1-Plan'!$B$30:$F$33,IF(B47&lt;65,2,3),FALSE))</f>
        <v>0.2</v>
      </c>
      <c r="BA47" s="33">
        <f>IF(T47="","",VLOOKUP($A$3,'Tab1-Plan'!$B$30:$F$33,IF(T47&lt;65,4,5),FALSE))</f>
        <v>0.2</v>
      </c>
      <c r="BB47" s="115"/>
      <c r="BC47" s="126">
        <f t="shared" si="58"/>
        <v>4757.3459822254545</v>
      </c>
      <c r="BD47" s="126">
        <f t="shared" si="59"/>
        <v>4549.5308079077904</v>
      </c>
      <c r="BE47" s="125"/>
      <c r="BF47" s="62">
        <f t="shared" si="60"/>
        <v>1887.4723208946796</v>
      </c>
      <c r="BG47" s="62">
        <f t="shared" si="61"/>
        <v>2154.2573390585453</v>
      </c>
      <c r="BH47" s="62">
        <f t="shared" si="62"/>
        <v>4041.7296599532247</v>
      </c>
      <c r="BI47" s="61">
        <f t="shared" si="63"/>
        <v>533.59450680361101</v>
      </c>
      <c r="BJ47" s="61"/>
      <c r="BK47" s="61">
        <f t="shared" si="64"/>
        <v>16166.918639812899</v>
      </c>
      <c r="BL47" s="61">
        <f t="shared" si="65"/>
        <v>2134.378027214444</v>
      </c>
      <c r="BM47" s="127"/>
      <c r="BU47" s="37"/>
      <c r="BV47" s="127"/>
      <c r="BW47" s="127"/>
    </row>
    <row r="48" spans="1:75">
      <c r="A48" s="26">
        <f t="shared" si="29"/>
        <v>2066</v>
      </c>
      <c r="B48" s="26">
        <f t="shared" si="30"/>
        <v>81</v>
      </c>
      <c r="C48" s="26">
        <f t="shared" si="31"/>
        <v>51</v>
      </c>
      <c r="D48" s="103">
        <f t="shared" si="44"/>
        <v>1</v>
      </c>
      <c r="E48" s="118">
        <f t="shared" si="45"/>
        <v>0</v>
      </c>
      <c r="F48" s="103">
        <f t="shared" si="46"/>
        <v>8.1500000000000003E-2</v>
      </c>
      <c r="G48" s="103"/>
      <c r="H48" s="60">
        <f>IF(B48="","",(IF(AND(B48&gt;='Tab1-Plan'!$C$9,C48&gt;='Tab1-Plan'!$D$9),1,0)))</f>
        <v>1</v>
      </c>
      <c r="I48" s="64">
        <f>IF(AND(B48="",T48=""),"",VLOOKUP($A$3,'Tab2-Assumptions'!$A$10:$C$13,2,FALSE))</f>
        <v>1</v>
      </c>
      <c r="J48" s="64">
        <f>IF(AND(B48="",T48=""),"",VLOOKUP($A$3,'Tab2-Assumptions'!$A$10:$C$13,3,FALSE))</f>
        <v>0.8</v>
      </c>
      <c r="K48" s="103">
        <f t="shared" si="32"/>
        <v>0</v>
      </c>
      <c r="L48" s="103">
        <f t="shared" si="3"/>
        <v>0</v>
      </c>
      <c r="M48" s="103">
        <f t="shared" si="4"/>
        <v>0</v>
      </c>
      <c r="N48" s="103">
        <f t="shared" si="5"/>
        <v>0</v>
      </c>
      <c r="O48" s="103">
        <f t="shared" si="6"/>
        <v>0</v>
      </c>
      <c r="P48" s="103">
        <f t="shared" si="33"/>
        <v>0.38148388881787842</v>
      </c>
      <c r="Q48" s="103">
        <f t="shared" si="7"/>
        <v>0.35039295187922131</v>
      </c>
      <c r="R48" s="103">
        <f t="shared" si="8"/>
        <v>0.36593842034854984</v>
      </c>
      <c r="T48" s="26">
        <f t="shared" si="34"/>
        <v>78</v>
      </c>
      <c r="U48" s="119">
        <f t="shared" si="47"/>
        <v>3.4500000000000003E-2</v>
      </c>
      <c r="V48" s="119"/>
      <c r="W48" s="120">
        <f t="shared" si="66"/>
        <v>0.58266282666008196</v>
      </c>
      <c r="X48" s="120">
        <f t="shared" si="10"/>
        <v>0.56256095914030912</v>
      </c>
      <c r="Y48" s="120">
        <f t="shared" si="48"/>
        <v>0.45808951432015643</v>
      </c>
      <c r="Z48" s="119"/>
      <c r="AA48" s="119">
        <f t="shared" si="67"/>
        <v>0.12573459566336975</v>
      </c>
      <c r="AC48" s="26">
        <f t="shared" si="49"/>
        <v>81</v>
      </c>
      <c r="AD48" s="25">
        <f t="shared" si="50"/>
        <v>1.3591637117188866</v>
      </c>
      <c r="AE48" s="105"/>
      <c r="AF48" s="26">
        <f t="shared" si="51"/>
        <v>78</v>
      </c>
      <c r="AG48" s="25">
        <f t="shared" si="52"/>
        <v>1.3062259654601904</v>
      </c>
      <c r="AH48" s="123"/>
      <c r="AI48" s="122">
        <f t="shared" si="53"/>
        <v>0.05</v>
      </c>
      <c r="AJ48" s="124">
        <f t="shared" si="54"/>
        <v>0</v>
      </c>
      <c r="AL48" s="25">
        <f t="shared" si="68"/>
        <v>8.8380071521536863</v>
      </c>
      <c r="AM48" s="25">
        <f t="shared" si="69"/>
        <v>1</v>
      </c>
      <c r="AO48" s="33">
        <f t="shared" si="70"/>
        <v>2100</v>
      </c>
      <c r="AP48" s="33">
        <f t="shared" si="71"/>
        <v>2100</v>
      </c>
      <c r="AQ48" s="125"/>
      <c r="AR48" s="126">
        <f t="shared" si="72"/>
        <v>25225.827070750471</v>
      </c>
      <c r="AS48" s="126">
        <f t="shared" si="73"/>
        <v>24243.312292638639</v>
      </c>
      <c r="AT48" s="126"/>
      <c r="AU48" s="62">
        <f t="shared" si="55"/>
        <v>9231.0993102561133</v>
      </c>
      <c r="AV48" s="62">
        <f t="shared" si="56"/>
        <v>11105.607153646712</v>
      </c>
      <c r="AW48" s="62">
        <f t="shared" si="57"/>
        <v>20336.706463902825</v>
      </c>
      <c r="AX48" s="61">
        <f t="shared" si="74"/>
        <v>2557.0275643634595</v>
      </c>
      <c r="AY48" s="61"/>
      <c r="AZ48" s="33">
        <f>IF(B48="","",VLOOKUP($A$3,'Tab1-Plan'!$B$30:$F$33,IF(B48&lt;65,2,3),FALSE))</f>
        <v>0.2</v>
      </c>
      <c r="BA48" s="33">
        <f>IF(T48="","",VLOOKUP($A$3,'Tab1-Plan'!$B$30:$F$33,IF(T48&lt;65,4,5),FALSE))</f>
        <v>0.2</v>
      </c>
      <c r="BB48" s="115"/>
      <c r="BC48" s="126">
        <f t="shared" si="58"/>
        <v>5045.1654141500949</v>
      </c>
      <c r="BD48" s="126">
        <f t="shared" si="59"/>
        <v>4848.6624585277277</v>
      </c>
      <c r="BE48" s="125"/>
      <c r="BF48" s="62">
        <f t="shared" si="60"/>
        <v>1846.2198620512229</v>
      </c>
      <c r="BG48" s="62">
        <f t="shared" si="61"/>
        <v>2221.1214307293426</v>
      </c>
      <c r="BH48" s="62">
        <f t="shared" si="62"/>
        <v>4067.3412927805657</v>
      </c>
      <c r="BI48" s="61">
        <f t="shared" si="63"/>
        <v>511.40551287269204</v>
      </c>
      <c r="BJ48" s="61"/>
      <c r="BK48" s="61">
        <f t="shared" si="64"/>
        <v>16269.365171122259</v>
      </c>
      <c r="BL48" s="61">
        <f t="shared" si="65"/>
        <v>2045.6220514907675</v>
      </c>
      <c r="BM48" s="127"/>
      <c r="BU48" s="37"/>
      <c r="BV48" s="127"/>
      <c r="BW48" s="127"/>
    </row>
    <row r="49" spans="1:75">
      <c r="A49" s="26">
        <f t="shared" si="29"/>
        <v>2067</v>
      </c>
      <c r="B49" s="26">
        <f t="shared" si="30"/>
        <v>82</v>
      </c>
      <c r="C49" s="26">
        <f t="shared" si="31"/>
        <v>52</v>
      </c>
      <c r="D49" s="103">
        <f t="shared" si="44"/>
        <v>1</v>
      </c>
      <c r="E49" s="118">
        <f t="shared" si="45"/>
        <v>0</v>
      </c>
      <c r="F49" s="103">
        <f t="shared" si="46"/>
        <v>8.9300000000000004E-2</v>
      </c>
      <c r="G49" s="103"/>
      <c r="H49" s="60">
        <f>IF(B49="","",(IF(AND(B49&gt;='Tab1-Plan'!$C$9,C49&gt;='Tab1-Plan'!$D$9),1,0)))</f>
        <v>1</v>
      </c>
      <c r="I49" s="64">
        <f>IF(AND(B49="",T49=""),"",VLOOKUP($A$3,'Tab2-Assumptions'!$A$10:$C$13,2,FALSE))</f>
        <v>1</v>
      </c>
      <c r="J49" s="64">
        <f>IF(AND(B49="",T49=""),"",VLOOKUP($A$3,'Tab2-Assumptions'!$A$10:$C$13,3,FALSE))</f>
        <v>0.8</v>
      </c>
      <c r="K49" s="103">
        <f t="shared" si="32"/>
        <v>0</v>
      </c>
      <c r="L49" s="103">
        <f t="shared" si="3"/>
        <v>0</v>
      </c>
      <c r="M49" s="103">
        <f t="shared" si="4"/>
        <v>0</v>
      </c>
      <c r="N49" s="103">
        <f t="shared" si="5"/>
        <v>0</v>
      </c>
      <c r="O49" s="103">
        <f t="shared" si="6"/>
        <v>0</v>
      </c>
      <c r="P49" s="103">
        <f t="shared" si="33"/>
        <v>0.35039295187922131</v>
      </c>
      <c r="Q49" s="103">
        <f t="shared" si="7"/>
        <v>0.31910286127640686</v>
      </c>
      <c r="R49" s="103">
        <f t="shared" si="8"/>
        <v>0.33474790657781406</v>
      </c>
      <c r="T49" s="26">
        <f t="shared" si="34"/>
        <v>79</v>
      </c>
      <c r="U49" s="119">
        <f t="shared" si="47"/>
        <v>3.85E-2</v>
      </c>
      <c r="V49" s="119"/>
      <c r="W49" s="120">
        <f t="shared" si="66"/>
        <v>0.56256095914030912</v>
      </c>
      <c r="X49" s="120">
        <f t="shared" si="10"/>
        <v>0.54090236221340715</v>
      </c>
      <c r="Y49" s="120">
        <f t="shared" si="48"/>
        <v>0.44138532854148649</v>
      </c>
      <c r="Z49" s="119"/>
      <c r="AA49" s="119">
        <f t="shared" si="67"/>
        <v>0.11974723396511404</v>
      </c>
      <c r="AC49" s="26">
        <f t="shared" si="49"/>
        <v>82</v>
      </c>
      <c r="AD49" s="25">
        <f t="shared" si="50"/>
        <v>1.3727553488360755</v>
      </c>
      <c r="AE49" s="105"/>
      <c r="AF49" s="26">
        <f t="shared" si="51"/>
        <v>79</v>
      </c>
      <c r="AG49" s="25">
        <f t="shared" si="52"/>
        <v>1.3258193549420931</v>
      </c>
      <c r="AH49" s="123"/>
      <c r="AI49" s="122">
        <f t="shared" si="53"/>
        <v>0.05</v>
      </c>
      <c r="AJ49" s="124">
        <f t="shared" si="54"/>
        <v>0</v>
      </c>
      <c r="AL49" s="25">
        <f t="shared" si="68"/>
        <v>9.2799075097613706</v>
      </c>
      <c r="AM49" s="25">
        <f t="shared" si="69"/>
        <v>1</v>
      </c>
      <c r="AO49" s="33">
        <f t="shared" si="70"/>
        <v>2100</v>
      </c>
      <c r="AP49" s="33">
        <f t="shared" si="71"/>
        <v>2100</v>
      </c>
      <c r="AQ49" s="125"/>
      <c r="AR49" s="126">
        <f t="shared" si="72"/>
        <v>26751.989608530876</v>
      </c>
      <c r="AS49" s="126">
        <f t="shared" si="73"/>
        <v>25837.310075879624</v>
      </c>
      <c r="AT49" s="126"/>
      <c r="AU49" s="62">
        <f t="shared" si="55"/>
        <v>8955.1725182471455</v>
      </c>
      <c r="AV49" s="62">
        <f t="shared" si="56"/>
        <v>11404.209596470388</v>
      </c>
      <c r="AW49" s="62">
        <f t="shared" si="57"/>
        <v>20359.382114717533</v>
      </c>
      <c r="AX49" s="61">
        <f t="shared" si="74"/>
        <v>2437.9796934762385</v>
      </c>
      <c r="AY49" s="61"/>
      <c r="AZ49" s="33">
        <f>IF(B49="","",VLOOKUP($A$3,'Tab1-Plan'!$B$30:$F$33,IF(B49&lt;65,2,3),FALSE))</f>
        <v>0.2</v>
      </c>
      <c r="BA49" s="33">
        <f>IF(T49="","",VLOOKUP($A$3,'Tab1-Plan'!$B$30:$F$33,IF(T49&lt;65,4,5),FALSE))</f>
        <v>0.2</v>
      </c>
      <c r="BB49" s="115"/>
      <c r="BC49" s="126">
        <f t="shared" si="58"/>
        <v>5350.3979217061751</v>
      </c>
      <c r="BD49" s="126">
        <f t="shared" si="59"/>
        <v>5167.4620151759254</v>
      </c>
      <c r="BE49" s="125"/>
      <c r="BF49" s="62">
        <f t="shared" si="60"/>
        <v>1791.0345036494291</v>
      </c>
      <c r="BG49" s="62">
        <f t="shared" si="61"/>
        <v>2280.8419192940778</v>
      </c>
      <c r="BH49" s="62">
        <f t="shared" si="62"/>
        <v>4071.8764229435069</v>
      </c>
      <c r="BI49" s="61">
        <f t="shared" si="63"/>
        <v>487.59593869524775</v>
      </c>
      <c r="BJ49" s="61"/>
      <c r="BK49" s="61">
        <f t="shared" si="64"/>
        <v>16287.505691774026</v>
      </c>
      <c r="BL49" s="61">
        <f t="shared" si="65"/>
        <v>1950.3837547809908</v>
      </c>
      <c r="BM49" s="129"/>
      <c r="BU49" s="37"/>
      <c r="BV49" s="127"/>
      <c r="BW49" s="127"/>
    </row>
    <row r="50" spans="1:75">
      <c r="A50" s="26">
        <f t="shared" si="29"/>
        <v>2068</v>
      </c>
      <c r="B50" s="26">
        <f t="shared" si="30"/>
        <v>83</v>
      </c>
      <c r="C50" s="26">
        <f t="shared" si="31"/>
        <v>53</v>
      </c>
      <c r="D50" s="103">
        <f t="shared" si="44"/>
        <v>1</v>
      </c>
      <c r="E50" s="118">
        <f t="shared" si="45"/>
        <v>0</v>
      </c>
      <c r="F50" s="103">
        <f t="shared" si="46"/>
        <v>9.7500000000000003E-2</v>
      </c>
      <c r="G50" s="103"/>
      <c r="H50" s="60">
        <f>IF(B50="","",(IF(AND(B50&gt;='Tab1-Plan'!$C$9,C50&gt;='Tab1-Plan'!$D$9),1,0)))</f>
        <v>1</v>
      </c>
      <c r="I50" s="64">
        <f>IF(AND(B50="",T50=""),"",VLOOKUP($A$3,'Tab2-Assumptions'!$A$10:$C$13,2,FALSE))</f>
        <v>1</v>
      </c>
      <c r="J50" s="64">
        <f>IF(AND(B50="",T50=""),"",VLOOKUP($A$3,'Tab2-Assumptions'!$A$10:$C$13,3,FALSE))</f>
        <v>0.8</v>
      </c>
      <c r="K50" s="103">
        <f t="shared" si="32"/>
        <v>0</v>
      </c>
      <c r="L50" s="103">
        <f t="shared" si="3"/>
        <v>0</v>
      </c>
      <c r="M50" s="103">
        <f t="shared" si="4"/>
        <v>0</v>
      </c>
      <c r="N50" s="103">
        <f t="shared" si="5"/>
        <v>0</v>
      </c>
      <c r="O50" s="103">
        <f t="shared" si="6"/>
        <v>0</v>
      </c>
      <c r="P50" s="103">
        <f t="shared" si="33"/>
        <v>0.31910286127640686</v>
      </c>
      <c r="Q50" s="103">
        <f t="shared" si="7"/>
        <v>0.2879903323019572</v>
      </c>
      <c r="R50" s="103">
        <f t="shared" si="8"/>
        <v>0.30354659678918205</v>
      </c>
      <c r="T50" s="26">
        <f t="shared" si="34"/>
        <v>80</v>
      </c>
      <c r="U50" s="119">
        <f t="shared" si="47"/>
        <v>4.2900000000000001E-2</v>
      </c>
      <c r="V50" s="119"/>
      <c r="W50" s="120">
        <f t="shared" si="66"/>
        <v>0.54090236221340715</v>
      </c>
      <c r="X50" s="120">
        <f t="shared" si="10"/>
        <v>0.51769765087445196</v>
      </c>
      <c r="Y50" s="120">
        <f t="shared" si="48"/>
        <v>0.42344000523514363</v>
      </c>
      <c r="Z50" s="119"/>
      <c r="AA50" s="119">
        <f t="shared" si="67"/>
        <v>0.11404498472868004</v>
      </c>
      <c r="AC50" s="26">
        <f t="shared" si="49"/>
        <v>83</v>
      </c>
      <c r="AD50" s="25">
        <f t="shared" si="50"/>
        <v>1.3864829023244363</v>
      </c>
      <c r="AE50" s="105"/>
      <c r="AF50" s="26">
        <f t="shared" si="51"/>
        <v>80</v>
      </c>
      <c r="AG50" s="25">
        <f t="shared" si="52"/>
        <v>1.3457066452662243</v>
      </c>
      <c r="AH50" s="123"/>
      <c r="AI50" s="122">
        <f t="shared" si="53"/>
        <v>0.05</v>
      </c>
      <c r="AJ50" s="124">
        <f t="shared" si="54"/>
        <v>0</v>
      </c>
      <c r="AL50" s="25">
        <f t="shared" si="68"/>
        <v>9.7439028852494403</v>
      </c>
      <c r="AM50" s="25">
        <f t="shared" si="69"/>
        <v>1</v>
      </c>
      <c r="AO50" s="33">
        <f t="shared" si="70"/>
        <v>2100</v>
      </c>
      <c r="AP50" s="33">
        <f t="shared" si="71"/>
        <v>2100</v>
      </c>
      <c r="AQ50" s="125"/>
      <c r="AR50" s="126">
        <f t="shared" si="72"/>
        <v>28370.484979846991</v>
      </c>
      <c r="AS50" s="126">
        <f t="shared" si="73"/>
        <v>27536.113213368706</v>
      </c>
      <c r="AT50" s="126"/>
      <c r="AU50" s="62">
        <f t="shared" si="55"/>
        <v>8611.7641648911613</v>
      </c>
      <c r="AV50" s="62">
        <f t="shared" si="56"/>
        <v>11659.891923224353</v>
      </c>
      <c r="AW50" s="62">
        <f t="shared" si="57"/>
        <v>20271.656088115516</v>
      </c>
      <c r="AX50" s="61">
        <f t="shared" si="74"/>
        <v>2311.8807089941879</v>
      </c>
      <c r="AY50" s="61"/>
      <c r="AZ50" s="33">
        <f>IF(B50="","",VLOOKUP($A$3,'Tab1-Plan'!$B$30:$F$33,IF(B50&lt;65,2,3),FALSE))</f>
        <v>0.2</v>
      </c>
      <c r="BA50" s="33">
        <f>IF(T50="","",VLOOKUP($A$3,'Tab1-Plan'!$B$30:$F$33,IF(T50&lt;65,4,5),FALSE))</f>
        <v>0.2</v>
      </c>
      <c r="BB50" s="115"/>
      <c r="BC50" s="126">
        <f t="shared" si="58"/>
        <v>5674.0969959693984</v>
      </c>
      <c r="BD50" s="126">
        <f t="shared" si="59"/>
        <v>5507.2226426737416</v>
      </c>
      <c r="BE50" s="125"/>
      <c r="BF50" s="62">
        <f t="shared" si="60"/>
        <v>1722.3528329782321</v>
      </c>
      <c r="BG50" s="62">
        <f t="shared" si="61"/>
        <v>2331.9783846448709</v>
      </c>
      <c r="BH50" s="62">
        <f t="shared" si="62"/>
        <v>4054.3312176231029</v>
      </c>
      <c r="BI50" s="61">
        <f t="shared" si="63"/>
        <v>462.37614179883752</v>
      </c>
      <c r="BJ50" s="61"/>
      <c r="BK50" s="61">
        <f t="shared" si="64"/>
        <v>16217.324870492414</v>
      </c>
      <c r="BL50" s="61">
        <f t="shared" si="65"/>
        <v>1849.5045671953503</v>
      </c>
      <c r="BM50" s="127"/>
      <c r="BU50" s="37"/>
      <c r="BV50" s="127"/>
      <c r="BW50" s="127"/>
    </row>
    <row r="51" spans="1:75">
      <c r="A51" s="26">
        <f t="shared" si="29"/>
        <v>2069</v>
      </c>
      <c r="B51" s="26">
        <f t="shared" si="30"/>
        <v>84</v>
      </c>
      <c r="C51" s="26">
        <f t="shared" si="31"/>
        <v>54</v>
      </c>
      <c r="D51" s="103">
        <f t="shared" si="44"/>
        <v>1</v>
      </c>
      <c r="E51" s="118">
        <f t="shared" si="45"/>
        <v>0</v>
      </c>
      <c r="F51" s="103">
        <f t="shared" si="46"/>
        <v>0.106</v>
      </c>
      <c r="G51" s="103"/>
      <c r="H51" s="60">
        <f>IF(B51="","",(IF(AND(B51&gt;='Tab1-Plan'!$C$9,C51&gt;='Tab1-Plan'!$D$9),1,0)))</f>
        <v>1</v>
      </c>
      <c r="I51" s="64">
        <f>IF(AND(B51="",T51=""),"",VLOOKUP($A$3,'Tab2-Assumptions'!$A$10:$C$13,2,FALSE))</f>
        <v>1</v>
      </c>
      <c r="J51" s="64">
        <f>IF(AND(B51="",T51=""),"",VLOOKUP($A$3,'Tab2-Assumptions'!$A$10:$C$13,3,FALSE))</f>
        <v>0.8</v>
      </c>
      <c r="K51" s="103">
        <f t="shared" si="32"/>
        <v>0</v>
      </c>
      <c r="L51" s="103">
        <f t="shared" si="3"/>
        <v>0</v>
      </c>
      <c r="M51" s="103">
        <f t="shared" si="4"/>
        <v>0</v>
      </c>
      <c r="N51" s="103">
        <f t="shared" si="5"/>
        <v>0</v>
      </c>
      <c r="O51" s="103">
        <f t="shared" si="6"/>
        <v>0</v>
      </c>
      <c r="P51" s="103">
        <f t="shared" si="33"/>
        <v>0.2879903323019572</v>
      </c>
      <c r="Q51" s="103">
        <f t="shared" si="7"/>
        <v>0.25746335707794976</v>
      </c>
      <c r="R51" s="103">
        <f t="shared" si="8"/>
        <v>0.27272684468995345</v>
      </c>
      <c r="T51" s="26">
        <f t="shared" si="34"/>
        <v>81</v>
      </c>
      <c r="U51" s="119">
        <f t="shared" si="47"/>
        <v>4.7699999999999999E-2</v>
      </c>
      <c r="V51" s="119"/>
      <c r="W51" s="120">
        <f t="shared" si="66"/>
        <v>0.51769765087445196</v>
      </c>
      <c r="X51" s="120">
        <f t="shared" si="10"/>
        <v>0.4930034729277406</v>
      </c>
      <c r="Y51" s="120">
        <f t="shared" si="48"/>
        <v>0.40428044952087705</v>
      </c>
      <c r="Z51" s="119"/>
      <c r="AA51" s="119">
        <f t="shared" si="67"/>
        <v>0.10861427117017146</v>
      </c>
      <c r="AC51" s="26">
        <f t="shared" si="49"/>
        <v>84</v>
      </c>
      <c r="AD51" s="25">
        <f t="shared" si="50"/>
        <v>1.4003477313476806</v>
      </c>
      <c r="AE51" s="105"/>
      <c r="AF51" s="26">
        <f t="shared" si="51"/>
        <v>81</v>
      </c>
      <c r="AG51" s="25">
        <f t="shared" si="52"/>
        <v>1.3591637117188866</v>
      </c>
      <c r="AH51" s="123"/>
      <c r="AI51" s="122">
        <f t="shared" si="53"/>
        <v>0.05</v>
      </c>
      <c r="AJ51" s="124">
        <f t="shared" si="54"/>
        <v>0</v>
      </c>
      <c r="AL51" s="25">
        <f t="shared" si="68"/>
        <v>10.231098029511912</v>
      </c>
      <c r="AM51" s="25">
        <f t="shared" si="69"/>
        <v>1</v>
      </c>
      <c r="AO51" s="33">
        <f t="shared" si="70"/>
        <v>2100</v>
      </c>
      <c r="AP51" s="33">
        <f t="shared" si="71"/>
        <v>2100</v>
      </c>
      <c r="AQ51" s="125"/>
      <c r="AR51" s="126">
        <f t="shared" si="72"/>
        <v>30086.899321127737</v>
      </c>
      <c r="AS51" s="126">
        <f t="shared" si="73"/>
        <v>29202.048062777514</v>
      </c>
      <c r="AT51" s="126"/>
      <c r="AU51" s="62">
        <f t="shared" si="55"/>
        <v>8205.5051183554697</v>
      </c>
      <c r="AV51" s="62">
        <f t="shared" si="56"/>
        <v>11805.81711774995</v>
      </c>
      <c r="AW51" s="62">
        <f t="shared" si="57"/>
        <v>20011.322236105421</v>
      </c>
      <c r="AX51" s="61">
        <f t="shared" si="74"/>
        <v>2173.5151798260363</v>
      </c>
      <c r="AY51" s="61"/>
      <c r="AZ51" s="33">
        <f>IF(B51="","",VLOOKUP($A$3,'Tab1-Plan'!$B$30:$F$33,IF(B51&lt;65,2,3),FALSE))</f>
        <v>0.2</v>
      </c>
      <c r="BA51" s="33">
        <f>IF(T51="","",VLOOKUP($A$3,'Tab1-Plan'!$B$30:$F$33,IF(T51&lt;65,4,5),FALSE))</f>
        <v>0.2</v>
      </c>
      <c r="BB51" s="115"/>
      <c r="BC51" s="126">
        <f t="shared" si="58"/>
        <v>6017.3798642255479</v>
      </c>
      <c r="BD51" s="126">
        <f t="shared" si="59"/>
        <v>5840.4096125555034</v>
      </c>
      <c r="BE51" s="125"/>
      <c r="BF51" s="62">
        <f t="shared" si="60"/>
        <v>1641.1010236710943</v>
      </c>
      <c r="BG51" s="62">
        <f t="shared" si="61"/>
        <v>2361.1634235499901</v>
      </c>
      <c r="BH51" s="62">
        <f t="shared" si="62"/>
        <v>4002.2644472210841</v>
      </c>
      <c r="BI51" s="61">
        <f t="shared" si="63"/>
        <v>434.70303596520722</v>
      </c>
      <c r="BJ51" s="61"/>
      <c r="BK51" s="61">
        <f t="shared" si="64"/>
        <v>16009.057788884336</v>
      </c>
      <c r="BL51" s="61">
        <f t="shared" si="65"/>
        <v>1738.8121438608291</v>
      </c>
      <c r="BM51" s="127"/>
      <c r="BU51" s="37"/>
      <c r="BV51" s="127"/>
      <c r="BW51" s="127"/>
    </row>
    <row r="52" spans="1:75">
      <c r="A52" s="26">
        <f t="shared" si="29"/>
        <v>2070</v>
      </c>
      <c r="B52" s="26">
        <f t="shared" si="30"/>
        <v>85</v>
      </c>
      <c r="C52" s="26">
        <f t="shared" si="31"/>
        <v>55</v>
      </c>
      <c r="D52" s="103">
        <f t="shared" si="44"/>
        <v>1</v>
      </c>
      <c r="E52" s="118">
        <f t="shared" si="45"/>
        <v>0</v>
      </c>
      <c r="F52" s="103">
        <f t="shared" si="46"/>
        <v>0.1148</v>
      </c>
      <c r="G52" s="103"/>
      <c r="H52" s="60">
        <f>IF(B52="","",(IF(AND(B52&gt;='Tab1-Plan'!$C$9,C52&gt;='Tab1-Plan'!$D$9),1,0)))</f>
        <v>1</v>
      </c>
      <c r="I52" s="64">
        <f>IF(AND(B52="",T52=""),"",VLOOKUP($A$3,'Tab2-Assumptions'!$A$10:$C$13,2,FALSE))</f>
        <v>1</v>
      </c>
      <c r="J52" s="64">
        <f>IF(AND(B52="",T52=""),"",VLOOKUP($A$3,'Tab2-Assumptions'!$A$10:$C$13,3,FALSE))</f>
        <v>0.8</v>
      </c>
      <c r="K52" s="103">
        <f t="shared" si="32"/>
        <v>0</v>
      </c>
      <c r="L52" s="103">
        <f t="shared" si="3"/>
        <v>0</v>
      </c>
      <c r="M52" s="103">
        <f t="shared" si="4"/>
        <v>0</v>
      </c>
      <c r="N52" s="103">
        <f t="shared" si="5"/>
        <v>0</v>
      </c>
      <c r="O52" s="103">
        <f t="shared" si="6"/>
        <v>0</v>
      </c>
      <c r="P52" s="103">
        <f t="shared" si="33"/>
        <v>0.25746335707794976</v>
      </c>
      <c r="Q52" s="103">
        <f t="shared" si="7"/>
        <v>0.22790656368540113</v>
      </c>
      <c r="R52" s="103">
        <f t="shared" si="8"/>
        <v>0.24268496038167545</v>
      </c>
      <c r="T52" s="26">
        <f t="shared" si="34"/>
        <v>82</v>
      </c>
      <c r="U52" s="119">
        <f t="shared" si="47"/>
        <v>5.2699999999999997E-2</v>
      </c>
      <c r="V52" s="119"/>
      <c r="W52" s="120">
        <f t="shared" si="66"/>
        <v>0.4930034729277406</v>
      </c>
      <c r="X52" s="120">
        <f t="shared" si="10"/>
        <v>0.46702218990444871</v>
      </c>
      <c r="Y52" s="120">
        <f t="shared" si="48"/>
        <v>0.38401026513287573</v>
      </c>
      <c r="Z52" s="119"/>
      <c r="AA52" s="119">
        <f t="shared" si="67"/>
        <v>0.10344216301921091</v>
      </c>
      <c r="AC52" s="26">
        <f t="shared" si="49"/>
        <v>85</v>
      </c>
      <c r="AD52" s="25">
        <f t="shared" si="50"/>
        <v>1.4143512086611574</v>
      </c>
      <c r="AE52" s="105"/>
      <c r="AF52" s="26">
        <f t="shared" si="51"/>
        <v>82</v>
      </c>
      <c r="AG52" s="25">
        <f t="shared" si="52"/>
        <v>1.3727553488360755</v>
      </c>
      <c r="AH52" s="123"/>
      <c r="AI52" s="122">
        <f t="shared" si="53"/>
        <v>0.05</v>
      </c>
      <c r="AJ52" s="124">
        <f t="shared" si="54"/>
        <v>0</v>
      </c>
      <c r="AL52" s="25">
        <f t="shared" si="68"/>
        <v>10.742652930987509</v>
      </c>
      <c r="AM52" s="25">
        <f t="shared" si="69"/>
        <v>1</v>
      </c>
      <c r="AO52" s="33">
        <f t="shared" si="70"/>
        <v>2100</v>
      </c>
      <c r="AP52" s="33">
        <f t="shared" si="71"/>
        <v>2100</v>
      </c>
      <c r="AQ52" s="125"/>
      <c r="AR52" s="126">
        <f t="shared" si="72"/>
        <v>31907.156730055965</v>
      </c>
      <c r="AS52" s="126">
        <f t="shared" si="73"/>
        <v>30968.771970575559</v>
      </c>
      <c r="AT52" s="126"/>
      <c r="AU52" s="62">
        <f t="shared" si="55"/>
        <v>7743.3870669255411</v>
      </c>
      <c r="AV52" s="62">
        <f t="shared" si="56"/>
        <v>11892.32633526029</v>
      </c>
      <c r="AW52" s="62">
        <f t="shared" si="57"/>
        <v>19635.713402185829</v>
      </c>
      <c r="AX52" s="61">
        <f t="shared" si="74"/>
        <v>2031.1606667474111</v>
      </c>
      <c r="AY52" s="61"/>
      <c r="AZ52" s="33">
        <f>IF(B52="","",VLOOKUP($A$3,'Tab1-Plan'!$B$30:$F$33,IF(B52&lt;65,2,3),FALSE))</f>
        <v>0.2</v>
      </c>
      <c r="BA52" s="33">
        <f>IF(T52="","",VLOOKUP($A$3,'Tab1-Plan'!$B$30:$F$33,IF(T52&lt;65,4,5),FALSE))</f>
        <v>0.2</v>
      </c>
      <c r="BB52" s="115"/>
      <c r="BC52" s="126">
        <f t="shared" si="58"/>
        <v>6381.4313460111935</v>
      </c>
      <c r="BD52" s="126">
        <f t="shared" si="59"/>
        <v>6193.7543941151125</v>
      </c>
      <c r="BE52" s="125"/>
      <c r="BF52" s="62">
        <f t="shared" si="60"/>
        <v>1548.6774133851084</v>
      </c>
      <c r="BG52" s="62">
        <f t="shared" si="61"/>
        <v>2378.4652670520586</v>
      </c>
      <c r="BH52" s="62">
        <f t="shared" si="62"/>
        <v>3927.1426804371667</v>
      </c>
      <c r="BI52" s="61">
        <f t="shared" si="63"/>
        <v>406.2321333494823</v>
      </c>
      <c r="BJ52" s="61"/>
      <c r="BK52" s="61">
        <f t="shared" si="64"/>
        <v>15708.570721748663</v>
      </c>
      <c r="BL52" s="61">
        <f t="shared" si="65"/>
        <v>1624.9285333979287</v>
      </c>
      <c r="BM52" s="127"/>
      <c r="BU52" s="37"/>
      <c r="BV52" s="127"/>
      <c r="BW52" s="127"/>
    </row>
    <row r="53" spans="1:75">
      <c r="A53" s="26">
        <f t="shared" si="29"/>
        <v>2071</v>
      </c>
      <c r="B53" s="26">
        <f t="shared" si="30"/>
        <v>86</v>
      </c>
      <c r="C53" s="26">
        <f t="shared" si="31"/>
        <v>56</v>
      </c>
      <c r="D53" s="103">
        <f t="shared" si="44"/>
        <v>1</v>
      </c>
      <c r="E53" s="118">
        <f t="shared" si="45"/>
        <v>0</v>
      </c>
      <c r="F53" s="103">
        <f t="shared" si="46"/>
        <v>0.1242</v>
      </c>
      <c r="G53" s="103"/>
      <c r="H53" s="60">
        <f>IF(B53="","",(IF(AND(B53&gt;='Tab1-Plan'!$C$9,C53&gt;='Tab1-Plan'!$D$9),1,0)))</f>
        <v>1</v>
      </c>
      <c r="I53" s="64">
        <f>IF(AND(B53="",T53=""),"",VLOOKUP($A$3,'Tab2-Assumptions'!$A$10:$C$13,2,FALSE))</f>
        <v>1</v>
      </c>
      <c r="J53" s="64">
        <f>IF(AND(B53="",T53=""),"",VLOOKUP($A$3,'Tab2-Assumptions'!$A$10:$C$13,3,FALSE))</f>
        <v>0.8</v>
      </c>
      <c r="K53" s="103">
        <f t="shared" si="32"/>
        <v>0</v>
      </c>
      <c r="L53" s="103">
        <f t="shared" si="3"/>
        <v>0</v>
      </c>
      <c r="M53" s="103">
        <f t="shared" si="4"/>
        <v>0</v>
      </c>
      <c r="N53" s="103">
        <f t="shared" si="5"/>
        <v>0</v>
      </c>
      <c r="O53" s="103">
        <f t="shared" si="6"/>
        <v>0</v>
      </c>
      <c r="P53" s="103">
        <f t="shared" si="33"/>
        <v>0.22790656368540113</v>
      </c>
      <c r="Q53" s="103">
        <f t="shared" si="7"/>
        <v>0.19960056847567431</v>
      </c>
      <c r="R53" s="103">
        <f t="shared" si="8"/>
        <v>0.21375356608053772</v>
      </c>
      <c r="T53" s="26">
        <f t="shared" si="34"/>
        <v>83</v>
      </c>
      <c r="U53" s="119">
        <f t="shared" si="47"/>
        <v>5.8099999999999999E-2</v>
      </c>
      <c r="V53" s="119"/>
      <c r="W53" s="120">
        <f t="shared" si="66"/>
        <v>0.46702218990444871</v>
      </c>
      <c r="X53" s="120">
        <f t="shared" si="10"/>
        <v>0.43988820067100021</v>
      </c>
      <c r="Y53" s="120">
        <f t="shared" si="48"/>
        <v>0.3627641562301796</v>
      </c>
      <c r="Z53" s="119"/>
      <c r="AA53" s="119">
        <f t="shared" si="67"/>
        <v>9.851634573258182E-2</v>
      </c>
      <c r="AC53" s="26">
        <f t="shared" si="49"/>
        <v>86</v>
      </c>
      <c r="AD53" s="25">
        <f t="shared" si="50"/>
        <v>1.4214229647044629</v>
      </c>
      <c r="AE53" s="105"/>
      <c r="AF53" s="26">
        <f t="shared" si="51"/>
        <v>83</v>
      </c>
      <c r="AG53" s="25">
        <f t="shared" si="52"/>
        <v>1.3864829023244363</v>
      </c>
      <c r="AH53" s="123"/>
      <c r="AI53" s="122">
        <f t="shared" si="53"/>
        <v>0.05</v>
      </c>
      <c r="AJ53" s="124">
        <f t="shared" si="54"/>
        <v>0</v>
      </c>
      <c r="AL53" s="25">
        <f t="shared" si="68"/>
        <v>11.279785577536884</v>
      </c>
      <c r="AM53" s="25">
        <f t="shared" si="69"/>
        <v>1</v>
      </c>
      <c r="AO53" s="33">
        <f t="shared" si="70"/>
        <v>2100</v>
      </c>
      <c r="AP53" s="33">
        <f t="shared" si="71"/>
        <v>2100</v>
      </c>
      <c r="AQ53" s="125"/>
      <c r="AR53" s="126">
        <f t="shared" si="72"/>
        <v>33670.027139391554</v>
      </c>
      <c r="AS53" s="126">
        <f t="shared" si="73"/>
        <v>32842.382674795379</v>
      </c>
      <c r="AT53" s="126"/>
      <c r="AU53" s="62">
        <f t="shared" si="55"/>
        <v>7197.0883710734306</v>
      </c>
      <c r="AV53" s="62">
        <f t="shared" si="56"/>
        <v>11914.039239610815</v>
      </c>
      <c r="AW53" s="62">
        <f t="shared" si="57"/>
        <v>19111.127610684245</v>
      </c>
      <c r="AX53" s="61">
        <f t="shared" si="74"/>
        <v>1882.7584550336594</v>
      </c>
      <c r="AY53" s="61"/>
      <c r="AZ53" s="33">
        <f>IF(B53="","",VLOOKUP($A$3,'Tab1-Plan'!$B$30:$F$33,IF(B53&lt;65,2,3),FALSE))</f>
        <v>0.2</v>
      </c>
      <c r="BA53" s="33">
        <f>IF(T53="","",VLOOKUP($A$3,'Tab1-Plan'!$B$30:$F$33,IF(T53&lt;65,4,5),FALSE))</f>
        <v>0.2</v>
      </c>
      <c r="BB53" s="115"/>
      <c r="BC53" s="126">
        <f t="shared" si="58"/>
        <v>6734.0054278783109</v>
      </c>
      <c r="BD53" s="126">
        <f t="shared" si="59"/>
        <v>6568.4765349590762</v>
      </c>
      <c r="BE53" s="125"/>
      <c r="BF53" s="62">
        <f t="shared" si="60"/>
        <v>1439.4176742146863</v>
      </c>
      <c r="BG53" s="62">
        <f t="shared" si="61"/>
        <v>2382.8078479221631</v>
      </c>
      <c r="BH53" s="62">
        <f t="shared" si="62"/>
        <v>3822.2255221368496</v>
      </c>
      <c r="BI53" s="61">
        <f t="shared" si="63"/>
        <v>376.55169100673191</v>
      </c>
      <c r="BJ53" s="61"/>
      <c r="BK53" s="61">
        <f t="shared" si="64"/>
        <v>15288.902088547395</v>
      </c>
      <c r="BL53" s="61">
        <f t="shared" si="65"/>
        <v>1506.2067640269274</v>
      </c>
      <c r="BM53" s="127"/>
      <c r="BU53" s="37"/>
      <c r="BV53" s="127"/>
      <c r="BW53" s="127"/>
    </row>
    <row r="54" spans="1:75">
      <c r="A54" s="26">
        <f t="shared" si="29"/>
        <v>2072</v>
      </c>
      <c r="B54" s="26">
        <f t="shared" si="30"/>
        <v>87</v>
      </c>
      <c r="C54" s="26">
        <f t="shared" si="31"/>
        <v>57</v>
      </c>
      <c r="D54" s="103">
        <f t="shared" si="44"/>
        <v>1</v>
      </c>
      <c r="E54" s="118">
        <f t="shared" si="45"/>
        <v>0</v>
      </c>
      <c r="F54" s="103">
        <f t="shared" si="46"/>
        <v>0.13389999999999999</v>
      </c>
      <c r="G54" s="103"/>
      <c r="H54" s="60">
        <f>IF(B54="","",(IF(AND(B54&gt;='Tab1-Plan'!$C$9,C54&gt;='Tab1-Plan'!$D$9),1,0)))</f>
        <v>1</v>
      </c>
      <c r="I54" s="64">
        <f>IF(AND(B54="",T54=""),"",VLOOKUP($A$3,'Tab2-Assumptions'!$A$10:$C$13,2,FALSE))</f>
        <v>1</v>
      </c>
      <c r="J54" s="64">
        <f>IF(AND(B54="",T54=""),"",VLOOKUP($A$3,'Tab2-Assumptions'!$A$10:$C$13,3,FALSE))</f>
        <v>0.8</v>
      </c>
      <c r="K54" s="103">
        <f t="shared" si="32"/>
        <v>0</v>
      </c>
      <c r="L54" s="103">
        <f t="shared" si="3"/>
        <v>0</v>
      </c>
      <c r="M54" s="103">
        <f t="shared" si="4"/>
        <v>0</v>
      </c>
      <c r="N54" s="103">
        <f t="shared" si="5"/>
        <v>0</v>
      </c>
      <c r="O54" s="103">
        <f t="shared" si="6"/>
        <v>0</v>
      </c>
      <c r="P54" s="103">
        <f t="shared" si="33"/>
        <v>0.19960056847567431</v>
      </c>
      <c r="Q54" s="103">
        <f t="shared" si="7"/>
        <v>0.17287405235678152</v>
      </c>
      <c r="R54" s="103">
        <f t="shared" si="8"/>
        <v>0.18623731041622793</v>
      </c>
      <c r="T54" s="26">
        <f t="shared" si="34"/>
        <v>84</v>
      </c>
      <c r="U54" s="119">
        <f t="shared" si="47"/>
        <v>6.3799999999999996E-2</v>
      </c>
      <c r="V54" s="119"/>
      <c r="W54" s="120">
        <f t="shared" si="66"/>
        <v>0.43988820067100021</v>
      </c>
      <c r="X54" s="120">
        <f t="shared" si="10"/>
        <v>0.41182333346819033</v>
      </c>
      <c r="Y54" s="120">
        <f t="shared" si="48"/>
        <v>0.34068461365567626</v>
      </c>
      <c r="Z54" s="119"/>
      <c r="AA54" s="119">
        <f t="shared" si="67"/>
        <v>9.3825091173887445E-2</v>
      </c>
      <c r="AC54" s="26">
        <f t="shared" si="49"/>
        <v>87</v>
      </c>
      <c r="AD54" s="25">
        <f t="shared" si="50"/>
        <v>1.4285300795279852</v>
      </c>
      <c r="AE54" s="105"/>
      <c r="AF54" s="26">
        <f t="shared" si="51"/>
        <v>84</v>
      </c>
      <c r="AG54" s="25">
        <f t="shared" si="52"/>
        <v>1.4003477313476806</v>
      </c>
      <c r="AH54" s="123"/>
      <c r="AI54" s="122">
        <f t="shared" si="53"/>
        <v>0.05</v>
      </c>
      <c r="AJ54" s="124">
        <f t="shared" si="54"/>
        <v>0</v>
      </c>
      <c r="AL54" s="25">
        <f t="shared" si="68"/>
        <v>11.843774856413729</v>
      </c>
      <c r="AM54" s="25">
        <f t="shared" si="69"/>
        <v>1</v>
      </c>
      <c r="AO54" s="33">
        <f t="shared" si="70"/>
        <v>2100</v>
      </c>
      <c r="AP54" s="33">
        <f t="shared" si="71"/>
        <v>2100</v>
      </c>
      <c r="AQ54" s="125"/>
      <c r="AR54" s="126">
        <f t="shared" si="72"/>
        <v>35530.296138842939</v>
      </c>
      <c r="AS54" s="126">
        <f t="shared" si="73"/>
        <v>34829.346826620502</v>
      </c>
      <c r="AT54" s="126"/>
      <c r="AU54" s="62">
        <f t="shared" si="55"/>
        <v>6617.0667911901974</v>
      </c>
      <c r="AV54" s="62">
        <f t="shared" si="56"/>
        <v>11865.822567506759</v>
      </c>
      <c r="AW54" s="62">
        <f t="shared" si="57"/>
        <v>18482.889358696957</v>
      </c>
      <c r="AX54" s="61">
        <f t="shared" si="74"/>
        <v>1734.1587792366161</v>
      </c>
      <c r="AY54" s="61"/>
      <c r="AZ54" s="33">
        <f>IF(B54="","",VLOOKUP($A$3,'Tab1-Plan'!$B$30:$F$33,IF(B54&lt;65,2,3),FALSE))</f>
        <v>0.2</v>
      </c>
      <c r="BA54" s="33">
        <f>IF(T54="","",VLOOKUP($A$3,'Tab1-Plan'!$B$30:$F$33,IF(T54&lt;65,4,5),FALSE))</f>
        <v>0.2</v>
      </c>
      <c r="BB54" s="115"/>
      <c r="BC54" s="126">
        <f t="shared" si="58"/>
        <v>7106.0592277685882</v>
      </c>
      <c r="BD54" s="126">
        <f t="shared" si="59"/>
        <v>6965.8693653241007</v>
      </c>
      <c r="BE54" s="125"/>
      <c r="BF54" s="62">
        <f t="shared" si="60"/>
        <v>1323.4133582380396</v>
      </c>
      <c r="BG54" s="62">
        <f t="shared" si="61"/>
        <v>2373.1645135013518</v>
      </c>
      <c r="BH54" s="62">
        <f t="shared" si="62"/>
        <v>3696.5778717393914</v>
      </c>
      <c r="BI54" s="61">
        <f t="shared" si="63"/>
        <v>346.83175584732322</v>
      </c>
      <c r="BJ54" s="61"/>
      <c r="BK54" s="61">
        <f t="shared" si="64"/>
        <v>14786.311486957566</v>
      </c>
      <c r="BL54" s="61">
        <f t="shared" si="65"/>
        <v>1387.3270233892929</v>
      </c>
      <c r="BM54" s="127"/>
      <c r="BU54" s="37"/>
      <c r="BV54" s="127"/>
      <c r="BW54" s="127"/>
    </row>
    <row r="55" spans="1:75">
      <c r="A55" s="26">
        <f t="shared" si="29"/>
        <v>2073</v>
      </c>
      <c r="B55" s="26">
        <f t="shared" si="30"/>
        <v>88</v>
      </c>
      <c r="C55" s="26">
        <f t="shared" si="31"/>
        <v>58</v>
      </c>
      <c r="D55" s="103">
        <f t="shared" si="44"/>
        <v>1</v>
      </c>
      <c r="E55" s="118">
        <f t="shared" si="45"/>
        <v>0</v>
      </c>
      <c r="F55" s="103">
        <f t="shared" si="46"/>
        <v>0.14410000000000001</v>
      </c>
      <c r="G55" s="103"/>
      <c r="H55" s="60">
        <f>IF(B55="","",(IF(AND(B55&gt;='Tab1-Plan'!$C$9,C55&gt;='Tab1-Plan'!$D$9),1,0)))</f>
        <v>1</v>
      </c>
      <c r="I55" s="64">
        <f>IF(AND(B55="",T55=""),"",VLOOKUP($A$3,'Tab2-Assumptions'!$A$10:$C$13,2,FALSE))</f>
        <v>1</v>
      </c>
      <c r="J55" s="64">
        <f>IF(AND(B55="",T55=""),"",VLOOKUP($A$3,'Tab2-Assumptions'!$A$10:$C$13,3,FALSE))</f>
        <v>0.8</v>
      </c>
      <c r="K55" s="103">
        <f t="shared" si="32"/>
        <v>0</v>
      </c>
      <c r="L55" s="103">
        <f t="shared" si="3"/>
        <v>0</v>
      </c>
      <c r="M55" s="103">
        <f t="shared" si="4"/>
        <v>0</v>
      </c>
      <c r="N55" s="103">
        <f t="shared" si="5"/>
        <v>0</v>
      </c>
      <c r="O55" s="103">
        <f t="shared" si="6"/>
        <v>0</v>
      </c>
      <c r="P55" s="103">
        <f t="shared" si="33"/>
        <v>0.17287405235678152</v>
      </c>
      <c r="Q55" s="103">
        <f t="shared" si="7"/>
        <v>0.14796290141216931</v>
      </c>
      <c r="R55" s="103">
        <f t="shared" si="8"/>
        <v>0.16041847688447541</v>
      </c>
      <c r="T55" s="26">
        <f t="shared" si="34"/>
        <v>85</v>
      </c>
      <c r="U55" s="119">
        <f t="shared" si="47"/>
        <v>6.9900000000000004E-2</v>
      </c>
      <c r="V55" s="119"/>
      <c r="W55" s="120">
        <f t="shared" si="66"/>
        <v>0.41182333346819033</v>
      </c>
      <c r="X55" s="120">
        <f t="shared" si="10"/>
        <v>0.38303688245876388</v>
      </c>
      <c r="Y55" s="120">
        <f t="shared" si="48"/>
        <v>0.3179440863707817</v>
      </c>
      <c r="Z55" s="119"/>
      <c r="AA55" s="119">
        <f t="shared" si="67"/>
        <v>8.9357229689416617E-2</v>
      </c>
      <c r="AC55" s="26">
        <f t="shared" si="49"/>
        <v>88</v>
      </c>
      <c r="AD55" s="25">
        <f t="shared" si="50"/>
        <v>1.4356727299256249</v>
      </c>
      <c r="AE55" s="105"/>
      <c r="AF55" s="26">
        <f t="shared" si="51"/>
        <v>85</v>
      </c>
      <c r="AG55" s="25">
        <f t="shared" si="52"/>
        <v>1.4143512086611574</v>
      </c>
      <c r="AH55" s="123"/>
      <c r="AI55" s="122">
        <f t="shared" si="53"/>
        <v>0.05</v>
      </c>
      <c r="AJ55" s="124">
        <f t="shared" si="54"/>
        <v>0</v>
      </c>
      <c r="AL55" s="25">
        <f t="shared" si="68"/>
        <v>12.435963599234416</v>
      </c>
      <c r="AM55" s="25">
        <f t="shared" si="69"/>
        <v>1</v>
      </c>
      <c r="AO55" s="33">
        <f t="shared" si="70"/>
        <v>2100</v>
      </c>
      <c r="AP55" s="33">
        <f t="shared" si="71"/>
        <v>2100</v>
      </c>
      <c r="AQ55" s="125"/>
      <c r="AR55" s="126">
        <f t="shared" si="72"/>
        <v>37493.345000514004</v>
      </c>
      <c r="AS55" s="126">
        <f t="shared" si="73"/>
        <v>36936.522309631044</v>
      </c>
      <c r="AT55" s="126"/>
      <c r="AU55" s="62">
        <f t="shared" si="55"/>
        <v>6014.6252982866172</v>
      </c>
      <c r="AV55" s="62">
        <f t="shared" si="56"/>
        <v>11743.748839449638</v>
      </c>
      <c r="AW55" s="62">
        <f t="shared" si="57"/>
        <v>17758.374137736253</v>
      </c>
      <c r="AX55" s="61">
        <f t="shared" si="74"/>
        <v>1586.839116736294</v>
      </c>
      <c r="AY55" s="61"/>
      <c r="AZ55" s="33">
        <f>IF(B55="","",VLOOKUP($A$3,'Tab1-Plan'!$B$30:$F$33,IF(B55&lt;65,2,3),FALSE))</f>
        <v>0.2</v>
      </c>
      <c r="BA55" s="33">
        <f>IF(T55="","",VLOOKUP($A$3,'Tab1-Plan'!$B$30:$F$33,IF(T55&lt;65,4,5),FALSE))</f>
        <v>0.2</v>
      </c>
      <c r="BB55" s="115"/>
      <c r="BC55" s="126">
        <f t="shared" si="58"/>
        <v>7498.669000102801</v>
      </c>
      <c r="BD55" s="126">
        <f t="shared" si="59"/>
        <v>7387.3044619262091</v>
      </c>
      <c r="BE55" s="125"/>
      <c r="BF55" s="62">
        <f t="shared" si="60"/>
        <v>1202.9250596573236</v>
      </c>
      <c r="BG55" s="62">
        <f t="shared" si="61"/>
        <v>2348.7497678899276</v>
      </c>
      <c r="BH55" s="62">
        <f t="shared" si="62"/>
        <v>3551.674827547251</v>
      </c>
      <c r="BI55" s="61">
        <f t="shared" si="63"/>
        <v>317.36782334725888</v>
      </c>
      <c r="BJ55" s="61"/>
      <c r="BK55" s="61">
        <f t="shared" si="64"/>
        <v>14206.699310189002</v>
      </c>
      <c r="BL55" s="61">
        <f t="shared" si="65"/>
        <v>1269.4712933890351</v>
      </c>
      <c r="BM55" s="127"/>
      <c r="BU55" s="37"/>
      <c r="BV55" s="127"/>
      <c r="BW55" s="127"/>
    </row>
    <row r="56" spans="1:75">
      <c r="A56" s="26">
        <f t="shared" si="29"/>
        <v>2074</v>
      </c>
      <c r="B56" s="26">
        <f t="shared" si="30"/>
        <v>89</v>
      </c>
      <c r="C56" s="26">
        <f t="shared" si="31"/>
        <v>59</v>
      </c>
      <c r="D56" s="103">
        <f t="shared" si="44"/>
        <v>1</v>
      </c>
      <c r="E56" s="118">
        <f t="shared" si="45"/>
        <v>0</v>
      </c>
      <c r="F56" s="103">
        <f t="shared" si="46"/>
        <v>0.15490000000000001</v>
      </c>
      <c r="G56" s="103"/>
      <c r="H56" s="60">
        <f>IF(B56="","",(IF(AND(B56&gt;='Tab1-Plan'!$C$9,C56&gt;='Tab1-Plan'!$D$9),1,0)))</f>
        <v>1</v>
      </c>
      <c r="I56" s="64">
        <f>IF(AND(B56="",T56=""),"",VLOOKUP($A$3,'Tab2-Assumptions'!$A$10:$C$13,2,FALSE))</f>
        <v>1</v>
      </c>
      <c r="J56" s="64">
        <f>IF(AND(B56="",T56=""),"",VLOOKUP($A$3,'Tab2-Assumptions'!$A$10:$C$13,3,FALSE))</f>
        <v>0.8</v>
      </c>
      <c r="K56" s="103">
        <f t="shared" si="32"/>
        <v>0</v>
      </c>
      <c r="L56" s="103">
        <f t="shared" si="3"/>
        <v>0</v>
      </c>
      <c r="M56" s="103">
        <f t="shared" si="4"/>
        <v>0</v>
      </c>
      <c r="N56" s="103">
        <f t="shared" si="5"/>
        <v>0</v>
      </c>
      <c r="O56" s="103">
        <f t="shared" si="6"/>
        <v>0</v>
      </c>
      <c r="P56" s="103">
        <f t="shared" si="33"/>
        <v>0.14796290141216931</v>
      </c>
      <c r="Q56" s="103">
        <f t="shared" si="7"/>
        <v>0.12504344798342429</v>
      </c>
      <c r="R56" s="103">
        <f t="shared" si="8"/>
        <v>0.1365031746977968</v>
      </c>
      <c r="T56" s="26">
        <f t="shared" si="34"/>
        <v>86</v>
      </c>
      <c r="U56" s="119">
        <f t="shared" si="47"/>
        <v>7.6600000000000001E-2</v>
      </c>
      <c r="V56" s="119"/>
      <c r="W56" s="120">
        <f t="shared" si="66"/>
        <v>0.38303688245876388</v>
      </c>
      <c r="X56" s="120">
        <f t="shared" si="10"/>
        <v>0.35369625726242254</v>
      </c>
      <c r="Y56" s="120">
        <f t="shared" si="48"/>
        <v>0.29469325588847461</v>
      </c>
      <c r="Z56" s="119"/>
      <c r="AA56" s="119">
        <f t="shared" si="67"/>
        <v>8.5102123513730102E-2</v>
      </c>
      <c r="AC56" s="26">
        <f t="shared" si="49"/>
        <v>89</v>
      </c>
      <c r="AD56" s="25">
        <f t="shared" si="50"/>
        <v>1.4428510935752528</v>
      </c>
      <c r="AE56" s="105"/>
      <c r="AF56" s="26">
        <f t="shared" si="51"/>
        <v>86</v>
      </c>
      <c r="AG56" s="25">
        <f t="shared" si="52"/>
        <v>1.4214229647044629</v>
      </c>
      <c r="AH56" s="123"/>
      <c r="AI56" s="122">
        <f t="shared" si="53"/>
        <v>0.05</v>
      </c>
      <c r="AJ56" s="124">
        <f t="shared" si="54"/>
        <v>0</v>
      </c>
      <c r="AL56" s="25">
        <f t="shared" si="68"/>
        <v>13.057761779196138</v>
      </c>
      <c r="AM56" s="25">
        <f t="shared" si="69"/>
        <v>1</v>
      </c>
      <c r="AO56" s="33">
        <f t="shared" si="70"/>
        <v>2100</v>
      </c>
      <c r="AP56" s="33">
        <f t="shared" si="71"/>
        <v>2100</v>
      </c>
      <c r="AQ56" s="125"/>
      <c r="AR56" s="126">
        <f t="shared" si="72"/>
        <v>39564.852311792398</v>
      </c>
      <c r="AS56" s="126">
        <f t="shared" si="73"/>
        <v>38977.265167238154</v>
      </c>
      <c r="AT56" s="126"/>
      <c r="AU56" s="62">
        <f t="shared" si="55"/>
        <v>5400.7279470091271</v>
      </c>
      <c r="AV56" s="62">
        <f t="shared" si="56"/>
        <v>11486.337177761841</v>
      </c>
      <c r="AW56" s="62">
        <f t="shared" si="57"/>
        <v>16887.065124770968</v>
      </c>
      <c r="AX56" s="61">
        <f t="shared" si="74"/>
        <v>1437.1251020326629</v>
      </c>
      <c r="AY56" s="61"/>
      <c r="AZ56" s="33">
        <f>IF(B56="","",VLOOKUP($A$3,'Tab1-Plan'!$B$30:$F$33,IF(B56&lt;65,2,3),FALSE))</f>
        <v>0.2</v>
      </c>
      <c r="BA56" s="33">
        <f>IF(T56="","",VLOOKUP($A$3,'Tab1-Plan'!$B$30:$F$33,IF(T56&lt;65,4,5),FALSE))</f>
        <v>0.2</v>
      </c>
      <c r="BB56" s="115"/>
      <c r="BC56" s="126">
        <f t="shared" si="58"/>
        <v>7912.9704623584803</v>
      </c>
      <c r="BD56" s="126">
        <f t="shared" si="59"/>
        <v>7795.4530334476312</v>
      </c>
      <c r="BE56" s="125"/>
      <c r="BF56" s="62">
        <f t="shared" si="60"/>
        <v>1080.1455894018256</v>
      </c>
      <c r="BG56" s="62">
        <f t="shared" si="61"/>
        <v>2297.2674355523686</v>
      </c>
      <c r="BH56" s="62">
        <f t="shared" si="62"/>
        <v>3377.413024954194</v>
      </c>
      <c r="BI56" s="61">
        <f t="shared" si="63"/>
        <v>287.42502040653261</v>
      </c>
      <c r="BJ56" s="61"/>
      <c r="BK56" s="61">
        <f t="shared" si="64"/>
        <v>13509.652099816774</v>
      </c>
      <c r="BL56" s="61">
        <f t="shared" si="65"/>
        <v>1149.7000816261302</v>
      </c>
      <c r="BM56" s="127"/>
      <c r="BU56" s="37"/>
      <c r="BV56" s="127"/>
      <c r="BW56" s="127"/>
    </row>
    <row r="57" spans="1:75">
      <c r="A57" s="26">
        <f t="shared" si="29"/>
        <v>2075</v>
      </c>
      <c r="B57" s="26">
        <f t="shared" si="30"/>
        <v>90</v>
      </c>
      <c r="C57" s="26">
        <f t="shared" si="31"/>
        <v>60</v>
      </c>
      <c r="D57" s="103">
        <f t="shared" si="44"/>
        <v>1</v>
      </c>
      <c r="E57" s="118">
        <f t="shared" si="45"/>
        <v>0</v>
      </c>
      <c r="F57" s="103">
        <f t="shared" si="46"/>
        <v>0.1663</v>
      </c>
      <c r="G57" s="103"/>
      <c r="H57" s="60">
        <f>IF(B57="","",(IF(AND(B57&gt;='Tab1-Plan'!$C$9,C57&gt;='Tab1-Plan'!$D$9),1,0)))</f>
        <v>1</v>
      </c>
      <c r="I57" s="64">
        <f>IF(AND(B57="",T57=""),"",VLOOKUP($A$3,'Tab2-Assumptions'!$A$10:$C$13,2,FALSE))</f>
        <v>1</v>
      </c>
      <c r="J57" s="64">
        <f>IF(AND(B57="",T57=""),"",VLOOKUP($A$3,'Tab2-Assumptions'!$A$10:$C$13,3,FALSE))</f>
        <v>0.8</v>
      </c>
      <c r="K57" s="103">
        <f t="shared" si="32"/>
        <v>0</v>
      </c>
      <c r="L57" s="103">
        <f t="shared" si="3"/>
        <v>0</v>
      </c>
      <c r="M57" s="103">
        <f t="shared" si="4"/>
        <v>0</v>
      </c>
      <c r="N57" s="103">
        <f t="shared" si="5"/>
        <v>0</v>
      </c>
      <c r="O57" s="103">
        <f t="shared" si="6"/>
        <v>0</v>
      </c>
      <c r="P57" s="103">
        <f t="shared" si="33"/>
        <v>0.12504344798342429</v>
      </c>
      <c r="Q57" s="103">
        <f t="shared" si="7"/>
        <v>0.10424872258378083</v>
      </c>
      <c r="R57" s="103">
        <f t="shared" si="8"/>
        <v>0.11464608528360257</v>
      </c>
      <c r="T57" s="26">
        <f t="shared" si="34"/>
        <v>87</v>
      </c>
      <c r="U57" s="119">
        <f t="shared" si="47"/>
        <v>8.3900000000000002E-2</v>
      </c>
      <c r="V57" s="119"/>
      <c r="W57" s="120">
        <f t="shared" si="66"/>
        <v>0.35369625726242254</v>
      </c>
      <c r="X57" s="120">
        <f t="shared" si="10"/>
        <v>0.32402114127810527</v>
      </c>
      <c r="Y57" s="120">
        <f t="shared" si="48"/>
        <v>0.27108695941621114</v>
      </c>
      <c r="Z57" s="119"/>
      <c r="AA57" s="119">
        <f t="shared" si="67"/>
        <v>8.104964144164771E-2</v>
      </c>
      <c r="AC57" s="26">
        <f t="shared" si="49"/>
        <v>90</v>
      </c>
      <c r="AD57" s="25">
        <f t="shared" si="50"/>
        <v>1.4500653490431288</v>
      </c>
      <c r="AE57" s="105"/>
      <c r="AF57" s="26">
        <f t="shared" si="51"/>
        <v>87</v>
      </c>
      <c r="AG57" s="25">
        <f t="shared" si="52"/>
        <v>1.4285300795279852</v>
      </c>
      <c r="AH57" s="123"/>
      <c r="AI57" s="122">
        <f t="shared" si="53"/>
        <v>0.05</v>
      </c>
      <c r="AJ57" s="124">
        <f t="shared" si="54"/>
        <v>0</v>
      </c>
      <c r="AL57" s="25">
        <f t="shared" si="68"/>
        <v>13.710649868155945</v>
      </c>
      <c r="AM57" s="25">
        <f t="shared" si="69"/>
        <v>1</v>
      </c>
      <c r="AO57" s="33">
        <f t="shared" si="70"/>
        <v>2100</v>
      </c>
      <c r="AP57" s="33">
        <f t="shared" si="71"/>
        <v>2100</v>
      </c>
      <c r="AQ57" s="125"/>
      <c r="AR57" s="126">
        <f t="shared" si="72"/>
        <v>41750.81040201892</v>
      </c>
      <c r="AS57" s="126">
        <f t="shared" si="73"/>
        <v>41130.75906772806</v>
      </c>
      <c r="AT57" s="126"/>
      <c r="AU57" s="62">
        <f t="shared" si="55"/>
        <v>4786.5669700093822</v>
      </c>
      <c r="AV57" s="62">
        <f t="shared" si="56"/>
        <v>11150.012414151155</v>
      </c>
      <c r="AW57" s="62">
        <f t="shared" si="57"/>
        <v>15936.579384160537</v>
      </c>
      <c r="AX57" s="61">
        <f t="shared" si="74"/>
        <v>1291.6540448925664</v>
      </c>
      <c r="AY57" s="61"/>
      <c r="AZ57" s="33">
        <f>IF(B57="","",VLOOKUP($A$3,'Tab1-Plan'!$B$30:$F$33,IF(B57&lt;65,2,3),FALSE))</f>
        <v>0.2</v>
      </c>
      <c r="BA57" s="33">
        <f>IF(T57="","",VLOOKUP($A$3,'Tab1-Plan'!$B$30:$F$33,IF(T57&lt;65,4,5),FALSE))</f>
        <v>0.2</v>
      </c>
      <c r="BB57" s="115"/>
      <c r="BC57" s="126">
        <f t="shared" si="58"/>
        <v>8350.1620804037848</v>
      </c>
      <c r="BD57" s="126">
        <f t="shared" si="59"/>
        <v>8226.1518135456117</v>
      </c>
      <c r="BE57" s="125"/>
      <c r="BF57" s="62">
        <f t="shared" si="60"/>
        <v>957.31339400187653</v>
      </c>
      <c r="BG57" s="62">
        <f t="shared" si="61"/>
        <v>2230.0024828302307</v>
      </c>
      <c r="BH57" s="62">
        <f t="shared" si="62"/>
        <v>3187.3158768321073</v>
      </c>
      <c r="BI57" s="61">
        <f t="shared" si="63"/>
        <v>258.33080897851329</v>
      </c>
      <c r="BJ57" s="61"/>
      <c r="BK57" s="61">
        <f t="shared" si="64"/>
        <v>12749.263507328429</v>
      </c>
      <c r="BL57" s="61">
        <f t="shared" si="65"/>
        <v>1033.3232359140532</v>
      </c>
      <c r="BM57" s="127"/>
      <c r="BU57" s="37"/>
      <c r="BV57" s="127"/>
      <c r="BW57" s="127"/>
    </row>
    <row r="58" spans="1:75">
      <c r="A58" s="26">
        <f t="shared" si="29"/>
        <v>2076</v>
      </c>
      <c r="B58" s="26">
        <f t="shared" si="30"/>
        <v>91</v>
      </c>
      <c r="C58" s="26">
        <f t="shared" si="31"/>
        <v>61</v>
      </c>
      <c r="D58" s="103">
        <f t="shared" si="44"/>
        <v>1</v>
      </c>
      <c r="E58" s="118">
        <f t="shared" si="45"/>
        <v>0</v>
      </c>
      <c r="F58" s="103">
        <f t="shared" si="46"/>
        <v>0.1782</v>
      </c>
      <c r="G58" s="103"/>
      <c r="H58" s="60">
        <f>IF(B58="","",(IF(AND(B58&gt;='Tab1-Plan'!$C$9,C58&gt;='Tab1-Plan'!$D$9),1,0)))</f>
        <v>1</v>
      </c>
      <c r="I58" s="64">
        <f>IF(AND(B58="",T58=""),"",VLOOKUP($A$3,'Tab2-Assumptions'!$A$10:$C$13,2,FALSE))</f>
        <v>1</v>
      </c>
      <c r="J58" s="64">
        <f>IF(AND(B58="",T58=""),"",VLOOKUP($A$3,'Tab2-Assumptions'!$A$10:$C$13,3,FALSE))</f>
        <v>0.8</v>
      </c>
      <c r="K58" s="103">
        <f t="shared" si="32"/>
        <v>0</v>
      </c>
      <c r="L58" s="103">
        <f t="shared" si="3"/>
        <v>0</v>
      </c>
      <c r="M58" s="103">
        <f t="shared" si="4"/>
        <v>0</v>
      </c>
      <c r="N58" s="103">
        <f t="shared" si="5"/>
        <v>0</v>
      </c>
      <c r="O58" s="103">
        <f t="shared" si="6"/>
        <v>0</v>
      </c>
      <c r="P58" s="103">
        <f t="shared" si="33"/>
        <v>0.10424872258378083</v>
      </c>
      <c r="Q58" s="103">
        <f t="shared" si="7"/>
        <v>8.5671600219351079E-2</v>
      </c>
      <c r="R58" s="103">
        <f t="shared" si="8"/>
        <v>9.4960161401565962E-2</v>
      </c>
      <c r="T58" s="26">
        <f t="shared" si="34"/>
        <v>88</v>
      </c>
      <c r="U58" s="119">
        <f t="shared" si="47"/>
        <v>9.1899999999999996E-2</v>
      </c>
      <c r="V58" s="119"/>
      <c r="W58" s="120">
        <f t="shared" si="66"/>
        <v>0.32402114127810527</v>
      </c>
      <c r="X58" s="120">
        <f t="shared" si="10"/>
        <v>0.29424359839464737</v>
      </c>
      <c r="Y58" s="120">
        <f t="shared" si="48"/>
        <v>0.24730589586910107</v>
      </c>
      <c r="Z58" s="119"/>
      <c r="AA58" s="119">
        <f t="shared" si="67"/>
        <v>7.7190134706331154E-2</v>
      </c>
      <c r="AC58" s="26">
        <f t="shared" si="49"/>
        <v>91</v>
      </c>
      <c r="AD58" s="25">
        <f t="shared" si="50"/>
        <v>1.4573156757883443</v>
      </c>
      <c r="AE58" s="105"/>
      <c r="AF58" s="26">
        <f t="shared" si="51"/>
        <v>88</v>
      </c>
      <c r="AG58" s="25">
        <f t="shared" si="52"/>
        <v>1.4356727299256249</v>
      </c>
      <c r="AH58" s="123"/>
      <c r="AI58" s="51">
        <f t="shared" si="53"/>
        <v>0.05</v>
      </c>
      <c r="AJ58" s="35">
        <f t="shared" si="54"/>
        <v>0</v>
      </c>
      <c r="AL58" s="25">
        <f t="shared" si="68"/>
        <v>14.396182361563744</v>
      </c>
      <c r="AM58" s="25">
        <f t="shared" si="69"/>
        <v>1</v>
      </c>
      <c r="AO58" s="33">
        <f t="shared" si="70"/>
        <v>2100</v>
      </c>
      <c r="AP58" s="33">
        <f t="shared" si="71"/>
        <v>2100</v>
      </c>
      <c r="AQ58" s="125"/>
      <c r="AR58" s="126">
        <f t="shared" si="72"/>
        <v>44057.542676730467</v>
      </c>
      <c r="AS58" s="126">
        <f t="shared" si="73"/>
        <v>43403.233506220036</v>
      </c>
      <c r="AT58" s="126"/>
      <c r="AU58" s="62">
        <f t="shared" si="55"/>
        <v>4183.7113635387059</v>
      </c>
      <c r="AV58" s="62">
        <f t="shared" si="56"/>
        <v>10733.875545871531</v>
      </c>
      <c r="AW58" s="62">
        <f t="shared" si="57"/>
        <v>14917.586909410238</v>
      </c>
      <c r="AX58" s="61">
        <f t="shared" si="74"/>
        <v>1151.4905430307786</v>
      </c>
      <c r="AY58" s="61"/>
      <c r="AZ58" s="33">
        <f>IF(B58="","",VLOOKUP($A$3,'Tab1-Plan'!$B$30:$F$33,IF(B58&lt;65,2,3),FALSE))</f>
        <v>0.2</v>
      </c>
      <c r="BA58" s="33">
        <f>IF(T58="","",VLOOKUP($A$3,'Tab1-Plan'!$B$30:$F$33,IF(T58&lt;65,4,5),FALSE))</f>
        <v>0.2</v>
      </c>
      <c r="BB58" s="115"/>
      <c r="BC58" s="126">
        <f t="shared" si="58"/>
        <v>8811.5085353460945</v>
      </c>
      <c r="BD58" s="126">
        <f t="shared" si="59"/>
        <v>8680.646701244008</v>
      </c>
      <c r="BE58" s="125"/>
      <c r="BF58" s="62">
        <f t="shared" si="60"/>
        <v>836.74227270774122</v>
      </c>
      <c r="BG58" s="62">
        <f t="shared" si="61"/>
        <v>2146.7751091743062</v>
      </c>
      <c r="BH58" s="62">
        <f t="shared" si="62"/>
        <v>2983.5173818820476</v>
      </c>
      <c r="BI58" s="61">
        <f t="shared" si="63"/>
        <v>230.29810860615569</v>
      </c>
      <c r="BJ58" s="61"/>
      <c r="BK58" s="61">
        <f t="shared" si="64"/>
        <v>11934.069527528191</v>
      </c>
      <c r="BL58" s="61">
        <f t="shared" si="65"/>
        <v>921.19243442462289</v>
      </c>
      <c r="BM58" s="127"/>
      <c r="BU58" s="37"/>
      <c r="BV58" s="127"/>
      <c r="BW58" s="127"/>
    </row>
    <row r="59" spans="1:75">
      <c r="A59" s="26">
        <f t="shared" si="29"/>
        <v>2077</v>
      </c>
      <c r="B59" s="26">
        <f t="shared" si="30"/>
        <v>92</v>
      </c>
      <c r="C59" s="26">
        <f t="shared" si="31"/>
        <v>62</v>
      </c>
      <c r="D59" s="103">
        <f t="shared" si="44"/>
        <v>1</v>
      </c>
      <c r="E59" s="118">
        <f t="shared" si="45"/>
        <v>0</v>
      </c>
      <c r="F59" s="103">
        <f t="shared" si="46"/>
        <v>0.1905</v>
      </c>
      <c r="G59" s="103"/>
      <c r="H59" s="60">
        <f>IF(B59="","",(IF(AND(B59&gt;='Tab1-Plan'!$C$9,C59&gt;='Tab1-Plan'!$D$9),1,0)))</f>
        <v>1</v>
      </c>
      <c r="I59" s="64">
        <f>IF(AND(B59="",T59=""),"",VLOOKUP($A$3,'Tab2-Assumptions'!$A$10:$C$13,2,FALSE))</f>
        <v>1</v>
      </c>
      <c r="J59" s="64">
        <f>IF(AND(B59="",T59=""),"",VLOOKUP($A$3,'Tab2-Assumptions'!$A$10:$C$13,3,FALSE))</f>
        <v>0.8</v>
      </c>
      <c r="K59" s="103">
        <f t="shared" si="32"/>
        <v>0</v>
      </c>
      <c r="L59" s="103">
        <f t="shared" si="3"/>
        <v>0</v>
      </c>
      <c r="M59" s="103">
        <f t="shared" si="4"/>
        <v>0</v>
      </c>
      <c r="N59" s="103">
        <f t="shared" si="5"/>
        <v>0</v>
      </c>
      <c r="O59" s="103">
        <f t="shared" si="6"/>
        <v>0</v>
      </c>
      <c r="P59" s="103">
        <f t="shared" si="33"/>
        <v>8.5671600219351079E-2</v>
      </c>
      <c r="Q59" s="103">
        <f t="shared" si="7"/>
        <v>6.9351160377564697E-2</v>
      </c>
      <c r="R59" s="103">
        <f t="shared" si="8"/>
        <v>7.7511380298457888E-2</v>
      </c>
      <c r="T59" s="26">
        <f t="shared" si="34"/>
        <v>89</v>
      </c>
      <c r="U59" s="119">
        <f t="shared" si="47"/>
        <v>0.1014</v>
      </c>
      <c r="V59" s="119"/>
      <c r="W59" s="120">
        <f t="shared" si="66"/>
        <v>0.29424359839464737</v>
      </c>
      <c r="X59" s="120">
        <f t="shared" si="10"/>
        <v>0.26440729751743008</v>
      </c>
      <c r="Y59" s="120">
        <f t="shared" si="48"/>
        <v>0.22346035836483102</v>
      </c>
      <c r="Z59" s="119"/>
      <c r="AA59" s="119">
        <f t="shared" si="67"/>
        <v>7.3514414006029663E-2</v>
      </c>
      <c r="AC59" s="26">
        <f t="shared" si="49"/>
        <v>92</v>
      </c>
      <c r="AD59" s="25">
        <f t="shared" si="50"/>
        <v>1.4646022541672858</v>
      </c>
      <c r="AE59" s="105"/>
      <c r="AF59" s="26">
        <f t="shared" si="51"/>
        <v>89</v>
      </c>
      <c r="AG59" s="25">
        <f t="shared" si="52"/>
        <v>1.4428510935752528</v>
      </c>
      <c r="AH59" s="123"/>
      <c r="AI59" s="51">
        <f t="shared" si="53"/>
        <v>0.05</v>
      </c>
      <c r="AJ59" s="35">
        <f t="shared" si="54"/>
        <v>0</v>
      </c>
      <c r="AL59" s="25">
        <f t="shared" si="68"/>
        <v>15.115991479641933</v>
      </c>
      <c r="AM59" s="25">
        <f t="shared" si="69"/>
        <v>1</v>
      </c>
      <c r="AO59" s="33">
        <f t="shared" si="70"/>
        <v>2100</v>
      </c>
      <c r="AP59" s="33">
        <f t="shared" si="71"/>
        <v>2100</v>
      </c>
      <c r="AQ59" s="125"/>
      <c r="AR59" s="126">
        <f t="shared" si="72"/>
        <v>46491.721909619824</v>
      </c>
      <c r="AS59" s="126">
        <f t="shared" si="73"/>
        <v>45801.262157438687</v>
      </c>
      <c r="AT59" s="126"/>
      <c r="AU59" s="62">
        <f t="shared" si="55"/>
        <v>3603.6375376666888</v>
      </c>
      <c r="AV59" s="62">
        <f t="shared" si="56"/>
        <v>10234.766455262823</v>
      </c>
      <c r="AW59" s="62">
        <f t="shared" si="57"/>
        <v>13838.403992929512</v>
      </c>
      <c r="AX59" s="61">
        <f t="shared" si="74"/>
        <v>1017.3221603189141</v>
      </c>
      <c r="AY59" s="61"/>
      <c r="AZ59" s="33">
        <f>IF(B59="","",VLOOKUP($A$3,'Tab1-Plan'!$B$30:$F$33,IF(B59&lt;65,2,3),FALSE))</f>
        <v>0.2</v>
      </c>
      <c r="BA59" s="33">
        <f>IF(T59="","",VLOOKUP($A$3,'Tab1-Plan'!$B$30:$F$33,IF(T59&lt;65,4,5),FALSE))</f>
        <v>0.2</v>
      </c>
      <c r="BB59" s="115"/>
      <c r="BC59" s="126">
        <f t="shared" si="58"/>
        <v>9298.3443819239656</v>
      </c>
      <c r="BD59" s="126">
        <f t="shared" si="59"/>
        <v>9160.2524314877373</v>
      </c>
      <c r="BE59" s="125"/>
      <c r="BF59" s="62">
        <f t="shared" si="60"/>
        <v>720.72750753333787</v>
      </c>
      <c r="BG59" s="62">
        <f t="shared" si="61"/>
        <v>2046.9532910525645</v>
      </c>
      <c r="BH59" s="62">
        <f t="shared" si="62"/>
        <v>2767.6807985859023</v>
      </c>
      <c r="BI59" s="61">
        <f t="shared" si="63"/>
        <v>203.46443206378282</v>
      </c>
      <c r="BJ59" s="61"/>
      <c r="BK59" s="61">
        <f t="shared" si="64"/>
        <v>11070.723194343609</v>
      </c>
      <c r="BL59" s="61">
        <f t="shared" si="65"/>
        <v>813.85772825513129</v>
      </c>
      <c r="BM59" s="127"/>
      <c r="BU59" s="37"/>
      <c r="BV59" s="127"/>
      <c r="BW59" s="127"/>
    </row>
    <row r="60" spans="1:75">
      <c r="A60" s="26">
        <f t="shared" si="29"/>
        <v>2078</v>
      </c>
      <c r="B60" s="26">
        <f t="shared" si="30"/>
        <v>93</v>
      </c>
      <c r="C60" s="26">
        <f t="shared" si="31"/>
        <v>63</v>
      </c>
      <c r="D60" s="103">
        <f t="shared" si="44"/>
        <v>1</v>
      </c>
      <c r="E60" s="118">
        <f t="shared" si="45"/>
        <v>0</v>
      </c>
      <c r="F60" s="103">
        <f t="shared" si="46"/>
        <v>0.20300000000000001</v>
      </c>
      <c r="G60" s="103"/>
      <c r="H60" s="60">
        <f>IF(B60="","",(IF(AND(B60&gt;='Tab1-Plan'!$C$9,C60&gt;='Tab1-Plan'!$D$9),1,0)))</f>
        <v>1</v>
      </c>
      <c r="I60" s="64">
        <f>IF(AND(B60="",T60=""),"",VLOOKUP($A$3,'Tab2-Assumptions'!$A$10:$C$13,2,FALSE))</f>
        <v>1</v>
      </c>
      <c r="J60" s="64">
        <f>IF(AND(B60="",T60=""),"",VLOOKUP($A$3,'Tab2-Assumptions'!$A$10:$C$13,3,FALSE))</f>
        <v>0.8</v>
      </c>
      <c r="K60" s="103">
        <f t="shared" si="32"/>
        <v>0</v>
      </c>
      <c r="L60" s="103">
        <f t="shared" si="3"/>
        <v>0</v>
      </c>
      <c r="M60" s="103">
        <f t="shared" si="4"/>
        <v>0</v>
      </c>
      <c r="N60" s="103">
        <f t="shared" si="5"/>
        <v>0</v>
      </c>
      <c r="O60" s="103">
        <f t="shared" si="6"/>
        <v>0</v>
      </c>
      <c r="P60" s="103">
        <f t="shared" si="33"/>
        <v>6.9351160377564697E-2</v>
      </c>
      <c r="Q60" s="103">
        <f t="shared" si="7"/>
        <v>5.5272874820919062E-2</v>
      </c>
      <c r="R60" s="103">
        <f t="shared" si="8"/>
        <v>6.2312017599241876E-2</v>
      </c>
      <c r="T60" s="26">
        <f t="shared" si="34"/>
        <v>90</v>
      </c>
      <c r="U60" s="119">
        <f t="shared" si="47"/>
        <v>0.1118</v>
      </c>
      <c r="V60" s="119"/>
      <c r="W60" s="120">
        <f t="shared" si="66"/>
        <v>0.26440729751743008</v>
      </c>
      <c r="X60" s="120">
        <f t="shared" si="10"/>
        <v>0.23484656165498141</v>
      </c>
      <c r="Y60" s="120">
        <f t="shared" si="48"/>
        <v>0.19970154366896462</v>
      </c>
      <c r="Z60" s="119"/>
      <c r="AA60" s="119">
        <f t="shared" si="67"/>
        <v>7.0013727624790148E-2</v>
      </c>
      <c r="AC60" s="26">
        <f t="shared" si="49"/>
        <v>93</v>
      </c>
      <c r="AD60" s="25">
        <f t="shared" si="50"/>
        <v>1.4719252654381221</v>
      </c>
      <c r="AE60" s="105"/>
      <c r="AF60" s="26">
        <f t="shared" si="51"/>
        <v>90</v>
      </c>
      <c r="AG60" s="25">
        <f t="shared" si="52"/>
        <v>1.4500653490431288</v>
      </c>
      <c r="AH60" s="123"/>
      <c r="AI60" s="51">
        <f t="shared" si="53"/>
        <v>0.05</v>
      </c>
      <c r="AJ60" s="35">
        <f t="shared" si="54"/>
        <v>0</v>
      </c>
      <c r="AL60" s="25">
        <f t="shared" si="68"/>
        <v>15.87179105362403</v>
      </c>
      <c r="AM60" s="25">
        <f t="shared" si="69"/>
        <v>1</v>
      </c>
      <c r="AO60" s="33">
        <f t="shared" si="70"/>
        <v>2100</v>
      </c>
      <c r="AP60" s="33">
        <f t="shared" si="71"/>
        <v>2100</v>
      </c>
      <c r="AQ60" s="125"/>
      <c r="AR60" s="126">
        <f t="shared" si="72"/>
        <v>49060.389545126323</v>
      </c>
      <c r="AS60" s="126">
        <f t="shared" si="73"/>
        <v>48331.781891637169</v>
      </c>
      <c r="AT60" s="126"/>
      <c r="AU60" s="62">
        <f t="shared" si="55"/>
        <v>3057.0518567615736</v>
      </c>
      <c r="AV60" s="62">
        <f t="shared" si="56"/>
        <v>9651.931452031653</v>
      </c>
      <c r="AW60" s="62">
        <f t="shared" si="57"/>
        <v>12708.983308793227</v>
      </c>
      <c r="AX60" s="61">
        <f t="shared" si="74"/>
        <v>889.80329576985332</v>
      </c>
      <c r="AY60" s="61"/>
      <c r="AZ60" s="33">
        <f>IF(B60="","",VLOOKUP($A$3,'Tab1-Plan'!$B$30:$F$33,IF(B60&lt;65,2,3),FALSE))</f>
        <v>0.2</v>
      </c>
      <c r="BA60" s="33">
        <f>IF(T60="","",VLOOKUP($A$3,'Tab1-Plan'!$B$30:$F$33,IF(T60&lt;65,4,5),FALSE))</f>
        <v>0.2</v>
      </c>
      <c r="BB60" s="115"/>
      <c r="BC60" s="126">
        <f t="shared" si="58"/>
        <v>9812.0779090252654</v>
      </c>
      <c r="BD60" s="126">
        <f t="shared" si="59"/>
        <v>9666.3563783274349</v>
      </c>
      <c r="BE60" s="125"/>
      <c r="BF60" s="62">
        <f t="shared" si="60"/>
        <v>611.41037135231477</v>
      </c>
      <c r="BG60" s="62">
        <f t="shared" si="61"/>
        <v>1930.3862904063308</v>
      </c>
      <c r="BH60" s="62">
        <f t="shared" si="62"/>
        <v>2541.7966617586453</v>
      </c>
      <c r="BI60" s="61">
        <f t="shared" si="63"/>
        <v>177.96065915397065</v>
      </c>
      <c r="BJ60" s="61"/>
      <c r="BK60" s="61">
        <f t="shared" si="64"/>
        <v>10167.186647034581</v>
      </c>
      <c r="BL60" s="61">
        <f t="shared" si="65"/>
        <v>711.84263661588261</v>
      </c>
      <c r="BM60" s="127"/>
      <c r="BU60" s="37"/>
      <c r="BV60" s="127"/>
      <c r="BW60" s="127"/>
    </row>
    <row r="61" spans="1:75">
      <c r="A61" s="26">
        <f t="shared" si="29"/>
        <v>2079</v>
      </c>
      <c r="B61" s="26">
        <f t="shared" si="30"/>
        <v>94</v>
      </c>
      <c r="C61" s="26">
        <f t="shared" si="31"/>
        <v>64</v>
      </c>
      <c r="D61" s="103">
        <f t="shared" si="44"/>
        <v>1</v>
      </c>
      <c r="E61" s="118">
        <f t="shared" si="45"/>
        <v>0</v>
      </c>
      <c r="F61" s="103">
        <f t="shared" si="46"/>
        <v>0.21790000000000001</v>
      </c>
      <c r="G61" s="103"/>
      <c r="H61" s="60">
        <f>IF(B61="","",(IF(AND(B61&gt;='Tab1-Plan'!$C$9,C61&gt;='Tab1-Plan'!$D$9),1,0)))</f>
        <v>1</v>
      </c>
      <c r="I61" s="64">
        <f>IF(AND(B61="",T61=""),"",VLOOKUP($A$3,'Tab2-Assumptions'!$A$10:$C$13,2,FALSE))</f>
        <v>1</v>
      </c>
      <c r="J61" s="64">
        <f>IF(AND(B61="",T61=""),"",VLOOKUP($A$3,'Tab2-Assumptions'!$A$10:$C$13,3,FALSE))</f>
        <v>0.8</v>
      </c>
      <c r="K61" s="103">
        <f t="shared" si="32"/>
        <v>0</v>
      </c>
      <c r="L61" s="103">
        <f t="shared" si="3"/>
        <v>0</v>
      </c>
      <c r="M61" s="103">
        <f t="shared" si="4"/>
        <v>0</v>
      </c>
      <c r="N61" s="103">
        <f t="shared" si="5"/>
        <v>0</v>
      </c>
      <c r="O61" s="103">
        <f t="shared" si="6"/>
        <v>0</v>
      </c>
      <c r="P61" s="103">
        <f t="shared" si="33"/>
        <v>5.5272874820919062E-2</v>
      </c>
      <c r="Q61" s="103">
        <f t="shared" si="7"/>
        <v>4.3228915397440802E-2</v>
      </c>
      <c r="R61" s="103">
        <f t="shared" si="8"/>
        <v>4.9250895109179932E-2</v>
      </c>
      <c r="T61" s="26">
        <f t="shared" si="34"/>
        <v>91</v>
      </c>
      <c r="U61" s="119">
        <f t="shared" si="47"/>
        <v>0.1231</v>
      </c>
      <c r="V61" s="119"/>
      <c r="W61" s="120">
        <f t="shared" si="66"/>
        <v>0.23484656165498141</v>
      </c>
      <c r="X61" s="120">
        <f t="shared" si="10"/>
        <v>0.20593694991525321</v>
      </c>
      <c r="Y61" s="120">
        <f t="shared" si="48"/>
        <v>0.17631340462809386</v>
      </c>
      <c r="Z61" s="119"/>
      <c r="AA61" s="119">
        <f t="shared" si="67"/>
        <v>6.6679740595038228E-2</v>
      </c>
      <c r="AC61" s="26">
        <f t="shared" si="49"/>
        <v>94</v>
      </c>
      <c r="AD61" s="25">
        <f t="shared" si="50"/>
        <v>1.4792848917653125</v>
      </c>
      <c r="AE61" s="105"/>
      <c r="AF61" s="26">
        <f t="shared" si="51"/>
        <v>91</v>
      </c>
      <c r="AG61" s="25">
        <f t="shared" si="52"/>
        <v>1.4573156757883443</v>
      </c>
      <c r="AH61" s="123"/>
      <c r="AI61" s="51">
        <f t="shared" si="53"/>
        <v>0.05</v>
      </c>
      <c r="AJ61" s="35">
        <f t="shared" si="54"/>
        <v>0</v>
      </c>
      <c r="AL61" s="25">
        <f t="shared" si="68"/>
        <v>16.665380606305231</v>
      </c>
      <c r="AM61" s="25">
        <f t="shared" si="69"/>
        <v>1</v>
      </c>
      <c r="AO61" s="33">
        <f t="shared" si="70"/>
        <v>2100</v>
      </c>
      <c r="AP61" s="33">
        <f t="shared" si="71"/>
        <v>2100</v>
      </c>
      <c r="AQ61" s="125"/>
      <c r="AR61" s="126">
        <f t="shared" si="72"/>
        <v>51770.976067494543</v>
      </c>
      <c r="AS61" s="126">
        <f t="shared" si="73"/>
        <v>51002.112841150112</v>
      </c>
      <c r="AT61" s="126"/>
      <c r="AU61" s="62">
        <f t="shared" si="55"/>
        <v>2549.7669120000382</v>
      </c>
      <c r="AV61" s="62">
        <f t="shared" si="56"/>
        <v>8992.3561582494021</v>
      </c>
      <c r="AW61" s="62">
        <f t="shared" si="57"/>
        <v>11542.123070249439</v>
      </c>
      <c r="AX61" s="61">
        <f t="shared" si="74"/>
        <v>769.6257722402388</v>
      </c>
      <c r="AY61" s="61"/>
      <c r="AZ61" s="33">
        <f>IF(B61="","",VLOOKUP($A$3,'Tab1-Plan'!$B$30:$F$33,IF(B61&lt;65,2,3),FALSE))</f>
        <v>0.2</v>
      </c>
      <c r="BA61" s="33">
        <f>IF(T61="","",VLOOKUP($A$3,'Tab1-Plan'!$B$30:$F$33,IF(T61&lt;65,4,5),FALSE))</f>
        <v>0.2</v>
      </c>
      <c r="BB61" s="115"/>
      <c r="BC61" s="126">
        <f t="shared" si="58"/>
        <v>10354.19521349891</v>
      </c>
      <c r="BD61" s="126">
        <f t="shared" si="59"/>
        <v>10200.422568230024</v>
      </c>
      <c r="BE61" s="125"/>
      <c r="BF61" s="62">
        <f t="shared" si="60"/>
        <v>509.95338240000768</v>
      </c>
      <c r="BG61" s="62">
        <f t="shared" si="61"/>
        <v>1798.4712316498806</v>
      </c>
      <c r="BH61" s="62">
        <f t="shared" si="62"/>
        <v>2308.4246140498881</v>
      </c>
      <c r="BI61" s="61">
        <f t="shared" si="63"/>
        <v>153.92515444804778</v>
      </c>
      <c r="BJ61" s="61"/>
      <c r="BK61" s="61">
        <f t="shared" si="64"/>
        <v>9233.6984561995523</v>
      </c>
      <c r="BL61" s="61">
        <f t="shared" si="65"/>
        <v>615.700617792191</v>
      </c>
      <c r="BM61" s="127"/>
      <c r="BU61" s="37"/>
      <c r="BV61" s="127"/>
      <c r="BW61" s="127"/>
    </row>
    <row r="62" spans="1:75">
      <c r="A62" s="26">
        <f t="shared" si="29"/>
        <v>2080</v>
      </c>
      <c r="B62" s="26">
        <f t="shared" si="30"/>
        <v>95</v>
      </c>
      <c r="C62" s="26">
        <f t="shared" si="31"/>
        <v>65</v>
      </c>
      <c r="D62" s="103">
        <f t="shared" si="44"/>
        <v>1</v>
      </c>
      <c r="E62" s="118">
        <f t="shared" si="45"/>
        <v>0</v>
      </c>
      <c r="F62" s="103">
        <f t="shared" si="46"/>
        <v>0.2341</v>
      </c>
      <c r="G62" s="103"/>
      <c r="H62" s="60">
        <f>IF(B62="","",(IF(AND(B62&gt;='Tab1-Plan'!$C$9,C62&gt;='Tab1-Plan'!$D$9),1,0)))</f>
        <v>1</v>
      </c>
      <c r="I62" s="64">
        <f>IF(AND(B62="",T62=""),"",VLOOKUP($A$3,'Tab2-Assumptions'!$A$10:$C$13,2,FALSE))</f>
        <v>1</v>
      </c>
      <c r="J62" s="64">
        <f>IF(AND(B62="",T62=""),"",VLOOKUP($A$3,'Tab2-Assumptions'!$A$10:$C$13,3,FALSE))</f>
        <v>0.8</v>
      </c>
      <c r="K62" s="103">
        <f t="shared" si="32"/>
        <v>0</v>
      </c>
      <c r="L62" s="103">
        <f t="shared" si="3"/>
        <v>0</v>
      </c>
      <c r="M62" s="103">
        <f t="shared" si="4"/>
        <v>0</v>
      </c>
      <c r="N62" s="103">
        <f t="shared" si="5"/>
        <v>0</v>
      </c>
      <c r="O62" s="103">
        <f t="shared" si="6"/>
        <v>0</v>
      </c>
      <c r="P62" s="103">
        <f t="shared" si="33"/>
        <v>4.3228915397440802E-2</v>
      </c>
      <c r="Q62" s="103">
        <f t="shared" si="7"/>
        <v>3.3109026302899913E-2</v>
      </c>
      <c r="R62" s="103">
        <f t="shared" si="8"/>
        <v>3.8168970850170361E-2</v>
      </c>
      <c r="T62" s="26">
        <f t="shared" si="34"/>
        <v>92</v>
      </c>
      <c r="U62" s="119">
        <f t="shared" si="47"/>
        <v>0.1356</v>
      </c>
      <c r="V62" s="119"/>
      <c r="W62" s="120">
        <f t="shared" si="66"/>
        <v>0.20593694991525321</v>
      </c>
      <c r="X62" s="120">
        <f t="shared" si="10"/>
        <v>0.1780118995067449</v>
      </c>
      <c r="Y62" s="120">
        <f t="shared" si="48"/>
        <v>0.15357953976879926</v>
      </c>
      <c r="Z62" s="119"/>
      <c r="AA62" s="119">
        <f t="shared" si="67"/>
        <v>6.3504514852417357E-2</v>
      </c>
      <c r="AC62" s="26">
        <f t="shared" si="49"/>
        <v>95</v>
      </c>
      <c r="AD62" s="25">
        <f t="shared" si="50"/>
        <v>1.486681316224139</v>
      </c>
      <c r="AE62" s="105"/>
      <c r="AF62" s="26">
        <f t="shared" si="51"/>
        <v>92</v>
      </c>
      <c r="AG62" s="25">
        <f t="shared" si="52"/>
        <v>1.4646022541672858</v>
      </c>
      <c r="AH62" s="123"/>
      <c r="AI62" s="51">
        <f t="shared" si="53"/>
        <v>0.05</v>
      </c>
      <c r="AJ62" s="35">
        <f t="shared" si="54"/>
        <v>0</v>
      </c>
      <c r="AL62" s="25">
        <f t="shared" si="68"/>
        <v>17.498649636620492</v>
      </c>
      <c r="AM62" s="25">
        <f t="shared" si="69"/>
        <v>1</v>
      </c>
      <c r="AO62" s="33">
        <f t="shared" si="70"/>
        <v>2100</v>
      </c>
      <c r="AP62" s="33">
        <f t="shared" si="71"/>
        <v>2100</v>
      </c>
      <c r="AQ62" s="125"/>
      <c r="AR62" s="126">
        <f t="shared" si="72"/>
        <v>54631.322495223605</v>
      </c>
      <c r="AS62" s="126">
        <f t="shared" si="73"/>
        <v>53819.979575623649</v>
      </c>
      <c r="AT62" s="126"/>
      <c r="AU62" s="62">
        <f t="shared" si="55"/>
        <v>2085.2213558264461</v>
      </c>
      <c r="AV62" s="62">
        <f t="shared" si="56"/>
        <v>8265.6476935904557</v>
      </c>
      <c r="AW62" s="62">
        <f t="shared" si="57"/>
        <v>10350.869049416902</v>
      </c>
      <c r="AX62" s="61">
        <f t="shared" si="74"/>
        <v>657.32691728412283</v>
      </c>
      <c r="AY62" s="61"/>
      <c r="AZ62" s="33">
        <f>IF(B62="","",VLOOKUP($A$3,'Tab1-Plan'!$B$30:$F$33,IF(B62&lt;65,2,3),FALSE))</f>
        <v>0.2</v>
      </c>
      <c r="BA62" s="33">
        <f>IF(T62="","",VLOOKUP($A$3,'Tab1-Plan'!$B$30:$F$33,IF(T62&lt;65,4,5),FALSE))</f>
        <v>0.2</v>
      </c>
      <c r="BB62" s="115"/>
      <c r="BC62" s="126">
        <f t="shared" si="58"/>
        <v>10926.264499044722</v>
      </c>
      <c r="BD62" s="126">
        <f t="shared" si="59"/>
        <v>10763.995915124731</v>
      </c>
      <c r="BE62" s="125"/>
      <c r="BF62" s="62">
        <f t="shared" si="60"/>
        <v>417.04427116528927</v>
      </c>
      <c r="BG62" s="62">
        <f t="shared" si="61"/>
        <v>1653.1295387180915</v>
      </c>
      <c r="BH62" s="62">
        <f t="shared" si="62"/>
        <v>2070.1738098833807</v>
      </c>
      <c r="BI62" s="61">
        <f t="shared" si="63"/>
        <v>131.46538345682458</v>
      </c>
      <c r="BJ62" s="61"/>
      <c r="BK62" s="61">
        <f t="shared" si="64"/>
        <v>8280.6952395335211</v>
      </c>
      <c r="BL62" s="61">
        <f t="shared" si="65"/>
        <v>525.86153382729822</v>
      </c>
      <c r="BM62" s="127"/>
      <c r="BU62" s="37"/>
      <c r="BV62" s="127"/>
      <c r="BW62" s="127"/>
    </row>
    <row r="63" spans="1:75">
      <c r="A63" s="26">
        <f t="shared" si="29"/>
        <v>2081</v>
      </c>
      <c r="B63" s="26">
        <f t="shared" si="30"/>
        <v>96</v>
      </c>
      <c r="C63" s="26">
        <f t="shared" si="31"/>
        <v>66</v>
      </c>
      <c r="D63" s="103">
        <f t="shared" si="44"/>
        <v>1</v>
      </c>
      <c r="E63" s="118">
        <f t="shared" si="45"/>
        <v>0</v>
      </c>
      <c r="F63" s="103">
        <f t="shared" si="46"/>
        <v>0.24840000000000001</v>
      </c>
      <c r="G63" s="103"/>
      <c r="H63" s="60">
        <f>IF(B63="","",(IF(AND(B63&gt;='Tab1-Plan'!$C$9,C63&gt;='Tab1-Plan'!$D$9),1,0)))</f>
        <v>1</v>
      </c>
      <c r="I63" s="64">
        <f>IF(AND(B63="",T63=""),"",VLOOKUP($A$3,'Tab2-Assumptions'!$A$10:$C$13,2,FALSE))</f>
        <v>1</v>
      </c>
      <c r="J63" s="64">
        <f>IF(AND(B63="",T63=""),"",VLOOKUP($A$3,'Tab2-Assumptions'!$A$10:$C$13,3,FALSE))</f>
        <v>0.8</v>
      </c>
      <c r="K63" s="103">
        <f t="shared" si="32"/>
        <v>0</v>
      </c>
      <c r="L63" s="103">
        <f t="shared" si="3"/>
        <v>0</v>
      </c>
      <c r="M63" s="103">
        <f t="shared" si="4"/>
        <v>0</v>
      </c>
      <c r="N63" s="103">
        <f t="shared" si="5"/>
        <v>0</v>
      </c>
      <c r="O63" s="103">
        <f t="shared" si="6"/>
        <v>0</v>
      </c>
      <c r="P63" s="103">
        <f t="shared" si="33"/>
        <v>3.3109026302899913E-2</v>
      </c>
      <c r="Q63" s="103">
        <f t="shared" si="7"/>
        <v>2.4884744169259575E-2</v>
      </c>
      <c r="R63" s="103">
        <f t="shared" si="8"/>
        <v>2.8996885236079746E-2</v>
      </c>
      <c r="T63" s="26">
        <f t="shared" si="34"/>
        <v>93</v>
      </c>
      <c r="U63" s="119">
        <f t="shared" si="47"/>
        <v>0.14960000000000001</v>
      </c>
      <c r="V63" s="119"/>
      <c r="W63" s="120">
        <f t="shared" si="66"/>
        <v>0.1780118995067449</v>
      </c>
      <c r="X63" s="120">
        <f t="shared" si="10"/>
        <v>0.15138131934053586</v>
      </c>
      <c r="Y63" s="120">
        <f t="shared" si="48"/>
        <v>0.13175728753891233</v>
      </c>
      <c r="Z63" s="119"/>
      <c r="AA63" s="119">
        <f t="shared" si="67"/>
        <v>6.0480490335635573E-2</v>
      </c>
      <c r="AC63" s="26">
        <f t="shared" si="49"/>
        <v>96</v>
      </c>
      <c r="AD63" s="25">
        <f t="shared" si="50"/>
        <v>1.4941147228052596</v>
      </c>
      <c r="AE63" s="105"/>
      <c r="AF63" s="26">
        <f t="shared" si="51"/>
        <v>93</v>
      </c>
      <c r="AG63" s="25">
        <f t="shared" si="52"/>
        <v>1.4719252654381221</v>
      </c>
      <c r="AH63" s="123"/>
      <c r="AI63" s="51">
        <f t="shared" si="53"/>
        <v>0.05</v>
      </c>
      <c r="AJ63" s="35">
        <f t="shared" si="54"/>
        <v>0</v>
      </c>
      <c r="AL63" s="25">
        <f t="shared" si="68"/>
        <v>18.373582118451516</v>
      </c>
      <c r="AM63" s="25">
        <f t="shared" si="69"/>
        <v>1</v>
      </c>
      <c r="AO63" s="33">
        <f t="shared" si="70"/>
        <v>2100</v>
      </c>
      <c r="AP63" s="33">
        <f t="shared" si="71"/>
        <v>2100</v>
      </c>
      <c r="AQ63" s="125"/>
      <c r="AR63" s="126">
        <f t="shared" si="72"/>
        <v>57649.703063084708</v>
      </c>
      <c r="AS63" s="126">
        <f t="shared" si="73"/>
        <v>56793.533447176851</v>
      </c>
      <c r="AT63" s="126"/>
      <c r="AU63" s="62">
        <f t="shared" si="55"/>
        <v>1671.6618236143422</v>
      </c>
      <c r="AV63" s="62">
        <f t="shared" si="56"/>
        <v>7482.9619167505152</v>
      </c>
      <c r="AW63" s="62">
        <f t="shared" si="57"/>
        <v>9154.6237403648574</v>
      </c>
      <c r="AX63" s="61">
        <f t="shared" si="74"/>
        <v>553.67613265551677</v>
      </c>
      <c r="AY63" s="61"/>
      <c r="AZ63" s="33">
        <f>IF(B63="","",VLOOKUP($A$3,'Tab1-Plan'!$B$30:$F$33,IF(B63&lt;65,2,3),FALSE))</f>
        <v>0.2</v>
      </c>
      <c r="BA63" s="33">
        <f>IF(T63="","",VLOOKUP($A$3,'Tab1-Plan'!$B$30:$F$33,IF(T63&lt;65,4,5),FALSE))</f>
        <v>0.2</v>
      </c>
      <c r="BB63" s="115"/>
      <c r="BC63" s="126">
        <f t="shared" si="58"/>
        <v>11529.940612616942</v>
      </c>
      <c r="BD63" s="126">
        <f t="shared" si="59"/>
        <v>11358.70668943537</v>
      </c>
      <c r="BE63" s="125"/>
      <c r="BF63" s="62">
        <f t="shared" si="60"/>
        <v>334.33236472286848</v>
      </c>
      <c r="BG63" s="62">
        <f t="shared" si="61"/>
        <v>1496.5923833501031</v>
      </c>
      <c r="BH63" s="62">
        <f t="shared" si="62"/>
        <v>1830.9247480729716</v>
      </c>
      <c r="BI63" s="61">
        <f t="shared" si="63"/>
        <v>110.73522653110335</v>
      </c>
      <c r="BJ63" s="61"/>
      <c r="BK63" s="61">
        <f t="shared" si="64"/>
        <v>7323.6989922918856</v>
      </c>
      <c r="BL63" s="61">
        <f t="shared" si="65"/>
        <v>442.9409061244134</v>
      </c>
      <c r="BM63" s="127"/>
      <c r="BU63" s="37"/>
      <c r="BV63" s="127"/>
      <c r="BW63" s="127"/>
    </row>
    <row r="64" spans="1:75">
      <c r="A64" s="26">
        <f t="shared" si="29"/>
        <v>2082</v>
      </c>
      <c r="B64" s="26">
        <f t="shared" si="30"/>
        <v>97</v>
      </c>
      <c r="C64" s="26">
        <f t="shared" si="31"/>
        <v>67</v>
      </c>
      <c r="D64" s="103">
        <f t="shared" si="44"/>
        <v>1</v>
      </c>
      <c r="E64" s="118">
        <f t="shared" si="45"/>
        <v>0</v>
      </c>
      <c r="F64" s="103">
        <f t="shared" si="46"/>
        <v>0.26400000000000001</v>
      </c>
      <c r="G64" s="103"/>
      <c r="H64" s="60">
        <f>IF(B64="","",(IF(AND(B64&gt;='Tab1-Plan'!$C$9,C64&gt;='Tab1-Plan'!$D$9),1,0)))</f>
        <v>1</v>
      </c>
      <c r="I64" s="64">
        <f>IF(AND(B64="",T64=""),"",VLOOKUP($A$3,'Tab2-Assumptions'!$A$10:$C$13,2,FALSE))</f>
        <v>1</v>
      </c>
      <c r="J64" s="64">
        <f>IF(AND(B64="",T64=""),"",VLOOKUP($A$3,'Tab2-Assumptions'!$A$10:$C$13,3,FALSE))</f>
        <v>0.8</v>
      </c>
      <c r="K64" s="103">
        <f t="shared" si="32"/>
        <v>0</v>
      </c>
      <c r="L64" s="103">
        <f t="shared" si="3"/>
        <v>0</v>
      </c>
      <c r="M64" s="103">
        <f t="shared" si="4"/>
        <v>0</v>
      </c>
      <c r="N64" s="103">
        <f t="shared" si="5"/>
        <v>0</v>
      </c>
      <c r="O64" s="103">
        <f t="shared" si="6"/>
        <v>0</v>
      </c>
      <c r="P64" s="103">
        <f t="shared" si="33"/>
        <v>2.4884744169259575E-2</v>
      </c>
      <c r="Q64" s="103">
        <f t="shared" si="7"/>
        <v>1.8315171708575047E-2</v>
      </c>
      <c r="R64" s="103">
        <f t="shared" si="8"/>
        <v>2.1599957938917311E-2</v>
      </c>
      <c r="T64" s="26">
        <f t="shared" si="34"/>
        <v>94</v>
      </c>
      <c r="U64" s="119">
        <f t="shared" si="47"/>
        <v>0.1651</v>
      </c>
      <c r="V64" s="119"/>
      <c r="W64" s="120">
        <f t="shared" si="66"/>
        <v>0.15138131934053586</v>
      </c>
      <c r="X64" s="120">
        <f t="shared" si="10"/>
        <v>0.12638826351741339</v>
      </c>
      <c r="Y64" s="120">
        <f t="shared" si="48"/>
        <v>0.11110783314317972</v>
      </c>
      <c r="Z64" s="119"/>
      <c r="AA64" s="119">
        <f t="shared" si="67"/>
        <v>5.7600466986319591E-2</v>
      </c>
      <c r="AC64" s="26">
        <f t="shared" si="49"/>
        <v>97</v>
      </c>
      <c r="AD64" s="25">
        <f t="shared" si="50"/>
        <v>1.5015852964192857</v>
      </c>
      <c r="AE64" s="105"/>
      <c r="AF64" s="26">
        <f t="shared" si="51"/>
        <v>94</v>
      </c>
      <c r="AG64" s="25">
        <f t="shared" si="52"/>
        <v>1.4792848917653125</v>
      </c>
      <c r="AH64" s="123"/>
      <c r="AI64" s="51">
        <f t="shared" si="53"/>
        <v>0.05</v>
      </c>
      <c r="AJ64" s="35">
        <f t="shared" si="54"/>
        <v>0</v>
      </c>
      <c r="AL64" s="25">
        <f t="shared" si="68"/>
        <v>19.292261224374094</v>
      </c>
      <c r="AM64" s="25">
        <f t="shared" si="69"/>
        <v>1</v>
      </c>
      <c r="AO64" s="33">
        <f t="shared" si="70"/>
        <v>2100</v>
      </c>
      <c r="AP64" s="33">
        <f t="shared" si="71"/>
        <v>2100</v>
      </c>
      <c r="AQ64" s="125"/>
      <c r="AR64" s="126">
        <f t="shared" si="72"/>
        <v>60834.849157320139</v>
      </c>
      <c r="AS64" s="126">
        <f t="shared" si="73"/>
        <v>59931.376170133371</v>
      </c>
      <c r="AT64" s="126"/>
      <c r="AU64" s="62">
        <f t="shared" si="55"/>
        <v>1314.0301830184942</v>
      </c>
      <c r="AV64" s="62">
        <f t="shared" si="56"/>
        <v>6658.8453435523161</v>
      </c>
      <c r="AW64" s="62">
        <f t="shared" si="57"/>
        <v>7972.8755265708105</v>
      </c>
      <c r="AX64" s="61">
        <f t="shared" si="74"/>
        <v>459.2413535542774</v>
      </c>
      <c r="AY64" s="61"/>
      <c r="AZ64" s="33">
        <f>IF(B64="","",VLOOKUP($A$3,'Tab1-Plan'!$B$30:$F$33,IF(B64&lt;65,2,3),FALSE))</f>
        <v>0.2</v>
      </c>
      <c r="BA64" s="33">
        <f>IF(T64="","",VLOOKUP($A$3,'Tab1-Plan'!$B$30:$F$33,IF(T64&lt;65,4,5),FALSE))</f>
        <v>0.2</v>
      </c>
      <c r="BB64" s="115"/>
      <c r="BC64" s="126">
        <f t="shared" si="58"/>
        <v>12166.969831464028</v>
      </c>
      <c r="BD64" s="126">
        <f t="shared" si="59"/>
        <v>11986.275234026674</v>
      </c>
      <c r="BE64" s="125"/>
      <c r="BF64" s="62">
        <f t="shared" si="60"/>
        <v>262.80603660369889</v>
      </c>
      <c r="BG64" s="62">
        <f t="shared" si="61"/>
        <v>1331.7690687104632</v>
      </c>
      <c r="BH64" s="62">
        <f t="shared" si="62"/>
        <v>1594.5751053141621</v>
      </c>
      <c r="BI64" s="61">
        <f t="shared" si="63"/>
        <v>91.848270710855473</v>
      </c>
      <c r="BJ64" s="61"/>
      <c r="BK64" s="61">
        <f t="shared" si="64"/>
        <v>6378.3004212566484</v>
      </c>
      <c r="BL64" s="61">
        <f t="shared" si="65"/>
        <v>367.39308284342189</v>
      </c>
      <c r="BM64" s="127"/>
      <c r="BU64" s="37"/>
      <c r="BV64" s="127"/>
      <c r="BW64" s="127"/>
    </row>
    <row r="65" spans="1:75">
      <c r="A65" s="26">
        <f t="shared" si="29"/>
        <v>2083</v>
      </c>
      <c r="B65" s="26">
        <f t="shared" si="30"/>
        <v>98</v>
      </c>
      <c r="C65" s="26">
        <f t="shared" si="31"/>
        <v>68</v>
      </c>
      <c r="D65" s="103">
        <f t="shared" si="44"/>
        <v>1</v>
      </c>
      <c r="E65" s="118">
        <f t="shared" si="45"/>
        <v>0</v>
      </c>
      <c r="F65" s="103">
        <f t="shared" si="46"/>
        <v>0.28079999999999999</v>
      </c>
      <c r="G65" s="103"/>
      <c r="H65" s="60">
        <f>IF(B65="","",(IF(AND(B65&gt;='Tab1-Plan'!$C$9,C65&gt;='Tab1-Plan'!$D$9),1,0)))</f>
        <v>1</v>
      </c>
      <c r="I65" s="64">
        <f>IF(AND(B65="",T65=""),"",VLOOKUP($A$3,'Tab2-Assumptions'!$A$10:$C$13,2,FALSE))</f>
        <v>1</v>
      </c>
      <c r="J65" s="64">
        <f>IF(AND(B65="",T65=""),"",VLOOKUP($A$3,'Tab2-Assumptions'!$A$10:$C$13,3,FALSE))</f>
        <v>0.8</v>
      </c>
      <c r="K65" s="103">
        <f t="shared" si="32"/>
        <v>0</v>
      </c>
      <c r="L65" s="103">
        <f t="shared" si="3"/>
        <v>0</v>
      </c>
      <c r="M65" s="103">
        <f t="shared" si="4"/>
        <v>0</v>
      </c>
      <c r="N65" s="103">
        <f t="shared" si="5"/>
        <v>0</v>
      </c>
      <c r="O65" s="103">
        <f t="shared" si="6"/>
        <v>0</v>
      </c>
      <c r="P65" s="103">
        <f t="shared" si="33"/>
        <v>1.8315171708575047E-2</v>
      </c>
      <c r="Q65" s="103">
        <f t="shared" si="7"/>
        <v>1.3172271492807175E-2</v>
      </c>
      <c r="R65" s="103">
        <f t="shared" si="8"/>
        <v>1.574372160069111E-2</v>
      </c>
      <c r="T65" s="26">
        <f t="shared" si="34"/>
        <v>95</v>
      </c>
      <c r="U65" s="119">
        <f t="shared" si="47"/>
        <v>0.18240000000000001</v>
      </c>
      <c r="V65" s="119"/>
      <c r="W65" s="120">
        <f t="shared" si="66"/>
        <v>0.12638826351741339</v>
      </c>
      <c r="X65" s="120">
        <f t="shared" si="10"/>
        <v>0.1033350442518372</v>
      </c>
      <c r="Y65" s="120">
        <f t="shared" si="48"/>
        <v>9.1889323107700246E-2</v>
      </c>
      <c r="Z65" s="119"/>
      <c r="AA65" s="119">
        <f t="shared" si="67"/>
        <v>5.4857587606018658E-2</v>
      </c>
      <c r="AC65" s="26">
        <f t="shared" si="49"/>
        <v>98</v>
      </c>
      <c r="AD65" s="25">
        <f t="shared" si="50"/>
        <v>1.509093222901382</v>
      </c>
      <c r="AE65" s="105"/>
      <c r="AF65" s="26">
        <f t="shared" si="51"/>
        <v>95</v>
      </c>
      <c r="AG65" s="25">
        <f t="shared" si="52"/>
        <v>1.486681316224139</v>
      </c>
      <c r="AH65" s="123"/>
      <c r="AI65" s="51">
        <f t="shared" si="53"/>
        <v>0.05</v>
      </c>
      <c r="AJ65" s="35">
        <f t="shared" si="54"/>
        <v>0</v>
      </c>
      <c r="AL65" s="25">
        <f t="shared" si="68"/>
        <v>20.256874285592801</v>
      </c>
      <c r="AM65" s="25">
        <f t="shared" si="69"/>
        <v>1</v>
      </c>
      <c r="AO65" s="33">
        <f t="shared" si="70"/>
        <v>2100</v>
      </c>
      <c r="AP65" s="33">
        <f t="shared" si="71"/>
        <v>2100</v>
      </c>
      <c r="AQ65" s="125"/>
      <c r="AR65" s="126">
        <f t="shared" si="72"/>
        <v>64195.97457326208</v>
      </c>
      <c r="AS65" s="126">
        <f t="shared" si="73"/>
        <v>63242.584703533248</v>
      </c>
      <c r="AT65" s="126"/>
      <c r="AU65" s="62">
        <f t="shared" si="55"/>
        <v>1010.6835515664835</v>
      </c>
      <c r="AV65" s="62">
        <f t="shared" si="56"/>
        <v>5811.3182999890678</v>
      </c>
      <c r="AW65" s="62">
        <f t="shared" si="57"/>
        <v>6822.0018515555512</v>
      </c>
      <c r="AX65" s="61">
        <f t="shared" si="74"/>
        <v>374.23856422013012</v>
      </c>
      <c r="AY65" s="61"/>
      <c r="AZ65" s="33">
        <f>IF(B65="","",VLOOKUP($A$3,'Tab1-Plan'!$B$30:$F$33,IF(B65&lt;65,2,3),FALSE))</f>
        <v>0.2</v>
      </c>
      <c r="BA65" s="33">
        <f>IF(T65="","",VLOOKUP($A$3,'Tab1-Plan'!$B$30:$F$33,IF(T65&lt;65,4,5),FALSE))</f>
        <v>0.2</v>
      </c>
      <c r="BB65" s="115"/>
      <c r="BC65" s="126">
        <f t="shared" si="58"/>
        <v>12839.194914652417</v>
      </c>
      <c r="BD65" s="126">
        <f t="shared" si="59"/>
        <v>12648.51694070665</v>
      </c>
      <c r="BE65" s="125"/>
      <c r="BF65" s="62">
        <f t="shared" si="60"/>
        <v>202.1367103132967</v>
      </c>
      <c r="BG65" s="62">
        <f t="shared" si="61"/>
        <v>1162.2636599978136</v>
      </c>
      <c r="BH65" s="62">
        <f t="shared" si="62"/>
        <v>1364.4003703111102</v>
      </c>
      <c r="BI65" s="61">
        <f t="shared" si="63"/>
        <v>74.847712844026034</v>
      </c>
      <c r="BJ65" s="61"/>
      <c r="BK65" s="61">
        <f t="shared" si="64"/>
        <v>5457.6014812444409</v>
      </c>
      <c r="BL65" s="61">
        <f t="shared" si="65"/>
        <v>299.39085137610408</v>
      </c>
      <c r="BM65" s="127"/>
      <c r="BU65" s="37"/>
      <c r="BV65" s="127"/>
      <c r="BW65" s="127"/>
    </row>
    <row r="66" spans="1:75">
      <c r="A66" s="26">
        <f t="shared" si="29"/>
        <v>2084</v>
      </c>
      <c r="B66" s="26">
        <f t="shared" si="30"/>
        <v>99</v>
      </c>
      <c r="C66" s="26">
        <f t="shared" si="31"/>
        <v>69</v>
      </c>
      <c r="D66" s="103">
        <f t="shared" si="44"/>
        <v>1</v>
      </c>
      <c r="E66" s="118">
        <f t="shared" si="45"/>
        <v>0</v>
      </c>
      <c r="F66" s="103">
        <f t="shared" si="46"/>
        <v>0.29920000000000002</v>
      </c>
      <c r="G66" s="103"/>
      <c r="H66" s="60">
        <f>IF(B66="","",(IF(AND(B66&gt;='Tab1-Plan'!$C$9,C66&gt;='Tab1-Plan'!$D$9),1,0)))</f>
        <v>1</v>
      </c>
      <c r="I66" s="64">
        <f>IF(AND(B66="",T66=""),"",VLOOKUP($A$3,'Tab2-Assumptions'!$A$10:$C$13,2,FALSE))</f>
        <v>1</v>
      </c>
      <c r="J66" s="64">
        <f>IF(AND(B66="",T66=""),"",VLOOKUP($A$3,'Tab2-Assumptions'!$A$10:$C$13,3,FALSE))</f>
        <v>0.8</v>
      </c>
      <c r="K66" s="103">
        <f t="shared" si="32"/>
        <v>0</v>
      </c>
      <c r="L66" s="103">
        <f t="shared" si="3"/>
        <v>0</v>
      </c>
      <c r="M66" s="103">
        <f t="shared" si="4"/>
        <v>0</v>
      </c>
      <c r="N66" s="103">
        <f t="shared" si="5"/>
        <v>0</v>
      </c>
      <c r="O66" s="103">
        <f t="shared" si="6"/>
        <v>0</v>
      </c>
      <c r="P66" s="103">
        <f t="shared" si="33"/>
        <v>1.3172271492807175E-2</v>
      </c>
      <c r="Q66" s="103">
        <f t="shared" si="7"/>
        <v>9.231127862159268E-3</v>
      </c>
      <c r="R66" s="103">
        <f t="shared" si="8"/>
        <v>1.1201699677483221E-2</v>
      </c>
      <c r="T66" s="26">
        <f t="shared" si="34"/>
        <v>96</v>
      </c>
      <c r="U66" s="119">
        <f t="shared" si="47"/>
        <v>0.20180000000000001</v>
      </c>
      <c r="V66" s="119"/>
      <c r="W66" s="120">
        <f t="shared" si="66"/>
        <v>0.1033350442518372</v>
      </c>
      <c r="X66" s="120">
        <f t="shared" si="10"/>
        <v>8.2482032321816459E-2</v>
      </c>
      <c r="Y66" s="120">
        <f t="shared" si="48"/>
        <v>7.4326830629461466E-2</v>
      </c>
      <c r="Z66" s="119"/>
      <c r="AA66" s="119">
        <f t="shared" si="67"/>
        <v>5.2245321529541575E-2</v>
      </c>
      <c r="AC66" s="26">
        <f t="shared" si="49"/>
        <v>99</v>
      </c>
      <c r="AD66" s="25">
        <f t="shared" si="50"/>
        <v>1.5166386890158887</v>
      </c>
      <c r="AE66" s="105"/>
      <c r="AF66" s="26">
        <f t="shared" si="51"/>
        <v>96</v>
      </c>
      <c r="AG66" s="25">
        <f t="shared" si="52"/>
        <v>1.4941147228052596</v>
      </c>
      <c r="AH66" s="123"/>
      <c r="AI66" s="51">
        <f t="shared" si="53"/>
        <v>0.05</v>
      </c>
      <c r="AJ66" s="35">
        <f t="shared" si="54"/>
        <v>0</v>
      </c>
      <c r="AL66" s="25">
        <f t="shared" si="68"/>
        <v>21.269717999872441</v>
      </c>
      <c r="AM66" s="25">
        <f t="shared" si="69"/>
        <v>1</v>
      </c>
      <c r="AO66" s="33">
        <f t="shared" si="70"/>
        <v>2100</v>
      </c>
      <c r="AP66" s="33">
        <f t="shared" si="71"/>
        <v>2100</v>
      </c>
      <c r="AQ66" s="125"/>
      <c r="AR66" s="126">
        <f t="shared" si="72"/>
        <v>67742.802168434806</v>
      </c>
      <c r="AS66" s="126">
        <f t="shared" si="73"/>
        <v>66736.737508403457</v>
      </c>
      <c r="AT66" s="126"/>
      <c r="AU66" s="62">
        <f t="shared" si="55"/>
        <v>758.83452520196579</v>
      </c>
      <c r="AV66" s="62">
        <f t="shared" si="56"/>
        <v>4960.3301855499321</v>
      </c>
      <c r="AW66" s="62">
        <f t="shared" si="57"/>
        <v>5719.1647107518984</v>
      </c>
      <c r="AX66" s="61">
        <f t="shared" si="74"/>
        <v>298.79959919364057</v>
      </c>
      <c r="AY66" s="61"/>
      <c r="AZ66" s="33">
        <f>IF(B66="","",VLOOKUP($A$3,'Tab1-Plan'!$B$30:$F$33,IF(B66&lt;65,2,3),FALSE))</f>
        <v>0.2</v>
      </c>
      <c r="BA66" s="33">
        <f>IF(T66="","",VLOOKUP($A$3,'Tab1-Plan'!$B$30:$F$33,IF(T66&lt;65,4,5),FALSE))</f>
        <v>0.2</v>
      </c>
      <c r="BB66" s="115"/>
      <c r="BC66" s="126">
        <f t="shared" si="58"/>
        <v>13548.560433686962</v>
      </c>
      <c r="BD66" s="126">
        <f t="shared" si="59"/>
        <v>13347.347501680691</v>
      </c>
      <c r="BE66" s="125"/>
      <c r="BF66" s="62">
        <f t="shared" si="60"/>
        <v>151.76690504039317</v>
      </c>
      <c r="BG66" s="62">
        <f t="shared" si="61"/>
        <v>992.06603710998638</v>
      </c>
      <c r="BH66" s="62">
        <f t="shared" si="62"/>
        <v>1143.8329421503795</v>
      </c>
      <c r="BI66" s="61">
        <f t="shared" si="63"/>
        <v>59.759919838728102</v>
      </c>
      <c r="BJ66" s="61"/>
      <c r="BK66" s="61">
        <f t="shared" si="64"/>
        <v>4575.3317686015189</v>
      </c>
      <c r="BL66" s="61">
        <f t="shared" si="65"/>
        <v>239.03967935491247</v>
      </c>
      <c r="BM66" s="127"/>
      <c r="BU66" s="37"/>
      <c r="BV66" s="127"/>
      <c r="BW66" s="127"/>
    </row>
    <row r="67" spans="1:75">
      <c r="A67" s="26">
        <f t="shared" si="29"/>
        <v>2085</v>
      </c>
      <c r="B67" s="26">
        <f t="shared" si="30"/>
        <v>100</v>
      </c>
      <c r="C67" s="26">
        <f t="shared" si="31"/>
        <v>70</v>
      </c>
      <c r="D67" s="103">
        <f t="shared" si="44"/>
        <v>1</v>
      </c>
      <c r="E67" s="118">
        <f t="shared" si="45"/>
        <v>0</v>
      </c>
      <c r="F67" s="103">
        <f t="shared" si="46"/>
        <v>0.31919999999999998</v>
      </c>
      <c r="G67" s="103"/>
      <c r="H67" s="60">
        <f>IF(B67="","",(IF(AND(B67&gt;='Tab1-Plan'!$C$9,C67&gt;='Tab1-Plan'!$D$9),1,0)))</f>
        <v>1</v>
      </c>
      <c r="I67" s="64">
        <f>IF(AND(B67="",T67=""),"",VLOOKUP($A$3,'Tab2-Assumptions'!$A$10:$C$13,2,FALSE))</f>
        <v>1</v>
      </c>
      <c r="J67" s="64">
        <f>IF(AND(B67="",T67=""),"",VLOOKUP($A$3,'Tab2-Assumptions'!$A$10:$C$13,3,FALSE))</f>
        <v>0.8</v>
      </c>
      <c r="K67" s="103">
        <f t="shared" si="32"/>
        <v>0</v>
      </c>
      <c r="L67" s="103">
        <f t="shared" si="3"/>
        <v>0</v>
      </c>
      <c r="M67" s="103">
        <f t="shared" si="4"/>
        <v>0</v>
      </c>
      <c r="N67" s="103">
        <f t="shared" si="5"/>
        <v>0</v>
      </c>
      <c r="O67" s="103">
        <f t="shared" si="6"/>
        <v>0</v>
      </c>
      <c r="P67" s="103">
        <f t="shared" si="33"/>
        <v>9.231127862159268E-3</v>
      </c>
      <c r="Q67" s="103">
        <f t="shared" si="7"/>
        <v>6.2845518485580305E-3</v>
      </c>
      <c r="R67" s="103">
        <f t="shared" si="8"/>
        <v>7.7578398553586492E-3</v>
      </c>
      <c r="T67" s="26">
        <f t="shared" si="34"/>
        <v>97</v>
      </c>
      <c r="U67" s="119">
        <f t="shared" si="47"/>
        <v>0.222</v>
      </c>
      <c r="V67" s="119"/>
      <c r="W67" s="120">
        <f t="shared" si="66"/>
        <v>8.2482032321816459E-2</v>
      </c>
      <c r="X67" s="120">
        <f t="shared" si="10"/>
        <v>6.4171021146373214E-2</v>
      </c>
      <c r="Y67" s="120">
        <f t="shared" si="48"/>
        <v>5.8661221387275878E-2</v>
      </c>
      <c r="Z67" s="119"/>
      <c r="AA67" s="119">
        <f t="shared" si="67"/>
        <v>4.9757449075753878E-2</v>
      </c>
      <c r="AC67" s="26">
        <f t="shared" si="49"/>
        <v>100</v>
      </c>
      <c r="AD67" s="25">
        <f t="shared" si="50"/>
        <v>1.5242218824609679</v>
      </c>
      <c r="AE67" s="105"/>
      <c r="AF67" s="26">
        <f t="shared" si="51"/>
        <v>97</v>
      </c>
      <c r="AG67" s="25">
        <f t="shared" si="52"/>
        <v>1.5015852964192857</v>
      </c>
      <c r="AH67" s="123"/>
      <c r="AI67" s="51">
        <f t="shared" si="53"/>
        <v>0.05</v>
      </c>
      <c r="AJ67" s="35">
        <f t="shared" si="54"/>
        <v>0</v>
      </c>
      <c r="AL67" s="25">
        <f t="shared" si="68"/>
        <v>22.333203899866064</v>
      </c>
      <c r="AM67" s="25">
        <f t="shared" si="69"/>
        <v>1</v>
      </c>
      <c r="AO67" s="33">
        <f t="shared" si="70"/>
        <v>2100</v>
      </c>
      <c r="AP67" s="33">
        <f t="shared" si="71"/>
        <v>2100</v>
      </c>
      <c r="AQ67" s="125"/>
      <c r="AR67" s="126">
        <f t="shared" si="72"/>
        <v>71485.59198824082</v>
      </c>
      <c r="AS67" s="126">
        <f t="shared" si="73"/>
        <v>70423.942255742732</v>
      </c>
      <c r="AT67" s="126"/>
      <c r="AU67" s="62">
        <f t="shared" si="55"/>
        <v>554.57377461028159</v>
      </c>
      <c r="AV67" s="62">
        <f t="shared" si="56"/>
        <v>4131.1544676288568</v>
      </c>
      <c r="AW67" s="62">
        <f t="shared" si="57"/>
        <v>4685.7282422391381</v>
      </c>
      <c r="AX67" s="61">
        <f t="shared" si="74"/>
        <v>233.14988439603565</v>
      </c>
      <c r="AY67" s="61"/>
      <c r="AZ67" s="33">
        <f>IF(B67="","",VLOOKUP($A$3,'Tab1-Plan'!$B$30:$F$33,IF(B67&lt;65,2,3),FALSE))</f>
        <v>0.2</v>
      </c>
      <c r="BA67" s="33">
        <f>IF(T67="","",VLOOKUP($A$3,'Tab1-Plan'!$B$30:$F$33,IF(T67&lt;65,4,5),FALSE))</f>
        <v>0.2</v>
      </c>
      <c r="BB67" s="115"/>
      <c r="BC67" s="126">
        <f t="shared" si="58"/>
        <v>14297.118397648164</v>
      </c>
      <c r="BD67" s="126">
        <f t="shared" si="59"/>
        <v>14084.788451148546</v>
      </c>
      <c r="BE67" s="125"/>
      <c r="BF67" s="62">
        <f t="shared" si="60"/>
        <v>110.91475492205632</v>
      </c>
      <c r="BG67" s="62">
        <f t="shared" si="61"/>
        <v>826.23089352577142</v>
      </c>
      <c r="BH67" s="62">
        <f t="shared" si="62"/>
        <v>937.14564844782774</v>
      </c>
      <c r="BI67" s="61">
        <f t="shared" si="63"/>
        <v>46.629976879207135</v>
      </c>
      <c r="BJ67" s="61"/>
      <c r="BK67" s="61">
        <f t="shared" si="64"/>
        <v>3748.5825937913105</v>
      </c>
      <c r="BL67" s="61">
        <f t="shared" si="65"/>
        <v>186.51990751682851</v>
      </c>
      <c r="BM67" s="127"/>
      <c r="BU67" s="37"/>
      <c r="BV67" s="127"/>
      <c r="BW67" s="127"/>
    </row>
    <row r="68" spans="1:75">
      <c r="A68" s="26">
        <f t="shared" si="29"/>
        <v>2086</v>
      </c>
      <c r="B68" s="26">
        <f t="shared" si="30"/>
        <v>101</v>
      </c>
      <c r="C68" s="26">
        <f t="shared" si="31"/>
        <v>71</v>
      </c>
      <c r="D68" s="103">
        <f t="shared" si="44"/>
        <v>1</v>
      </c>
      <c r="E68" s="118">
        <f t="shared" si="45"/>
        <v>0</v>
      </c>
      <c r="F68" s="103">
        <f t="shared" si="46"/>
        <v>0.34110000000000001</v>
      </c>
      <c r="G68" s="103"/>
      <c r="H68" s="60">
        <f>IF(B68="","",(IF(AND(B68&gt;='Tab1-Plan'!$C$9,C68&gt;='Tab1-Plan'!$D$9),1,0)))</f>
        <v>1</v>
      </c>
      <c r="I68" s="64">
        <f>IF(AND(B68="",T68=""),"",VLOOKUP($A$3,'Tab2-Assumptions'!$A$10:$C$13,2,FALSE))</f>
        <v>1</v>
      </c>
      <c r="J68" s="64">
        <f>IF(AND(B68="",T68=""),"",VLOOKUP($A$3,'Tab2-Assumptions'!$A$10:$C$13,3,FALSE))</f>
        <v>0.8</v>
      </c>
      <c r="K68" s="103">
        <f t="shared" si="32"/>
        <v>0</v>
      </c>
      <c r="L68" s="103">
        <f t="shared" si="3"/>
        <v>0</v>
      </c>
      <c r="M68" s="103">
        <f t="shared" si="4"/>
        <v>0</v>
      </c>
      <c r="N68" s="103">
        <f t="shared" si="5"/>
        <v>0</v>
      </c>
      <c r="O68" s="103">
        <f t="shared" si="6"/>
        <v>0</v>
      </c>
      <c r="P68" s="103">
        <f t="shared" si="33"/>
        <v>6.2845518485580305E-3</v>
      </c>
      <c r="Q68" s="103">
        <f t="shared" si="7"/>
        <v>4.1408912130148868E-3</v>
      </c>
      <c r="R68" s="103">
        <f t="shared" si="8"/>
        <v>5.2127215307864582E-3</v>
      </c>
      <c r="T68" s="26">
        <f t="shared" si="34"/>
        <v>98</v>
      </c>
      <c r="U68" s="119">
        <f t="shared" si="47"/>
        <v>0.24390000000000001</v>
      </c>
      <c r="V68" s="119"/>
      <c r="W68" s="120">
        <f t="shared" si="66"/>
        <v>6.4171021146373214E-2</v>
      </c>
      <c r="X68" s="120">
        <f t="shared" si="10"/>
        <v>4.8519709088772789E-2</v>
      </c>
      <c r="Y68" s="120">
        <f t="shared" si="48"/>
        <v>4.5076292094058404E-2</v>
      </c>
      <c r="Z68" s="119"/>
      <c r="AA68" s="119">
        <f t="shared" si="67"/>
        <v>4.7388046738813215E-2</v>
      </c>
      <c r="AC68" s="26">
        <f t="shared" si="49"/>
        <v>101</v>
      </c>
      <c r="AD68" s="25">
        <f t="shared" si="50"/>
        <v>1.5242218824609679</v>
      </c>
      <c r="AE68" s="105"/>
      <c r="AF68" s="26">
        <f t="shared" si="51"/>
        <v>98</v>
      </c>
      <c r="AG68" s="25">
        <f t="shared" si="52"/>
        <v>1.509093222901382</v>
      </c>
      <c r="AH68" s="123"/>
      <c r="AI68" s="51">
        <f t="shared" si="53"/>
        <v>0.05</v>
      </c>
      <c r="AJ68" s="35">
        <f t="shared" si="54"/>
        <v>0</v>
      </c>
      <c r="AL68" s="25">
        <f t="shared" si="68"/>
        <v>23.449864094859368</v>
      </c>
      <c r="AM68" s="25">
        <f t="shared" si="69"/>
        <v>1</v>
      </c>
      <c r="AO68" s="33">
        <f t="shared" si="70"/>
        <v>2100</v>
      </c>
      <c r="AP68" s="33">
        <f t="shared" si="71"/>
        <v>2100</v>
      </c>
      <c r="AQ68" s="125"/>
      <c r="AR68" s="126">
        <f t="shared" si="72"/>
        <v>75059.871587652859</v>
      </c>
      <c r="AS68" s="126">
        <f t="shared" si="73"/>
        <v>74314.86506537252</v>
      </c>
      <c r="AT68" s="126"/>
      <c r="AU68" s="62">
        <f t="shared" si="55"/>
        <v>391.26620872302482</v>
      </c>
      <c r="AV68" s="62">
        <f t="shared" si="56"/>
        <v>3349.8385646172683</v>
      </c>
      <c r="AW68" s="62">
        <f t="shared" si="57"/>
        <v>3741.1047733402929</v>
      </c>
      <c r="AX68" s="61">
        <f t="shared" si="74"/>
        <v>177.28364785384701</v>
      </c>
      <c r="AY68" s="61"/>
      <c r="AZ68" s="33">
        <f>IF(B68="","",VLOOKUP($A$3,'Tab1-Plan'!$B$30:$F$33,IF(B68&lt;65,2,3),FALSE))</f>
        <v>0.2</v>
      </c>
      <c r="BA68" s="33">
        <f>IF(T68="","",VLOOKUP($A$3,'Tab1-Plan'!$B$30:$F$33,IF(T68&lt;65,4,5),FALSE))</f>
        <v>0.2</v>
      </c>
      <c r="BB68" s="115"/>
      <c r="BC68" s="126">
        <f t="shared" si="58"/>
        <v>15011.974317530572</v>
      </c>
      <c r="BD68" s="126">
        <f t="shared" si="59"/>
        <v>14862.973013074505</v>
      </c>
      <c r="BE68" s="125"/>
      <c r="BF68" s="62">
        <f t="shared" si="60"/>
        <v>78.253241744604964</v>
      </c>
      <c r="BG68" s="62">
        <f t="shared" si="61"/>
        <v>669.96771292345375</v>
      </c>
      <c r="BH68" s="62">
        <f t="shared" si="62"/>
        <v>748.22095466805877</v>
      </c>
      <c r="BI68" s="61">
        <f t="shared" si="63"/>
        <v>35.456729570769411</v>
      </c>
      <c r="BJ68" s="61"/>
      <c r="BK68" s="61">
        <f t="shared" si="64"/>
        <v>2992.8838186722342</v>
      </c>
      <c r="BL68" s="61">
        <f t="shared" si="65"/>
        <v>141.82691828307759</v>
      </c>
      <c r="BM68" s="127"/>
      <c r="BU68" s="37"/>
      <c r="BV68" s="127"/>
      <c r="BW68" s="127"/>
    </row>
    <row r="69" spans="1:75">
      <c r="A69" s="26">
        <f t="shared" si="29"/>
        <v>2087</v>
      </c>
      <c r="B69" s="26">
        <f t="shared" si="30"/>
        <v>102</v>
      </c>
      <c r="C69" s="26">
        <f t="shared" si="31"/>
        <v>72</v>
      </c>
      <c r="D69" s="103">
        <f t="shared" si="44"/>
        <v>1</v>
      </c>
      <c r="E69" s="118">
        <f t="shared" si="45"/>
        <v>0</v>
      </c>
      <c r="F69" s="103">
        <f t="shared" si="46"/>
        <v>0.36509999999999998</v>
      </c>
      <c r="G69" s="103"/>
      <c r="H69" s="60">
        <f>IF(B69="","",(IF(AND(B69&gt;='Tab1-Plan'!$C$9,C69&gt;='Tab1-Plan'!$D$9),1,0)))</f>
        <v>1</v>
      </c>
      <c r="I69" s="64">
        <f>IF(AND(B69="",T69=""),"",VLOOKUP($A$3,'Tab2-Assumptions'!$A$10:$C$13,2,FALSE))</f>
        <v>1</v>
      </c>
      <c r="J69" s="64">
        <f>IF(AND(B69="",T69=""),"",VLOOKUP($A$3,'Tab2-Assumptions'!$A$10:$C$13,3,FALSE))</f>
        <v>0.8</v>
      </c>
      <c r="K69" s="103">
        <f t="shared" si="32"/>
        <v>0</v>
      </c>
      <c r="L69" s="103">
        <f t="shared" si="3"/>
        <v>0</v>
      </c>
      <c r="M69" s="103">
        <f t="shared" si="4"/>
        <v>0</v>
      </c>
      <c r="N69" s="103">
        <f t="shared" si="5"/>
        <v>0</v>
      </c>
      <c r="O69" s="103">
        <f t="shared" si="6"/>
        <v>0</v>
      </c>
      <c r="P69" s="103">
        <f t="shared" si="33"/>
        <v>4.1408912130148868E-3</v>
      </c>
      <c r="Q69" s="103">
        <f t="shared" si="7"/>
        <v>2.6290518311431516E-3</v>
      </c>
      <c r="R69" s="103">
        <f t="shared" si="8"/>
        <v>3.3849715220790194E-3</v>
      </c>
      <c r="T69" s="26">
        <f t="shared" si="34"/>
        <v>99</v>
      </c>
      <c r="U69" s="119">
        <f t="shared" si="47"/>
        <v>0.26819999999999999</v>
      </c>
      <c r="V69" s="119"/>
      <c r="W69" s="120">
        <f t="shared" si="66"/>
        <v>4.8519709088772789E-2</v>
      </c>
      <c r="X69" s="120">
        <f t="shared" si="10"/>
        <v>3.5506723111163929E-2</v>
      </c>
      <c r="Y69" s="120">
        <f t="shared" si="48"/>
        <v>3.3610572879974689E-2</v>
      </c>
      <c r="Z69" s="119"/>
      <c r="AA69" s="119">
        <f t="shared" si="67"/>
        <v>4.5131473084584012E-2</v>
      </c>
      <c r="AC69" s="26">
        <f t="shared" si="49"/>
        <v>102</v>
      </c>
      <c r="AD69" s="25">
        <f t="shared" si="50"/>
        <v>1.5242218824609679</v>
      </c>
      <c r="AE69" s="105"/>
      <c r="AF69" s="26">
        <f t="shared" si="51"/>
        <v>99</v>
      </c>
      <c r="AG69" s="25">
        <f t="shared" si="52"/>
        <v>1.5166386890158887</v>
      </c>
      <c r="AH69" s="123"/>
      <c r="AI69" s="51">
        <f t="shared" si="53"/>
        <v>0.05</v>
      </c>
      <c r="AJ69" s="35">
        <f t="shared" si="54"/>
        <v>0</v>
      </c>
      <c r="AL69" s="25">
        <f t="shared" si="68"/>
        <v>24.622357299602339</v>
      </c>
      <c r="AM69" s="25">
        <f t="shared" si="69"/>
        <v>1</v>
      </c>
      <c r="AO69" s="33">
        <f t="shared" si="70"/>
        <v>2100</v>
      </c>
      <c r="AP69" s="33">
        <f t="shared" si="71"/>
        <v>2100</v>
      </c>
      <c r="AQ69" s="125"/>
      <c r="AR69" s="126">
        <f t="shared" si="72"/>
        <v>78812.865167035503</v>
      </c>
      <c r="AS69" s="126">
        <f t="shared" si="73"/>
        <v>78420.761360234348</v>
      </c>
      <c r="AT69" s="126"/>
      <c r="AU69" s="62">
        <f t="shared" si="55"/>
        <v>266.77930416386869</v>
      </c>
      <c r="AV69" s="62">
        <f t="shared" si="56"/>
        <v>2635.7667150012594</v>
      </c>
      <c r="AW69" s="62">
        <f t="shared" si="57"/>
        <v>2902.5460191651282</v>
      </c>
      <c r="AX69" s="61">
        <f t="shared" si="74"/>
        <v>130.99617754071744</v>
      </c>
      <c r="AY69" s="61"/>
      <c r="AZ69" s="33">
        <f>IF(B69="","",VLOOKUP($A$3,'Tab1-Plan'!$B$30:$F$33,IF(B69&lt;65,2,3),FALSE))</f>
        <v>0.2</v>
      </c>
      <c r="BA69" s="33">
        <f>IF(T69="","",VLOOKUP($A$3,'Tab1-Plan'!$B$30:$F$33,IF(T69&lt;65,4,5),FALSE))</f>
        <v>0.2</v>
      </c>
      <c r="BB69" s="115"/>
      <c r="BC69" s="126">
        <f t="shared" si="58"/>
        <v>15762.573033407101</v>
      </c>
      <c r="BD69" s="126">
        <f t="shared" si="59"/>
        <v>15684.152272046871</v>
      </c>
      <c r="BE69" s="125"/>
      <c r="BF69" s="62">
        <f t="shared" si="60"/>
        <v>53.355860832773743</v>
      </c>
      <c r="BG69" s="62">
        <f t="shared" si="61"/>
        <v>527.15334300025199</v>
      </c>
      <c r="BH69" s="62">
        <f t="shared" si="62"/>
        <v>580.50920383302571</v>
      </c>
      <c r="BI69" s="61">
        <f t="shared" si="63"/>
        <v>26.199235508143495</v>
      </c>
      <c r="BJ69" s="61"/>
      <c r="BK69" s="61">
        <f t="shared" si="64"/>
        <v>2322.0368153321024</v>
      </c>
      <c r="BL69" s="61">
        <f t="shared" si="65"/>
        <v>104.79694203257395</v>
      </c>
      <c r="BM69" s="127"/>
      <c r="BU69" s="37"/>
      <c r="BV69" s="127"/>
      <c r="BW69" s="127"/>
    </row>
    <row r="70" spans="1:75">
      <c r="A70" s="26">
        <f t="shared" si="29"/>
        <v>2088</v>
      </c>
      <c r="B70" s="26">
        <f t="shared" si="30"/>
        <v>103</v>
      </c>
      <c r="C70" s="26">
        <f t="shared" si="31"/>
        <v>73</v>
      </c>
      <c r="D70" s="103">
        <f t="shared" ref="D70:D101" si="75">IF($B70="","",VLOOKUP($B70,RETIREMENT,2,TRUE))</f>
        <v>1</v>
      </c>
      <c r="E70" s="118">
        <f t="shared" ref="E70:E101" si="76">IF(B70="","",VLOOKUP($B70,WITHDRAWAL,2))</f>
        <v>0</v>
      </c>
      <c r="F70" s="103">
        <f t="shared" ref="F70:F101" si="77">IF(B70="","",IF(OR(active_3sex="M",active_3sex="m"),VLOOKUP(IF(B70&lt;20,20,$B70),DEATH_MALE,2),IF(OR(active_3sex="F",active_3sex="f"),VLOOKUP(IF(B70&lt;20,20,$B70),DEATH_FEMALE,2),"error")))</f>
        <v>0.3931</v>
      </c>
      <c r="G70" s="103"/>
      <c r="H70" s="60">
        <f>IF(B70="","",(IF(AND(B70&gt;='Tab1-Plan'!$C$9,C70&gt;='Tab1-Plan'!$D$9),1,0)))</f>
        <v>1</v>
      </c>
      <c r="I70" s="64">
        <f>IF(AND(B70="",T70=""),"",VLOOKUP($A$3,'Tab2-Assumptions'!$A$10:$C$13,2,FALSE))</f>
        <v>1</v>
      </c>
      <c r="J70" s="64">
        <f>IF(AND(B70="",T70=""),"",VLOOKUP($A$3,'Tab2-Assumptions'!$A$10:$C$13,3,FALSE))</f>
        <v>0.8</v>
      </c>
      <c r="K70" s="103">
        <f t="shared" si="32"/>
        <v>0</v>
      </c>
      <c r="L70" s="103">
        <f t="shared" ref="L70:L133" si="78">IF(B70="","",H70*$K70*$D70)</f>
        <v>0</v>
      </c>
      <c r="M70" s="103">
        <f t="shared" ref="M70:M133" si="79">IF(B70="","",IF(H70=1,0,$K70*$E70))</f>
        <v>0</v>
      </c>
      <c r="N70" s="103">
        <f t="shared" ref="N70:N133" si="80">IF(B70="","",$K70*$F70)</f>
        <v>0</v>
      </c>
      <c r="O70" s="103">
        <f t="shared" ref="O70:O133" si="81">IF(B70="","",MAX(K70-SUM(L70:N70),0))</f>
        <v>0</v>
      </c>
      <c r="P70" s="103">
        <f t="shared" si="33"/>
        <v>2.6290518311431516E-3</v>
      </c>
      <c r="Q70" s="103">
        <f t="shared" ref="Q70:Q133" si="82">IF(B70="","",P70*(1-$F70))</f>
        <v>1.5955715563207788E-3</v>
      </c>
      <c r="R70" s="103">
        <f t="shared" ref="R70:R133" si="83">IF(B70="","",AVERAGE(P70:Q70))</f>
        <v>2.1123116937319651E-3</v>
      </c>
      <c r="T70" s="26">
        <f t="shared" si="34"/>
        <v>100</v>
      </c>
      <c r="U70" s="119">
        <f t="shared" ref="U70:U101" si="84">IF(T70="","",IF(OR(active_3sex="M",active_3sex="m"),VLOOKUP(IF(T70&lt;20,20,$T70),DEATH_FEMALE,2),IF(OR(active_3sex="F",active_3sex="f"),VLOOKUP(IF(T70&lt;20,20,$T70),DEATH_MALE,2),"error")))</f>
        <v>0.29520000000000002</v>
      </c>
      <c r="V70" s="119"/>
      <c r="W70" s="120">
        <f t="shared" si="66"/>
        <v>3.5506723111163929E-2</v>
      </c>
      <c r="X70" s="120">
        <f t="shared" ref="X70:X133" si="85">IF(T70="","",W70*((1-U70)*(1-IF(B71="",0,F70))+(1-U70)*IF(B71="",0,F70)))</f>
        <v>2.5025138448748336E-2</v>
      </c>
      <c r="Y70" s="120">
        <f t="shared" ref="Y70:Y101" si="86">IF(T70="","",AVERAGE(W70,X70)*J70)</f>
        <v>2.4212744623964905E-2</v>
      </c>
      <c r="Z70" s="119"/>
      <c r="AA70" s="119">
        <f t="shared" si="67"/>
        <v>4.2982355318651438E-2</v>
      </c>
      <c r="AC70" s="26">
        <f t="shared" ref="AC70:AC101" si="87">B70</f>
        <v>103</v>
      </c>
      <c r="AD70" s="25">
        <f t="shared" ref="AD70:AD101" si="88">IF(B70="","",VLOOKUP(AC70,agingtable,3))</f>
        <v>1.5242218824609679</v>
      </c>
      <c r="AE70" s="105"/>
      <c r="AF70" s="26">
        <f t="shared" ref="AF70:AF101" si="89">T70</f>
        <v>100</v>
      </c>
      <c r="AG70" s="25">
        <f t="shared" ref="AG70:AG101" si="90">IF(T70="","",VLOOKUP(AF70,agingtable,3))</f>
        <v>1.5242218824609679</v>
      </c>
      <c r="AH70" s="123"/>
      <c r="AI70" s="51">
        <f t="shared" ref="AI70:AI101" si="91">IF(A70="","",VLOOKUP($A70,TRENDS,2,TRUE))</f>
        <v>0.05</v>
      </c>
      <c r="AJ70" s="35">
        <f t="shared" ref="AJ70:AJ101" si="92">IF(A70="","",VLOOKUP($A70,TRENDS,3,TRUE))</f>
        <v>0</v>
      </c>
      <c r="AL70" s="25">
        <f t="shared" si="68"/>
        <v>25.853475164582456</v>
      </c>
      <c r="AM70" s="25">
        <f t="shared" si="69"/>
        <v>1</v>
      </c>
      <c r="AO70" s="33">
        <f t="shared" si="70"/>
        <v>2100</v>
      </c>
      <c r="AP70" s="33">
        <f t="shared" si="71"/>
        <v>2100</v>
      </c>
      <c r="AQ70" s="125"/>
      <c r="AR70" s="126">
        <f t="shared" si="72"/>
        <v>82753.508425387277</v>
      </c>
      <c r="AS70" s="126">
        <f t="shared" si="73"/>
        <v>82753.508425387277</v>
      </c>
      <c r="AT70" s="126"/>
      <c r="AU70" s="62">
        <f t="shared" ref="AU70:AU101" si="93">IF($B70="","",(AR70)*$R70*$I70)</f>
        <v>174.80120354429224</v>
      </c>
      <c r="AV70" s="62">
        <f t="shared" ref="AV70:AV101" si="94">IF($T70="","",(AS70)*$Y70*$I70)</f>
        <v>2003.6895662410302</v>
      </c>
      <c r="AW70" s="62">
        <f t="shared" ref="AW70:AW101" si="95">IF($A70="","",SUM(AU70:AV70))</f>
        <v>2178.4907697853223</v>
      </c>
      <c r="AX70" s="61">
        <f t="shared" si="74"/>
        <v>93.636664325315209</v>
      </c>
      <c r="AY70" s="61"/>
      <c r="AZ70" s="33">
        <f>IF(B70="","",VLOOKUP($A$3,'Tab1-Plan'!$B$30:$F$33,IF(B70&lt;65,2,3),FALSE))</f>
        <v>0.2</v>
      </c>
      <c r="BA70" s="33">
        <f>IF(T70="","",VLOOKUP($A$3,'Tab1-Plan'!$B$30:$F$33,IF(T70&lt;65,4,5),FALSE))</f>
        <v>0.2</v>
      </c>
      <c r="BB70" s="115"/>
      <c r="BC70" s="126">
        <f t="shared" ref="BC70:BC101" si="96">IF(B70="","",AZ70*IF(AZ70&lt;1,AR70,AM70))</f>
        <v>16550.701685077456</v>
      </c>
      <c r="BD70" s="126">
        <f t="shared" ref="BD70:BD101" si="97">IF($T70="","",BA70*IF(BA70&lt;1,AS70,$AM70))</f>
        <v>16550.701685077456</v>
      </c>
      <c r="BE70" s="125"/>
      <c r="BF70" s="62">
        <f t="shared" ref="BF70:BF101" si="98">IF($B70="","",(BC70)*$R70*$I70)</f>
        <v>34.96024070885845</v>
      </c>
      <c r="BG70" s="62">
        <f t="shared" ref="BG70:BG101" si="99">IF($T70="","",(BD70)*$Y70*$I70)</f>
        <v>400.7379132482061</v>
      </c>
      <c r="BH70" s="62">
        <f t="shared" ref="BH70:BH101" si="100">IF($A70="","",SUM(BF70:BG70))</f>
        <v>435.69815395706456</v>
      </c>
      <c r="BI70" s="61">
        <f t="shared" ref="BI70:BI101" si="101">IF($A70="","",BH70*AA70)</f>
        <v>18.727332865063048</v>
      </c>
      <c r="BJ70" s="61"/>
      <c r="BK70" s="61">
        <f t="shared" ref="BK70:BK101" si="102">IF(A70="","",AW70-BH70)</f>
        <v>1742.7926158282578</v>
      </c>
      <c r="BL70" s="61">
        <f t="shared" ref="BL70:BL101" si="103">IF(A70="","",AX70-BI70)</f>
        <v>74.909331460252162</v>
      </c>
      <c r="BM70" s="127"/>
      <c r="BU70" s="37"/>
      <c r="BV70" s="127"/>
      <c r="BW70" s="127"/>
    </row>
    <row r="71" spans="1:75">
      <c r="A71" s="26">
        <f t="shared" ref="A71:A134" si="104">IF(AND(B71="",T71=""),"",A70+1)</f>
        <v>2089</v>
      </c>
      <c r="B71" s="26">
        <f t="shared" ref="B71:B134" si="105">IF(B70="","",IF((B70+1)&gt;110,"",B70+1))</f>
        <v>104</v>
      </c>
      <c r="C71" s="26">
        <f t="shared" ref="C71:C134" si="106">IF($B71="","",C70+1)</f>
        <v>74</v>
      </c>
      <c r="D71" s="103">
        <f t="shared" si="75"/>
        <v>1</v>
      </c>
      <c r="E71" s="118">
        <f t="shared" si="76"/>
        <v>0</v>
      </c>
      <c r="F71" s="103">
        <f t="shared" si="77"/>
        <v>0.42730000000000001</v>
      </c>
      <c r="G71" s="103"/>
      <c r="H71" s="60">
        <f>IF(B71="","",(IF(AND(B71&gt;='Tab1-Plan'!$C$9,C71&gt;='Tab1-Plan'!$D$9),1,0)))</f>
        <v>1</v>
      </c>
      <c r="I71" s="64">
        <f>IF(AND(B71="",T71=""),"",VLOOKUP($A$3,'Tab2-Assumptions'!$A$10:$C$13,2,FALSE))</f>
        <v>1</v>
      </c>
      <c r="J71" s="64">
        <f>IF(AND(B71="",T71=""),"",VLOOKUP($A$3,'Tab2-Assumptions'!$A$10:$C$13,3,FALSE))</f>
        <v>0.8</v>
      </c>
      <c r="K71" s="103">
        <f t="shared" ref="K71:K134" si="107">IF(B71="","",O70)</f>
        <v>0</v>
      </c>
      <c r="L71" s="103">
        <f t="shared" si="78"/>
        <v>0</v>
      </c>
      <c r="M71" s="103">
        <f t="shared" si="79"/>
        <v>0</v>
      </c>
      <c r="N71" s="103">
        <f t="shared" si="80"/>
        <v>0</v>
      </c>
      <c r="O71" s="103">
        <f t="shared" si="81"/>
        <v>0</v>
      </c>
      <c r="P71" s="103">
        <f t="shared" ref="P71:P134" si="108">IF(B71="","",L71+Q70)</f>
        <v>1.5955715563207788E-3</v>
      </c>
      <c r="Q71" s="103">
        <f t="shared" si="82"/>
        <v>9.1378383030490994E-4</v>
      </c>
      <c r="R71" s="103">
        <f t="shared" si="83"/>
        <v>1.2546776933128443E-3</v>
      </c>
      <c r="T71" s="26">
        <f t="shared" ref="T71:T134" si="109">IF(T70="","",IF((T70+1)&gt;110,"",T70+1))</f>
        <v>101</v>
      </c>
      <c r="U71" s="119">
        <f t="shared" si="84"/>
        <v>0.32519999999999999</v>
      </c>
      <c r="V71" s="119"/>
      <c r="W71" s="120">
        <f t="shared" ref="W71:W102" si="110">IF(T71="","",X70+IF(L71="",0,L71))</f>
        <v>2.5025138448748336E-2</v>
      </c>
      <c r="X71" s="120">
        <f t="shared" si="85"/>
        <v>1.6886963425215378E-2</v>
      </c>
      <c r="Y71" s="120">
        <f t="shared" si="86"/>
        <v>1.6764840749585487E-2</v>
      </c>
      <c r="Z71" s="119"/>
      <c r="AA71" s="119">
        <f t="shared" ref="AA71:AA102" si="111">IF(A71="","",AA70/(1+discount))</f>
        <v>4.0935576493953747E-2</v>
      </c>
      <c r="AC71" s="26">
        <f t="shared" si="87"/>
        <v>104</v>
      </c>
      <c r="AD71" s="25">
        <f t="shared" si="88"/>
        <v>1.5242218824609679</v>
      </c>
      <c r="AE71" s="105"/>
      <c r="AF71" s="26">
        <f t="shared" si="89"/>
        <v>101</v>
      </c>
      <c r="AG71" s="25">
        <f t="shared" si="90"/>
        <v>1.5242218824609679</v>
      </c>
      <c r="AH71" s="123"/>
      <c r="AI71" s="51">
        <f t="shared" si="91"/>
        <v>0.05</v>
      </c>
      <c r="AJ71" s="35">
        <f t="shared" si="92"/>
        <v>0</v>
      </c>
      <c r="AL71" s="25">
        <f t="shared" ref="AL71:AL102" si="112">IF(A71="","",AL70*(1+AI70))</f>
        <v>27.14614892281158</v>
      </c>
      <c r="AM71" s="25">
        <f t="shared" ref="AM71:AM102" si="113">IF(A71="","",AM70*(1+AJ70))</f>
        <v>1</v>
      </c>
      <c r="AO71" s="33">
        <f t="shared" ref="AO71:AO102" si="114">IF(B71="","",IF(B71&lt;65,cc_pre_ret_age65,cc_pst_ret_age65))</f>
        <v>2100</v>
      </c>
      <c r="AP71" s="33">
        <f t="shared" ref="AP71:AP102" si="115">IF(T71="","",IF(T71&lt;65,cc_pre_sp_age65,cc_pst_sp_age65))</f>
        <v>2100</v>
      </c>
      <c r="AQ71" s="125"/>
      <c r="AR71" s="126">
        <f t="shared" ref="AR71:AR102" si="116">IF(B71="","",AO71*AL71*AD71)</f>
        <v>86891.183846656655</v>
      </c>
      <c r="AS71" s="126">
        <f t="shared" ref="AS71:AS102" si="117">IF(T71="","",AP71*AL71*AG71)</f>
        <v>86891.183846656655</v>
      </c>
      <c r="AT71" s="126"/>
      <c r="AU71" s="62">
        <f t="shared" si="93"/>
        <v>109.02043011794545</v>
      </c>
      <c r="AV71" s="62">
        <f t="shared" si="94"/>
        <v>1456.7168597321538</v>
      </c>
      <c r="AW71" s="62">
        <f t="shared" si="95"/>
        <v>1565.7372898500992</v>
      </c>
      <c r="AX71" s="61">
        <f t="shared" ref="AX71:AX102" si="118">IF($A71="","",AW71*AA71)</f>
        <v>64.094358598094558</v>
      </c>
      <c r="AY71" s="61"/>
      <c r="AZ71" s="33">
        <f>IF(B71="","",VLOOKUP($A$3,'Tab1-Plan'!$B$30:$F$33,IF(B71&lt;65,2,3),FALSE))</f>
        <v>0.2</v>
      </c>
      <c r="BA71" s="33">
        <f>IF(T71="","",VLOOKUP($A$3,'Tab1-Plan'!$B$30:$F$33,IF(T71&lt;65,4,5),FALSE))</f>
        <v>0.2</v>
      </c>
      <c r="BB71" s="115"/>
      <c r="BC71" s="126">
        <f t="shared" si="96"/>
        <v>17378.236769331332</v>
      </c>
      <c r="BD71" s="126">
        <f t="shared" si="97"/>
        <v>17378.236769331332</v>
      </c>
      <c r="BE71" s="125"/>
      <c r="BF71" s="62">
        <f t="shared" si="98"/>
        <v>21.80408602358909</v>
      </c>
      <c r="BG71" s="62">
        <f t="shared" si="99"/>
        <v>291.34337194643075</v>
      </c>
      <c r="BH71" s="62">
        <f t="shared" si="100"/>
        <v>313.14745797001984</v>
      </c>
      <c r="BI71" s="61">
        <f t="shared" si="101"/>
        <v>12.818871719618913</v>
      </c>
      <c r="BJ71" s="61"/>
      <c r="BK71" s="61">
        <f t="shared" si="102"/>
        <v>1252.5898318800794</v>
      </c>
      <c r="BL71" s="61">
        <f t="shared" si="103"/>
        <v>51.275486878475647</v>
      </c>
      <c r="BM71" s="127"/>
      <c r="BU71" s="37"/>
      <c r="BV71" s="127"/>
      <c r="BW71" s="127"/>
    </row>
    <row r="72" spans="1:75">
      <c r="A72" s="26">
        <f t="shared" si="104"/>
        <v>2090</v>
      </c>
      <c r="B72" s="26">
        <f t="shared" si="105"/>
        <v>105</v>
      </c>
      <c r="C72" s="26">
        <f t="shared" si="106"/>
        <v>75</v>
      </c>
      <c r="D72" s="103">
        <f t="shared" si="75"/>
        <v>1</v>
      </c>
      <c r="E72" s="118">
        <f t="shared" si="76"/>
        <v>0</v>
      </c>
      <c r="F72" s="103">
        <f t="shared" si="77"/>
        <v>0.46949999999999997</v>
      </c>
      <c r="G72" s="103"/>
      <c r="H72" s="60">
        <f>IF(B72="","",(IF(AND(B72&gt;='Tab1-Plan'!$C$9,C72&gt;='Tab1-Plan'!$D$9),1,0)))</f>
        <v>1</v>
      </c>
      <c r="I72" s="64">
        <f>IF(AND(B72="",T72=""),"",VLOOKUP($A$3,'Tab2-Assumptions'!$A$10:$C$13,2,FALSE))</f>
        <v>1</v>
      </c>
      <c r="J72" s="64">
        <f>IF(AND(B72="",T72=""),"",VLOOKUP($A$3,'Tab2-Assumptions'!$A$10:$C$13,3,FALSE))</f>
        <v>0.8</v>
      </c>
      <c r="K72" s="103">
        <f t="shared" si="107"/>
        <v>0</v>
      </c>
      <c r="L72" s="103">
        <f t="shared" si="78"/>
        <v>0</v>
      </c>
      <c r="M72" s="103">
        <f t="shared" si="79"/>
        <v>0</v>
      </c>
      <c r="N72" s="103">
        <f t="shared" si="80"/>
        <v>0</v>
      </c>
      <c r="O72" s="103">
        <f t="shared" si="81"/>
        <v>0</v>
      </c>
      <c r="P72" s="103">
        <f t="shared" si="108"/>
        <v>9.1378383030490994E-4</v>
      </c>
      <c r="Q72" s="103">
        <f t="shared" si="82"/>
        <v>4.8476232197675468E-4</v>
      </c>
      <c r="R72" s="103">
        <f t="shared" si="83"/>
        <v>6.9927307614083228E-4</v>
      </c>
      <c r="T72" s="26">
        <f t="shared" si="109"/>
        <v>102</v>
      </c>
      <c r="U72" s="119">
        <f t="shared" si="84"/>
        <v>0.3589</v>
      </c>
      <c r="V72" s="119"/>
      <c r="W72" s="120">
        <f t="shared" si="110"/>
        <v>1.6886963425215378E-2</v>
      </c>
      <c r="X72" s="120">
        <f t="shared" si="85"/>
        <v>1.082623225190558E-2</v>
      </c>
      <c r="Y72" s="120">
        <f t="shared" si="86"/>
        <v>1.1085278270848384E-2</v>
      </c>
      <c r="Z72" s="119"/>
      <c r="AA72" s="119">
        <f t="shared" si="111"/>
        <v>3.8986263327574995E-2</v>
      </c>
      <c r="AC72" s="26">
        <f t="shared" si="87"/>
        <v>105</v>
      </c>
      <c r="AD72" s="25">
        <f t="shared" si="88"/>
        <v>1.5242218824609679</v>
      </c>
      <c r="AE72" s="105"/>
      <c r="AF72" s="26">
        <f t="shared" si="89"/>
        <v>102</v>
      </c>
      <c r="AG72" s="25">
        <f t="shared" si="90"/>
        <v>1.5242218824609679</v>
      </c>
      <c r="AH72" s="123"/>
      <c r="AI72" s="51">
        <f t="shared" si="91"/>
        <v>0.05</v>
      </c>
      <c r="AJ72" s="35">
        <f t="shared" si="92"/>
        <v>0</v>
      </c>
      <c r="AL72" s="25">
        <f t="shared" si="112"/>
        <v>28.503456368952161</v>
      </c>
      <c r="AM72" s="25">
        <f t="shared" si="113"/>
        <v>1</v>
      </c>
      <c r="AO72" s="33">
        <f t="shared" si="114"/>
        <v>2100</v>
      </c>
      <c r="AP72" s="33">
        <f t="shared" si="115"/>
        <v>2100</v>
      </c>
      <c r="AQ72" s="125"/>
      <c r="AR72" s="126">
        <f t="shared" si="116"/>
        <v>91235.743038989487</v>
      </c>
      <c r="AS72" s="126">
        <f t="shared" si="117"/>
        <v>91235.743038989487</v>
      </c>
      <c r="AT72" s="126"/>
      <c r="AU72" s="62">
        <f t="shared" si="93"/>
        <v>63.798698688868704</v>
      </c>
      <c r="AV72" s="62">
        <f t="shared" si="94"/>
        <v>1011.3735998348169</v>
      </c>
      <c r="AW72" s="62">
        <f t="shared" si="95"/>
        <v>1075.1722985236856</v>
      </c>
      <c r="AX72" s="61">
        <f t="shared" si="118"/>
        <v>41.916950352758484</v>
      </c>
      <c r="AY72" s="61"/>
      <c r="AZ72" s="33">
        <f>IF(B72="","",VLOOKUP($A$3,'Tab1-Plan'!$B$30:$F$33,IF(B72&lt;65,2,3),FALSE))</f>
        <v>0.2</v>
      </c>
      <c r="BA72" s="33">
        <f>IF(T72="","",VLOOKUP($A$3,'Tab1-Plan'!$B$30:$F$33,IF(T72&lt;65,4,5),FALSE))</f>
        <v>0.2</v>
      </c>
      <c r="BB72" s="115"/>
      <c r="BC72" s="126">
        <f t="shared" si="96"/>
        <v>18247.148607797899</v>
      </c>
      <c r="BD72" s="126">
        <f t="shared" si="97"/>
        <v>18247.148607797899</v>
      </c>
      <c r="BE72" s="125"/>
      <c r="BF72" s="62">
        <f t="shared" si="98"/>
        <v>12.759739737773742</v>
      </c>
      <c r="BG72" s="62">
        <f t="shared" si="99"/>
        <v>202.2747199669634</v>
      </c>
      <c r="BH72" s="62">
        <f t="shared" si="100"/>
        <v>215.03445970473715</v>
      </c>
      <c r="BI72" s="61">
        <f t="shared" si="101"/>
        <v>8.3833900705516964</v>
      </c>
      <c r="BJ72" s="61"/>
      <c r="BK72" s="61">
        <f t="shared" si="102"/>
        <v>860.13783881894847</v>
      </c>
      <c r="BL72" s="61">
        <f t="shared" si="103"/>
        <v>33.533560282206786</v>
      </c>
      <c r="BM72" s="127"/>
      <c r="BU72" s="37"/>
      <c r="BV72" s="127"/>
      <c r="BW72" s="127"/>
    </row>
    <row r="73" spans="1:75">
      <c r="A73" s="26">
        <f t="shared" si="104"/>
        <v>2091</v>
      </c>
      <c r="B73" s="26">
        <f t="shared" si="105"/>
        <v>106</v>
      </c>
      <c r="C73" s="26">
        <f t="shared" si="106"/>
        <v>76</v>
      </c>
      <c r="D73" s="103">
        <f t="shared" si="75"/>
        <v>1</v>
      </c>
      <c r="E73" s="118">
        <f t="shared" si="76"/>
        <v>0</v>
      </c>
      <c r="F73" s="103">
        <f t="shared" si="77"/>
        <v>0.52190000000000003</v>
      </c>
      <c r="G73" s="103"/>
      <c r="H73" s="60">
        <f>IF(B73="","",(IF(AND(B73&gt;='Tab1-Plan'!$C$9,C73&gt;='Tab1-Plan'!$D$9),1,0)))</f>
        <v>1</v>
      </c>
      <c r="I73" s="64">
        <f>IF(AND(B73="",T73=""),"",VLOOKUP($A$3,'Tab2-Assumptions'!$A$10:$C$13,2,FALSE))</f>
        <v>1</v>
      </c>
      <c r="J73" s="64">
        <f>IF(AND(B73="",T73=""),"",VLOOKUP($A$3,'Tab2-Assumptions'!$A$10:$C$13,3,FALSE))</f>
        <v>0.8</v>
      </c>
      <c r="K73" s="103">
        <f t="shared" si="107"/>
        <v>0</v>
      </c>
      <c r="L73" s="103">
        <f t="shared" si="78"/>
        <v>0</v>
      </c>
      <c r="M73" s="103">
        <f t="shared" si="79"/>
        <v>0</v>
      </c>
      <c r="N73" s="103">
        <f t="shared" si="80"/>
        <v>0</v>
      </c>
      <c r="O73" s="103">
        <f t="shared" si="81"/>
        <v>0</v>
      </c>
      <c r="P73" s="103">
        <f t="shared" si="108"/>
        <v>4.8476232197675468E-4</v>
      </c>
      <c r="Q73" s="103">
        <f t="shared" si="82"/>
        <v>2.317648661370864E-4</v>
      </c>
      <c r="R73" s="103">
        <f t="shared" si="83"/>
        <v>3.5826359405692057E-4</v>
      </c>
      <c r="T73" s="26">
        <f t="shared" si="109"/>
        <v>103</v>
      </c>
      <c r="U73" s="119">
        <f t="shared" si="84"/>
        <v>0.39579999999999999</v>
      </c>
      <c r="V73" s="119"/>
      <c r="W73" s="120">
        <f t="shared" si="110"/>
        <v>1.082623225190558E-2</v>
      </c>
      <c r="X73" s="120">
        <f t="shared" si="85"/>
        <v>6.541209526601352E-3</v>
      </c>
      <c r="Y73" s="120">
        <f t="shared" si="86"/>
        <v>6.9469767114027723E-3</v>
      </c>
      <c r="Z73" s="119"/>
      <c r="AA73" s="119">
        <f t="shared" si="111"/>
        <v>3.7129774597690471E-2</v>
      </c>
      <c r="AC73" s="26">
        <f t="shared" si="87"/>
        <v>106</v>
      </c>
      <c r="AD73" s="25">
        <f t="shared" si="88"/>
        <v>1.5242218824609679</v>
      </c>
      <c r="AE73" s="105"/>
      <c r="AF73" s="26">
        <f t="shared" si="89"/>
        <v>103</v>
      </c>
      <c r="AG73" s="25">
        <f t="shared" si="90"/>
        <v>1.5242218824609679</v>
      </c>
      <c r="AH73" s="123"/>
      <c r="AI73" s="51">
        <f t="shared" si="91"/>
        <v>0.05</v>
      </c>
      <c r="AJ73" s="35">
        <f t="shared" si="92"/>
        <v>0</v>
      </c>
      <c r="AL73" s="25">
        <f t="shared" si="112"/>
        <v>29.928629187399771</v>
      </c>
      <c r="AM73" s="25">
        <f t="shared" si="113"/>
        <v>1</v>
      </c>
      <c r="AO73" s="33">
        <f t="shared" si="114"/>
        <v>2100</v>
      </c>
      <c r="AP73" s="33">
        <f t="shared" si="115"/>
        <v>2100</v>
      </c>
      <c r="AQ73" s="125"/>
      <c r="AR73" s="126">
        <f t="shared" si="116"/>
        <v>95797.530190938967</v>
      </c>
      <c r="AS73" s="126">
        <f t="shared" si="117"/>
        <v>95797.530190938967</v>
      </c>
      <c r="AT73" s="126"/>
      <c r="AU73" s="62">
        <f t="shared" si="93"/>
        <v>34.320767467982151</v>
      </c>
      <c r="AV73" s="62">
        <f t="shared" si="94"/>
        <v>665.50321124635695</v>
      </c>
      <c r="AW73" s="62">
        <f t="shared" si="95"/>
        <v>699.82397871433909</v>
      </c>
      <c r="AX73" s="61">
        <f t="shared" si="118"/>
        <v>25.984306587722344</v>
      </c>
      <c r="AY73" s="61"/>
      <c r="AZ73" s="33">
        <f>IF(B73="","",VLOOKUP($A$3,'Tab1-Plan'!$B$30:$F$33,IF(B73&lt;65,2,3),FALSE))</f>
        <v>0.2</v>
      </c>
      <c r="BA73" s="33">
        <f>IF(T73="","",VLOOKUP($A$3,'Tab1-Plan'!$B$30:$F$33,IF(T73&lt;65,4,5),FALSE))</f>
        <v>0.2</v>
      </c>
      <c r="BB73" s="115"/>
      <c r="BC73" s="126">
        <f t="shared" si="96"/>
        <v>19159.506038187796</v>
      </c>
      <c r="BD73" s="126">
        <f t="shared" si="97"/>
        <v>19159.506038187796</v>
      </c>
      <c r="BE73" s="125"/>
      <c r="BF73" s="62">
        <f t="shared" si="98"/>
        <v>6.8641534935964312</v>
      </c>
      <c r="BG73" s="62">
        <f t="shared" si="99"/>
        <v>133.1006422492714</v>
      </c>
      <c r="BH73" s="62">
        <f t="shared" si="100"/>
        <v>139.96479574286784</v>
      </c>
      <c r="BI73" s="61">
        <f t="shared" si="101"/>
        <v>5.1968613175444691</v>
      </c>
      <c r="BJ73" s="61"/>
      <c r="BK73" s="61">
        <f t="shared" si="102"/>
        <v>559.85918297147123</v>
      </c>
      <c r="BL73" s="61">
        <f t="shared" si="103"/>
        <v>20.787445270177876</v>
      </c>
      <c r="BM73" s="127"/>
      <c r="BU73" s="37"/>
      <c r="BV73" s="127"/>
      <c r="BW73" s="127"/>
    </row>
    <row r="74" spans="1:75">
      <c r="A74" s="26">
        <f t="shared" si="104"/>
        <v>2092</v>
      </c>
      <c r="B74" s="26">
        <f t="shared" si="105"/>
        <v>107</v>
      </c>
      <c r="C74" s="26">
        <f t="shared" si="106"/>
        <v>77</v>
      </c>
      <c r="D74" s="103">
        <f t="shared" si="75"/>
        <v>1</v>
      </c>
      <c r="E74" s="118">
        <f t="shared" si="76"/>
        <v>0</v>
      </c>
      <c r="F74" s="103">
        <f t="shared" si="77"/>
        <v>0.58650000000000002</v>
      </c>
      <c r="G74" s="103"/>
      <c r="H74" s="60">
        <f>IF(B74="","",(IF(AND(B74&gt;='Tab1-Plan'!$C$9,C74&gt;='Tab1-Plan'!$D$9),1,0)))</f>
        <v>1</v>
      </c>
      <c r="I74" s="64">
        <f>IF(AND(B74="",T74=""),"",VLOOKUP($A$3,'Tab2-Assumptions'!$A$10:$C$13,2,FALSE))</f>
        <v>1</v>
      </c>
      <c r="J74" s="64">
        <f>IF(AND(B74="",T74=""),"",VLOOKUP($A$3,'Tab2-Assumptions'!$A$10:$C$13,3,FALSE))</f>
        <v>0.8</v>
      </c>
      <c r="K74" s="103">
        <f t="shared" si="107"/>
        <v>0</v>
      </c>
      <c r="L74" s="103">
        <f t="shared" si="78"/>
        <v>0</v>
      </c>
      <c r="M74" s="103">
        <f t="shared" si="79"/>
        <v>0</v>
      </c>
      <c r="N74" s="103">
        <f t="shared" si="80"/>
        <v>0</v>
      </c>
      <c r="O74" s="103">
        <f t="shared" si="81"/>
        <v>0</v>
      </c>
      <c r="P74" s="103">
        <f t="shared" si="108"/>
        <v>2.317648661370864E-4</v>
      </c>
      <c r="Q74" s="103">
        <f t="shared" si="82"/>
        <v>9.5834772147685218E-5</v>
      </c>
      <c r="R74" s="103">
        <f t="shared" si="83"/>
        <v>1.6379981914238582E-4</v>
      </c>
      <c r="T74" s="26">
        <f t="shared" si="109"/>
        <v>104</v>
      </c>
      <c r="U74" s="119">
        <f t="shared" si="84"/>
        <v>0.43840000000000001</v>
      </c>
      <c r="V74" s="119"/>
      <c r="W74" s="120">
        <f t="shared" si="110"/>
        <v>6.541209526601352E-3</v>
      </c>
      <c r="X74" s="120">
        <f t="shared" si="85"/>
        <v>3.6735432701393194E-3</v>
      </c>
      <c r="Y74" s="120">
        <f t="shared" si="86"/>
        <v>4.0859011186962684E-3</v>
      </c>
      <c r="Z74" s="119"/>
      <c r="AA74" s="119">
        <f t="shared" si="111"/>
        <v>3.5361690093038543E-2</v>
      </c>
      <c r="AC74" s="26">
        <f t="shared" si="87"/>
        <v>107</v>
      </c>
      <c r="AD74" s="25">
        <f t="shared" si="88"/>
        <v>1.5242218824609679</v>
      </c>
      <c r="AE74" s="105"/>
      <c r="AF74" s="26">
        <f t="shared" si="89"/>
        <v>104</v>
      </c>
      <c r="AG74" s="25">
        <f t="shared" si="90"/>
        <v>1.5242218824609679</v>
      </c>
      <c r="AH74" s="123"/>
      <c r="AI74" s="51">
        <f t="shared" si="91"/>
        <v>0.05</v>
      </c>
      <c r="AJ74" s="35">
        <f t="shared" si="92"/>
        <v>0</v>
      </c>
      <c r="AL74" s="25">
        <f t="shared" si="112"/>
        <v>31.425060646769762</v>
      </c>
      <c r="AM74" s="25">
        <f t="shared" si="113"/>
        <v>1</v>
      </c>
      <c r="AO74" s="33">
        <f t="shared" si="114"/>
        <v>2100</v>
      </c>
      <c r="AP74" s="33">
        <f t="shared" si="115"/>
        <v>2100</v>
      </c>
      <c r="AQ74" s="125"/>
      <c r="AR74" s="126">
        <f t="shared" si="116"/>
        <v>100587.40670048592</v>
      </c>
      <c r="AS74" s="126">
        <f t="shared" si="117"/>
        <v>100587.40670048592</v>
      </c>
      <c r="AT74" s="126"/>
      <c r="AU74" s="62">
        <f t="shared" si="93"/>
        <v>16.476199025541202</v>
      </c>
      <c r="AV74" s="62">
        <f t="shared" si="94"/>
        <v>410.99019756427197</v>
      </c>
      <c r="AW74" s="62">
        <f t="shared" si="95"/>
        <v>427.46639658981314</v>
      </c>
      <c r="AX74" s="61">
        <f t="shared" si="118"/>
        <v>15.11593424139688</v>
      </c>
      <c r="AY74" s="61"/>
      <c r="AZ74" s="33">
        <f>IF(B74="","",VLOOKUP($A$3,'Tab1-Plan'!$B$30:$F$33,IF(B74&lt;65,2,3),FALSE))</f>
        <v>0.2</v>
      </c>
      <c r="BA74" s="33">
        <f>IF(T74="","",VLOOKUP($A$3,'Tab1-Plan'!$B$30:$F$33,IF(T74&lt;65,4,5),FALSE))</f>
        <v>0.2</v>
      </c>
      <c r="BB74" s="115"/>
      <c r="BC74" s="126">
        <f t="shared" si="96"/>
        <v>20117.481340097187</v>
      </c>
      <c r="BD74" s="126">
        <f t="shared" si="97"/>
        <v>20117.481340097187</v>
      </c>
      <c r="BE74" s="125"/>
      <c r="BF74" s="62">
        <f t="shared" si="98"/>
        <v>3.2952398051082405</v>
      </c>
      <c r="BG74" s="62">
        <f t="shared" si="99"/>
        <v>82.198039512854407</v>
      </c>
      <c r="BH74" s="62">
        <f t="shared" si="100"/>
        <v>85.493279317962646</v>
      </c>
      <c r="BI74" s="61">
        <f t="shared" si="101"/>
        <v>3.0231868482793769</v>
      </c>
      <c r="BJ74" s="61"/>
      <c r="BK74" s="61">
        <f t="shared" si="102"/>
        <v>341.97311727185047</v>
      </c>
      <c r="BL74" s="61">
        <f t="shared" si="103"/>
        <v>12.092747393117504</v>
      </c>
      <c r="BM74" s="127"/>
      <c r="BU74" s="37"/>
      <c r="BV74" s="127"/>
      <c r="BW74" s="127"/>
    </row>
    <row r="75" spans="1:75">
      <c r="A75" s="26">
        <f t="shared" si="104"/>
        <v>2093</v>
      </c>
      <c r="B75" s="26">
        <f t="shared" si="105"/>
        <v>108</v>
      </c>
      <c r="C75" s="26">
        <f t="shared" si="106"/>
        <v>78</v>
      </c>
      <c r="D75" s="103">
        <f t="shared" si="75"/>
        <v>1</v>
      </c>
      <c r="E75" s="118">
        <f t="shared" si="76"/>
        <v>0</v>
      </c>
      <c r="F75" s="103">
        <f t="shared" si="77"/>
        <v>0.6653</v>
      </c>
      <c r="G75" s="103"/>
      <c r="H75" s="60">
        <f>IF(B75="","",(IF(AND(B75&gt;='Tab1-Plan'!$C$9,C75&gt;='Tab1-Plan'!$D$9),1,0)))</f>
        <v>1</v>
      </c>
      <c r="I75" s="64">
        <f>IF(AND(B75="",T75=""),"",VLOOKUP($A$3,'Tab2-Assumptions'!$A$10:$C$13,2,FALSE))</f>
        <v>1</v>
      </c>
      <c r="J75" s="64">
        <f>IF(AND(B75="",T75=""),"",VLOOKUP($A$3,'Tab2-Assumptions'!$A$10:$C$13,3,FALSE))</f>
        <v>0.8</v>
      </c>
      <c r="K75" s="103">
        <f t="shared" si="107"/>
        <v>0</v>
      </c>
      <c r="L75" s="103">
        <f t="shared" si="78"/>
        <v>0</v>
      </c>
      <c r="M75" s="103">
        <f t="shared" si="79"/>
        <v>0</v>
      </c>
      <c r="N75" s="103">
        <f t="shared" si="80"/>
        <v>0</v>
      </c>
      <c r="O75" s="103">
        <f t="shared" si="81"/>
        <v>0</v>
      </c>
      <c r="P75" s="103">
        <f t="shared" si="108"/>
        <v>9.5834772147685218E-5</v>
      </c>
      <c r="Q75" s="103">
        <f t="shared" si="82"/>
        <v>3.207589823783024E-5</v>
      </c>
      <c r="R75" s="103">
        <f t="shared" si="83"/>
        <v>6.3955335192757726E-5</v>
      </c>
      <c r="T75" s="26">
        <f t="shared" si="109"/>
        <v>105</v>
      </c>
      <c r="U75" s="119">
        <f t="shared" si="84"/>
        <v>0.48780000000000001</v>
      </c>
      <c r="V75" s="119"/>
      <c r="W75" s="120">
        <f t="shared" si="110"/>
        <v>3.6735432701393194E-3</v>
      </c>
      <c r="X75" s="120">
        <f t="shared" si="85"/>
        <v>1.8815888629653593E-3</v>
      </c>
      <c r="Y75" s="120">
        <f t="shared" si="86"/>
        <v>2.2220528532418717E-3</v>
      </c>
      <c r="Z75" s="119"/>
      <c r="AA75" s="119">
        <f t="shared" si="111"/>
        <v>3.3677800088608136E-2</v>
      </c>
      <c r="AC75" s="26">
        <f t="shared" si="87"/>
        <v>108</v>
      </c>
      <c r="AD75" s="25">
        <f t="shared" si="88"/>
        <v>1.5242218824609679</v>
      </c>
      <c r="AE75" s="105"/>
      <c r="AF75" s="26">
        <f t="shared" si="89"/>
        <v>105</v>
      </c>
      <c r="AG75" s="25">
        <f t="shared" si="90"/>
        <v>1.5242218824609679</v>
      </c>
      <c r="AH75" s="123"/>
      <c r="AI75" s="51">
        <f t="shared" si="91"/>
        <v>0.05</v>
      </c>
      <c r="AJ75" s="35">
        <f t="shared" si="92"/>
        <v>0</v>
      </c>
      <c r="AL75" s="25">
        <f t="shared" si="112"/>
        <v>32.996313679108248</v>
      </c>
      <c r="AM75" s="25">
        <f t="shared" si="113"/>
        <v>1</v>
      </c>
      <c r="AO75" s="33">
        <f t="shared" si="114"/>
        <v>2100</v>
      </c>
      <c r="AP75" s="33">
        <f t="shared" si="115"/>
        <v>2100</v>
      </c>
      <c r="AQ75" s="125"/>
      <c r="AR75" s="126">
        <f t="shared" si="116"/>
        <v>105616.77703551021</v>
      </c>
      <c r="AS75" s="126">
        <f t="shared" si="117"/>
        <v>105616.77703551021</v>
      </c>
      <c r="AT75" s="126"/>
      <c r="AU75" s="62">
        <f t="shared" si="93"/>
        <v>6.7547563772848118</v>
      </c>
      <c r="AV75" s="62">
        <f t="shared" si="94"/>
        <v>234.68606076196605</v>
      </c>
      <c r="AW75" s="62">
        <f t="shared" si="95"/>
        <v>241.44081713925087</v>
      </c>
      <c r="AX75" s="61">
        <f t="shared" si="118"/>
        <v>8.1311955728458827</v>
      </c>
      <c r="AY75" s="61"/>
      <c r="AZ75" s="33">
        <f>IF(B75="","",VLOOKUP($A$3,'Tab1-Plan'!$B$30:$F$33,IF(B75&lt;65,2,3),FALSE))</f>
        <v>0.2</v>
      </c>
      <c r="BA75" s="33">
        <f>IF(T75="","",VLOOKUP($A$3,'Tab1-Plan'!$B$30:$F$33,IF(T75&lt;65,4,5),FALSE))</f>
        <v>0.2</v>
      </c>
      <c r="BB75" s="115"/>
      <c r="BC75" s="126">
        <f t="shared" si="96"/>
        <v>21123.355407102044</v>
      </c>
      <c r="BD75" s="126">
        <f t="shared" si="97"/>
        <v>21123.355407102044</v>
      </c>
      <c r="BE75" s="125"/>
      <c r="BF75" s="62">
        <f t="shared" si="98"/>
        <v>1.3509512754569626</v>
      </c>
      <c r="BG75" s="62">
        <f t="shared" si="99"/>
        <v>46.937212152393215</v>
      </c>
      <c r="BH75" s="62">
        <f t="shared" si="100"/>
        <v>48.288163427850179</v>
      </c>
      <c r="BI75" s="61">
        <f t="shared" si="101"/>
        <v>1.6262391145691768</v>
      </c>
      <c r="BJ75" s="61"/>
      <c r="BK75" s="61">
        <f t="shared" si="102"/>
        <v>193.15265371140069</v>
      </c>
      <c r="BL75" s="61">
        <f t="shared" si="103"/>
        <v>6.5049564582767054</v>
      </c>
      <c r="BM75" s="127"/>
      <c r="BU75" s="37"/>
      <c r="BV75" s="127"/>
      <c r="BW75" s="127"/>
    </row>
    <row r="76" spans="1:75">
      <c r="A76" s="26">
        <f t="shared" si="104"/>
        <v>2094</v>
      </c>
      <c r="B76" s="26">
        <f t="shared" si="105"/>
        <v>109</v>
      </c>
      <c r="C76" s="26">
        <f t="shared" si="106"/>
        <v>79</v>
      </c>
      <c r="D76" s="103">
        <f t="shared" si="75"/>
        <v>1</v>
      </c>
      <c r="E76" s="118">
        <f t="shared" si="76"/>
        <v>0</v>
      </c>
      <c r="F76" s="103">
        <f t="shared" si="77"/>
        <v>0.76019999999999999</v>
      </c>
      <c r="G76" s="103"/>
      <c r="H76" s="60">
        <f>IF(B76="","",(IF(AND(B76&gt;='Tab1-Plan'!$C$9,C76&gt;='Tab1-Plan'!$D$9),1,0)))</f>
        <v>1</v>
      </c>
      <c r="I76" s="64">
        <f>IF(AND(B76="",T76=""),"",VLOOKUP($A$3,'Tab2-Assumptions'!$A$10:$C$13,2,FALSE))</f>
        <v>1</v>
      </c>
      <c r="J76" s="64">
        <f>IF(AND(B76="",T76=""),"",VLOOKUP($A$3,'Tab2-Assumptions'!$A$10:$C$13,3,FALSE))</f>
        <v>0.8</v>
      </c>
      <c r="K76" s="103">
        <f t="shared" si="107"/>
        <v>0</v>
      </c>
      <c r="L76" s="103">
        <f t="shared" si="78"/>
        <v>0</v>
      </c>
      <c r="M76" s="103">
        <f t="shared" si="79"/>
        <v>0</v>
      </c>
      <c r="N76" s="103">
        <f t="shared" si="80"/>
        <v>0</v>
      </c>
      <c r="O76" s="103">
        <f t="shared" si="81"/>
        <v>0</v>
      </c>
      <c r="P76" s="103">
        <f t="shared" si="108"/>
        <v>3.207589823783024E-5</v>
      </c>
      <c r="Q76" s="103">
        <f t="shared" si="82"/>
        <v>7.6918003974316923E-6</v>
      </c>
      <c r="R76" s="103">
        <f t="shared" si="83"/>
        <v>1.9883849317630967E-5</v>
      </c>
      <c r="T76" s="26">
        <f t="shared" si="109"/>
        <v>106</v>
      </c>
      <c r="U76" s="119">
        <f t="shared" si="84"/>
        <v>0.54590000000000005</v>
      </c>
      <c r="V76" s="119"/>
      <c r="W76" s="120">
        <f t="shared" si="110"/>
        <v>1.8815888629653593E-3</v>
      </c>
      <c r="X76" s="120">
        <f t="shared" si="85"/>
        <v>8.5442950267256956E-4</v>
      </c>
      <c r="Y76" s="120">
        <f t="shared" si="86"/>
        <v>1.0944073462551716E-3</v>
      </c>
      <c r="Z76" s="119"/>
      <c r="AA76" s="119">
        <f t="shared" si="111"/>
        <v>3.2074095322483939E-2</v>
      </c>
      <c r="AC76" s="26">
        <f t="shared" si="87"/>
        <v>109</v>
      </c>
      <c r="AD76" s="25">
        <f t="shared" si="88"/>
        <v>1.5242218824609679</v>
      </c>
      <c r="AE76" s="105"/>
      <c r="AF76" s="26">
        <f t="shared" si="89"/>
        <v>106</v>
      </c>
      <c r="AG76" s="25">
        <f t="shared" si="90"/>
        <v>1.5242218824609679</v>
      </c>
      <c r="AH76" s="123"/>
      <c r="AI76" s="51">
        <f t="shared" si="91"/>
        <v>0.05</v>
      </c>
      <c r="AJ76" s="35">
        <f t="shared" si="92"/>
        <v>0</v>
      </c>
      <c r="AL76" s="25">
        <f t="shared" si="112"/>
        <v>34.646129363063665</v>
      </c>
      <c r="AM76" s="25">
        <f t="shared" si="113"/>
        <v>1</v>
      </c>
      <c r="AO76" s="33">
        <f t="shared" si="114"/>
        <v>2100</v>
      </c>
      <c r="AP76" s="33">
        <f t="shared" si="115"/>
        <v>2100</v>
      </c>
      <c r="AQ76" s="125"/>
      <c r="AR76" s="126">
        <f t="shared" si="116"/>
        <v>110897.61588728573</v>
      </c>
      <c r="AS76" s="126">
        <f t="shared" si="117"/>
        <v>110897.61588728573</v>
      </c>
      <c r="AT76" s="126"/>
      <c r="AU76" s="62">
        <f t="shared" si="93"/>
        <v>2.2050714839873073</v>
      </c>
      <c r="AV76" s="62">
        <f t="shared" si="94"/>
        <v>121.36716550922974</v>
      </c>
      <c r="AW76" s="62">
        <f t="shared" si="95"/>
        <v>123.57223699321705</v>
      </c>
      <c r="AX76" s="61">
        <f t="shared" si="118"/>
        <v>3.9634677085330199</v>
      </c>
      <c r="AY76" s="61"/>
      <c r="AZ76" s="33">
        <f>IF(B76="","",VLOOKUP($A$3,'Tab1-Plan'!$B$30:$F$33,IF(B76&lt;65,2,3),FALSE))</f>
        <v>0.2</v>
      </c>
      <c r="BA76" s="33">
        <f>IF(T76="","",VLOOKUP($A$3,'Tab1-Plan'!$B$30:$F$33,IF(T76&lt;65,4,5),FALSE))</f>
        <v>0.2</v>
      </c>
      <c r="BB76" s="115"/>
      <c r="BC76" s="126">
        <f t="shared" si="96"/>
        <v>22179.523177457148</v>
      </c>
      <c r="BD76" s="126">
        <f t="shared" si="97"/>
        <v>22179.523177457148</v>
      </c>
      <c r="BE76" s="125"/>
      <c r="BF76" s="62">
        <f t="shared" si="98"/>
        <v>0.44101429679746151</v>
      </c>
      <c r="BG76" s="62">
        <f t="shared" si="99"/>
        <v>24.273433101845949</v>
      </c>
      <c r="BH76" s="62">
        <f t="shared" si="100"/>
        <v>24.714447398643411</v>
      </c>
      <c r="BI76" s="61">
        <f t="shared" si="101"/>
        <v>0.792693541706604</v>
      </c>
      <c r="BJ76" s="61"/>
      <c r="BK76" s="61">
        <f t="shared" si="102"/>
        <v>98.857789594573632</v>
      </c>
      <c r="BL76" s="61">
        <f t="shared" si="103"/>
        <v>3.170774166826416</v>
      </c>
      <c r="BM76" s="127"/>
      <c r="BU76" s="37"/>
      <c r="BV76" s="127"/>
      <c r="BW76" s="127"/>
    </row>
    <row r="77" spans="1:75">
      <c r="A77" s="26">
        <f t="shared" si="104"/>
        <v>2095</v>
      </c>
      <c r="B77" s="26">
        <f t="shared" si="105"/>
        <v>110</v>
      </c>
      <c r="C77" s="26">
        <f t="shared" si="106"/>
        <v>80</v>
      </c>
      <c r="D77" s="103">
        <f t="shared" si="75"/>
        <v>1</v>
      </c>
      <c r="E77" s="118">
        <f t="shared" si="76"/>
        <v>0</v>
      </c>
      <c r="F77" s="103">
        <f t="shared" si="77"/>
        <v>1</v>
      </c>
      <c r="G77" s="103"/>
      <c r="H77" s="60">
        <f>IF(B77="","",(IF(AND(B77&gt;='Tab1-Plan'!$C$9,C77&gt;='Tab1-Plan'!$D$9),1,0)))</f>
        <v>1</v>
      </c>
      <c r="I77" s="64">
        <f>IF(AND(B77="",T77=""),"",VLOOKUP($A$3,'Tab2-Assumptions'!$A$10:$C$13,2,FALSE))</f>
        <v>1</v>
      </c>
      <c r="J77" s="64">
        <f>IF(AND(B77="",T77=""),"",VLOOKUP($A$3,'Tab2-Assumptions'!$A$10:$C$13,3,FALSE))</f>
        <v>0.8</v>
      </c>
      <c r="K77" s="103">
        <f t="shared" si="107"/>
        <v>0</v>
      </c>
      <c r="L77" s="103">
        <f t="shared" si="78"/>
        <v>0</v>
      </c>
      <c r="M77" s="103">
        <f t="shared" si="79"/>
        <v>0</v>
      </c>
      <c r="N77" s="103">
        <f t="shared" si="80"/>
        <v>0</v>
      </c>
      <c r="O77" s="103">
        <f t="shared" si="81"/>
        <v>0</v>
      </c>
      <c r="P77" s="103">
        <f t="shared" si="108"/>
        <v>7.6918003974316923E-6</v>
      </c>
      <c r="Q77" s="103">
        <f t="shared" si="82"/>
        <v>0</v>
      </c>
      <c r="R77" s="103">
        <f t="shared" si="83"/>
        <v>3.8459001987158461E-6</v>
      </c>
      <c r="T77" s="26">
        <f t="shared" si="109"/>
        <v>107</v>
      </c>
      <c r="U77" s="119">
        <f t="shared" si="84"/>
        <v>0.61429999999999996</v>
      </c>
      <c r="V77" s="119"/>
      <c r="W77" s="120">
        <f t="shared" si="110"/>
        <v>8.5442950267256956E-4</v>
      </c>
      <c r="X77" s="120">
        <f t="shared" si="85"/>
        <v>3.2955345918081014E-4</v>
      </c>
      <c r="Y77" s="120">
        <f t="shared" si="86"/>
        <v>4.7359318474135185E-4</v>
      </c>
      <c r="Z77" s="119"/>
      <c r="AA77" s="119">
        <f t="shared" si="111"/>
        <v>3.0546757449984703E-2</v>
      </c>
      <c r="AC77" s="26">
        <f t="shared" si="87"/>
        <v>110</v>
      </c>
      <c r="AD77" s="25">
        <f t="shared" si="88"/>
        <v>1.5242218824609679</v>
      </c>
      <c r="AE77" s="105"/>
      <c r="AF77" s="26">
        <f t="shared" si="89"/>
        <v>107</v>
      </c>
      <c r="AG77" s="25">
        <f t="shared" si="90"/>
        <v>1.5242218824609679</v>
      </c>
      <c r="AH77" s="123"/>
      <c r="AI77" s="51">
        <f t="shared" si="91"/>
        <v>0.05</v>
      </c>
      <c r="AJ77" s="35">
        <f t="shared" si="92"/>
        <v>0</v>
      </c>
      <c r="AL77" s="25">
        <f t="shared" si="112"/>
        <v>36.378435831216848</v>
      </c>
      <c r="AM77" s="25">
        <f t="shared" si="113"/>
        <v>1</v>
      </c>
      <c r="AO77" s="33">
        <f t="shared" si="114"/>
        <v>2100</v>
      </c>
      <c r="AP77" s="33">
        <f t="shared" si="115"/>
        <v>2100</v>
      </c>
      <c r="AQ77" s="125"/>
      <c r="AR77" s="126">
        <f t="shared" si="116"/>
        <v>116442.49668165004</v>
      </c>
      <c r="AS77" s="126">
        <f t="shared" si="117"/>
        <v>116442.49668165004</v>
      </c>
      <c r="AT77" s="126"/>
      <c r="AU77" s="62">
        <f t="shared" si="93"/>
        <v>0.44782622112692716</v>
      </c>
      <c r="AV77" s="62">
        <f t="shared" si="94"/>
        <v>55.146372842696934</v>
      </c>
      <c r="AW77" s="62">
        <f t="shared" si="95"/>
        <v>55.594199063823858</v>
      </c>
      <c r="AX77" s="61">
        <f t="shared" si="118"/>
        <v>1.6982225144287941</v>
      </c>
      <c r="AY77" s="61"/>
      <c r="AZ77" s="33">
        <f>IF(B77="","",VLOOKUP($A$3,'Tab1-Plan'!$B$30:$F$33,IF(B77&lt;65,2,3),FALSE))</f>
        <v>0.2</v>
      </c>
      <c r="BA77" s="33">
        <f>IF(T77="","",VLOOKUP($A$3,'Tab1-Plan'!$B$30:$F$33,IF(T77&lt;65,4,5),FALSE))</f>
        <v>0.2</v>
      </c>
      <c r="BB77" s="115"/>
      <c r="BC77" s="126">
        <f t="shared" si="96"/>
        <v>23288.499336330009</v>
      </c>
      <c r="BD77" s="126">
        <f t="shared" si="97"/>
        <v>23288.499336330009</v>
      </c>
      <c r="BE77" s="125"/>
      <c r="BF77" s="62">
        <f t="shared" si="98"/>
        <v>8.9565244225385435E-2</v>
      </c>
      <c r="BG77" s="62">
        <f t="shared" si="99"/>
        <v>11.029274568539387</v>
      </c>
      <c r="BH77" s="62">
        <f t="shared" si="100"/>
        <v>11.118839812764772</v>
      </c>
      <c r="BI77" s="61">
        <f t="shared" si="101"/>
        <v>0.33964450288575881</v>
      </c>
      <c r="BJ77" s="61"/>
      <c r="BK77" s="61">
        <f t="shared" si="102"/>
        <v>44.475359251059089</v>
      </c>
      <c r="BL77" s="61">
        <f t="shared" si="103"/>
        <v>1.3585780115430353</v>
      </c>
      <c r="BM77" s="127"/>
      <c r="BU77" s="37"/>
      <c r="BV77" s="127"/>
      <c r="BW77" s="127"/>
    </row>
    <row r="78" spans="1:75">
      <c r="A78" s="26">
        <f t="shared" si="104"/>
        <v>2096</v>
      </c>
      <c r="B78" s="26" t="str">
        <f t="shared" si="105"/>
        <v/>
      </c>
      <c r="C78" s="26" t="str">
        <f t="shared" si="106"/>
        <v/>
      </c>
      <c r="D78" s="103" t="str">
        <f t="shared" si="75"/>
        <v/>
      </c>
      <c r="E78" s="118" t="str">
        <f t="shared" si="76"/>
        <v/>
      </c>
      <c r="F78" s="103" t="str">
        <f t="shared" si="77"/>
        <v/>
      </c>
      <c r="G78" s="103"/>
      <c r="H78" s="60" t="str">
        <f>IF(B78="","",(IF(AND(B78&gt;='Tab1-Plan'!$C$9,C78&gt;='Tab1-Plan'!$D$9),1,0)))</f>
        <v/>
      </c>
      <c r="I78" s="64">
        <f>IF(AND(B78="",T78=""),"",VLOOKUP($A$3,'Tab2-Assumptions'!$A$10:$C$13,2,FALSE))</f>
        <v>1</v>
      </c>
      <c r="J78" s="64">
        <f>IF(AND(B78="",T78=""),"",VLOOKUP($A$3,'Tab2-Assumptions'!$A$10:$C$13,3,FALSE))</f>
        <v>0.8</v>
      </c>
      <c r="K78" s="103" t="str">
        <f t="shared" si="107"/>
        <v/>
      </c>
      <c r="L78" s="103" t="str">
        <f t="shared" si="78"/>
        <v/>
      </c>
      <c r="M78" s="103" t="str">
        <f t="shared" si="79"/>
        <v/>
      </c>
      <c r="N78" s="103" t="str">
        <f t="shared" si="80"/>
        <v/>
      </c>
      <c r="O78" s="103" t="str">
        <f t="shared" si="81"/>
        <v/>
      </c>
      <c r="P78" s="103" t="str">
        <f t="shared" si="108"/>
        <v/>
      </c>
      <c r="Q78" s="103" t="str">
        <f t="shared" si="82"/>
        <v/>
      </c>
      <c r="R78" s="103" t="str">
        <f t="shared" si="83"/>
        <v/>
      </c>
      <c r="T78" s="26">
        <f t="shared" si="109"/>
        <v>108</v>
      </c>
      <c r="U78" s="119">
        <f t="shared" si="84"/>
        <v>0.69489999999999996</v>
      </c>
      <c r="V78" s="119"/>
      <c r="W78" s="120">
        <f t="shared" si="110"/>
        <v>3.2955345918081014E-4</v>
      </c>
      <c r="X78" s="120">
        <f t="shared" si="85"/>
        <v>1.0054676039606519E-4</v>
      </c>
      <c r="Y78" s="120">
        <f t="shared" si="86"/>
        <v>1.7204008783075015E-4</v>
      </c>
      <c r="Z78" s="119"/>
      <c r="AA78" s="119">
        <f t="shared" si="111"/>
        <v>2.9092149952366381E-2</v>
      </c>
      <c r="AC78" s="26" t="str">
        <f t="shared" si="87"/>
        <v/>
      </c>
      <c r="AD78" s="25" t="str">
        <f t="shared" si="88"/>
        <v/>
      </c>
      <c r="AE78" s="105"/>
      <c r="AF78" s="26">
        <f t="shared" si="89"/>
        <v>108</v>
      </c>
      <c r="AG78" s="25">
        <f t="shared" si="90"/>
        <v>1.5242218824609679</v>
      </c>
      <c r="AH78" s="123"/>
      <c r="AI78" s="51">
        <f t="shared" si="91"/>
        <v>0.05</v>
      </c>
      <c r="AJ78" s="35">
        <f t="shared" si="92"/>
        <v>0</v>
      </c>
      <c r="AL78" s="25">
        <f t="shared" si="112"/>
        <v>38.197357622777695</v>
      </c>
      <c r="AM78" s="25">
        <f t="shared" si="113"/>
        <v>1</v>
      </c>
      <c r="AO78" s="33" t="str">
        <f t="shared" si="114"/>
        <v/>
      </c>
      <c r="AP78" s="33">
        <f t="shared" si="115"/>
        <v>2100</v>
      </c>
      <c r="AQ78" s="125"/>
      <c r="AR78" s="126" t="str">
        <f t="shared" si="116"/>
        <v/>
      </c>
      <c r="AS78" s="126">
        <f t="shared" si="117"/>
        <v>122264.62151573254</v>
      </c>
      <c r="AT78" s="126"/>
      <c r="AU78" s="62" t="str">
        <f t="shared" si="93"/>
        <v/>
      </c>
      <c r="AV78" s="62">
        <f t="shared" si="94"/>
        <v>21.034416224160051</v>
      </c>
      <c r="AW78" s="62">
        <f t="shared" si="95"/>
        <v>21.034416224160051</v>
      </c>
      <c r="AX78" s="61">
        <f t="shared" si="118"/>
        <v>0.61193639095375241</v>
      </c>
      <c r="AY78" s="61"/>
      <c r="AZ78" s="33" t="str">
        <f>IF(B78="","",VLOOKUP($A$3,'Tab1-Plan'!$B$30:$F$33,IF(B78&lt;65,2,3),FALSE))</f>
        <v/>
      </c>
      <c r="BA78" s="33">
        <f>IF(T78="","",VLOOKUP($A$3,'Tab1-Plan'!$B$30:$F$33,IF(T78&lt;65,4,5),FALSE))</f>
        <v>0.2</v>
      </c>
      <c r="BB78" s="115"/>
      <c r="BC78" s="126" t="str">
        <f t="shared" si="96"/>
        <v/>
      </c>
      <c r="BD78" s="126">
        <f t="shared" si="97"/>
        <v>24452.924303146508</v>
      </c>
      <c r="BE78" s="125"/>
      <c r="BF78" s="62" t="str">
        <f t="shared" si="98"/>
        <v/>
      </c>
      <c r="BG78" s="62">
        <f t="shared" si="99"/>
        <v>4.2068832448320101</v>
      </c>
      <c r="BH78" s="62">
        <f t="shared" si="100"/>
        <v>4.2068832448320101</v>
      </c>
      <c r="BI78" s="61">
        <f t="shared" si="101"/>
        <v>0.12238727819075049</v>
      </c>
      <c r="BJ78" s="61"/>
      <c r="BK78" s="61">
        <f t="shared" si="102"/>
        <v>16.827532979328041</v>
      </c>
      <c r="BL78" s="61">
        <f t="shared" si="103"/>
        <v>0.48954911276300195</v>
      </c>
      <c r="BM78" s="127"/>
      <c r="BU78" s="37"/>
      <c r="BV78" s="127"/>
      <c r="BW78" s="127"/>
    </row>
    <row r="79" spans="1:75">
      <c r="A79" s="26">
        <f t="shared" si="104"/>
        <v>2097</v>
      </c>
      <c r="B79" s="26" t="str">
        <f t="shared" si="105"/>
        <v/>
      </c>
      <c r="C79" s="26" t="str">
        <f t="shared" si="106"/>
        <v/>
      </c>
      <c r="D79" s="103" t="str">
        <f t="shared" si="75"/>
        <v/>
      </c>
      <c r="E79" s="118" t="str">
        <f t="shared" si="76"/>
        <v/>
      </c>
      <c r="F79" s="103" t="str">
        <f t="shared" si="77"/>
        <v/>
      </c>
      <c r="G79" s="103"/>
      <c r="H79" s="60" t="str">
        <f>IF(B79="","",(IF(AND(B79&gt;='Tab1-Plan'!$C$9,C79&gt;='Tab1-Plan'!$D$9),1,0)))</f>
        <v/>
      </c>
      <c r="I79" s="64">
        <f>IF(AND(B79="",T79=""),"",VLOOKUP($A$3,'Tab2-Assumptions'!$A$10:$C$13,2,FALSE))</f>
        <v>1</v>
      </c>
      <c r="J79" s="64">
        <f>IF(AND(B79="",T79=""),"",VLOOKUP($A$3,'Tab2-Assumptions'!$A$10:$C$13,3,FALSE))</f>
        <v>0.8</v>
      </c>
      <c r="K79" s="103" t="str">
        <f t="shared" si="107"/>
        <v/>
      </c>
      <c r="L79" s="103" t="str">
        <f t="shared" si="78"/>
        <v/>
      </c>
      <c r="M79" s="103" t="str">
        <f t="shared" si="79"/>
        <v/>
      </c>
      <c r="N79" s="103" t="str">
        <f t="shared" si="80"/>
        <v/>
      </c>
      <c r="O79" s="103" t="str">
        <f t="shared" si="81"/>
        <v/>
      </c>
      <c r="P79" s="103" t="str">
        <f t="shared" si="108"/>
        <v/>
      </c>
      <c r="Q79" s="103" t="str">
        <f t="shared" si="82"/>
        <v/>
      </c>
      <c r="R79" s="103" t="str">
        <f t="shared" si="83"/>
        <v/>
      </c>
      <c r="T79" s="26">
        <f t="shared" si="109"/>
        <v>109</v>
      </c>
      <c r="U79" s="119">
        <f t="shared" si="84"/>
        <v>0.78949999999999998</v>
      </c>
      <c r="V79" s="119"/>
      <c r="W79" s="120">
        <f t="shared" si="110"/>
        <v>1.0054676039606519E-4</v>
      </c>
      <c r="X79" s="120">
        <f t="shared" si="85"/>
        <v>2.1165093063371725E-5</v>
      </c>
      <c r="Y79" s="120">
        <f t="shared" si="86"/>
        <v>4.8684741383774769E-5</v>
      </c>
      <c r="Z79" s="119"/>
      <c r="AA79" s="119">
        <f t="shared" si="111"/>
        <v>2.7706809478444172E-2</v>
      </c>
      <c r="AC79" s="26" t="str">
        <f t="shared" si="87"/>
        <v/>
      </c>
      <c r="AD79" s="25" t="str">
        <f t="shared" si="88"/>
        <v/>
      </c>
      <c r="AE79" s="105"/>
      <c r="AF79" s="26">
        <f t="shared" si="89"/>
        <v>109</v>
      </c>
      <c r="AG79" s="25">
        <f t="shared" si="90"/>
        <v>1.5242218824609679</v>
      </c>
      <c r="AH79" s="123"/>
      <c r="AI79" s="51">
        <f t="shared" si="91"/>
        <v>0.05</v>
      </c>
      <c r="AJ79" s="35">
        <f t="shared" si="92"/>
        <v>0</v>
      </c>
      <c r="AL79" s="25">
        <f t="shared" si="112"/>
        <v>40.107225503916581</v>
      </c>
      <c r="AM79" s="25">
        <f t="shared" si="113"/>
        <v>1</v>
      </c>
      <c r="AO79" s="33" t="str">
        <f t="shared" si="114"/>
        <v/>
      </c>
      <c r="AP79" s="33">
        <f t="shared" si="115"/>
        <v>2100</v>
      </c>
      <c r="AQ79" s="125"/>
      <c r="AR79" s="126" t="str">
        <f t="shared" si="116"/>
        <v/>
      </c>
      <c r="AS79" s="126">
        <f t="shared" si="117"/>
        <v>128377.85259151917</v>
      </c>
      <c r="AT79" s="126"/>
      <c r="AU79" s="62" t="str">
        <f t="shared" si="93"/>
        <v/>
      </c>
      <c r="AV79" s="62">
        <f t="shared" si="94"/>
        <v>6.2500425528224701</v>
      </c>
      <c r="AW79" s="62">
        <f t="shared" si="95"/>
        <v>6.2500425528224701</v>
      </c>
      <c r="AX79" s="61">
        <f t="shared" si="118"/>
        <v>0.17316873824322102</v>
      </c>
      <c r="AY79" s="61"/>
      <c r="AZ79" s="33" t="str">
        <f>IF(B79="","",VLOOKUP($A$3,'Tab1-Plan'!$B$30:$F$33,IF(B79&lt;65,2,3),FALSE))</f>
        <v/>
      </c>
      <c r="BA79" s="33">
        <f>IF(T79="","",VLOOKUP($A$3,'Tab1-Plan'!$B$30:$F$33,IF(T79&lt;65,4,5),FALSE))</f>
        <v>0.2</v>
      </c>
      <c r="BB79" s="115"/>
      <c r="BC79" s="126" t="str">
        <f t="shared" si="96"/>
        <v/>
      </c>
      <c r="BD79" s="126">
        <f t="shared" si="97"/>
        <v>25675.570518303837</v>
      </c>
      <c r="BE79" s="125"/>
      <c r="BF79" s="62" t="str">
        <f t="shared" si="98"/>
        <v/>
      </c>
      <c r="BG79" s="62">
        <f t="shared" si="99"/>
        <v>1.2500085105644942</v>
      </c>
      <c r="BH79" s="62">
        <f t="shared" si="100"/>
        <v>1.2500085105644942</v>
      </c>
      <c r="BI79" s="61">
        <f t="shared" si="101"/>
        <v>3.4633747648644214E-2</v>
      </c>
      <c r="BJ79" s="61"/>
      <c r="BK79" s="61">
        <f t="shared" si="102"/>
        <v>5.0000340422579761</v>
      </c>
      <c r="BL79" s="61">
        <f t="shared" si="103"/>
        <v>0.1385349905945768</v>
      </c>
      <c r="BM79" s="127"/>
      <c r="BU79" s="37"/>
      <c r="BV79" s="127"/>
      <c r="BW79" s="127"/>
    </row>
    <row r="80" spans="1:75">
      <c r="A80" s="26">
        <f t="shared" si="104"/>
        <v>2098</v>
      </c>
      <c r="B80" s="26" t="str">
        <f t="shared" si="105"/>
        <v/>
      </c>
      <c r="C80" s="26" t="str">
        <f t="shared" si="106"/>
        <v/>
      </c>
      <c r="D80" s="103" t="str">
        <f t="shared" si="75"/>
        <v/>
      </c>
      <c r="E80" s="118" t="str">
        <f t="shared" si="76"/>
        <v/>
      </c>
      <c r="F80" s="103" t="str">
        <f t="shared" si="77"/>
        <v/>
      </c>
      <c r="G80" s="103"/>
      <c r="H80" s="60" t="str">
        <f>IF(B80="","",(IF(AND(B80&gt;='Tab1-Plan'!$C$9,C80&gt;='Tab1-Plan'!$D$9),1,0)))</f>
        <v/>
      </c>
      <c r="I80" s="64">
        <f>IF(AND(B80="",T80=""),"",VLOOKUP($A$3,'Tab2-Assumptions'!$A$10:$C$13,2,FALSE))</f>
        <v>1</v>
      </c>
      <c r="J80" s="64">
        <f>IF(AND(B80="",T80=""),"",VLOOKUP($A$3,'Tab2-Assumptions'!$A$10:$C$13,3,FALSE))</f>
        <v>0.8</v>
      </c>
      <c r="K80" s="103" t="str">
        <f t="shared" si="107"/>
        <v/>
      </c>
      <c r="L80" s="103" t="str">
        <f t="shared" si="78"/>
        <v/>
      </c>
      <c r="M80" s="103" t="str">
        <f t="shared" si="79"/>
        <v/>
      </c>
      <c r="N80" s="103" t="str">
        <f t="shared" si="80"/>
        <v/>
      </c>
      <c r="O80" s="103" t="str">
        <f t="shared" si="81"/>
        <v/>
      </c>
      <c r="P80" s="103" t="str">
        <f t="shared" si="108"/>
        <v/>
      </c>
      <c r="Q80" s="103" t="str">
        <f t="shared" si="82"/>
        <v/>
      </c>
      <c r="R80" s="103" t="str">
        <f t="shared" si="83"/>
        <v/>
      </c>
      <c r="T80" s="26">
        <f t="shared" si="109"/>
        <v>110</v>
      </c>
      <c r="U80" s="119">
        <f t="shared" si="84"/>
        <v>1</v>
      </c>
      <c r="V80" s="119"/>
      <c r="W80" s="120">
        <f t="shared" si="110"/>
        <v>2.1165093063371725E-5</v>
      </c>
      <c r="X80" s="120">
        <f t="shared" si="85"/>
        <v>0</v>
      </c>
      <c r="Y80" s="120">
        <f t="shared" si="86"/>
        <v>8.4660372253486902E-6</v>
      </c>
      <c r="Z80" s="119"/>
      <c r="AA80" s="119">
        <f t="shared" si="111"/>
        <v>2.6387437598518259E-2</v>
      </c>
      <c r="AC80" s="26" t="str">
        <f t="shared" si="87"/>
        <v/>
      </c>
      <c r="AD80" s="25" t="str">
        <f t="shared" si="88"/>
        <v/>
      </c>
      <c r="AE80" s="105"/>
      <c r="AF80" s="26">
        <f t="shared" si="89"/>
        <v>110</v>
      </c>
      <c r="AG80" s="25">
        <f t="shared" si="90"/>
        <v>1.5242218824609679</v>
      </c>
      <c r="AH80" s="123"/>
      <c r="AI80" s="51">
        <f t="shared" si="91"/>
        <v>0.05</v>
      </c>
      <c r="AJ80" s="35">
        <f t="shared" si="92"/>
        <v>0</v>
      </c>
      <c r="AL80" s="25">
        <f t="shared" si="112"/>
        <v>42.112586779112412</v>
      </c>
      <c r="AM80" s="25">
        <f t="shared" si="113"/>
        <v>1</v>
      </c>
      <c r="AO80" s="33" t="str">
        <f t="shared" si="114"/>
        <v/>
      </c>
      <c r="AP80" s="33">
        <f t="shared" si="115"/>
        <v>2100</v>
      </c>
      <c r="AQ80" s="125"/>
      <c r="AR80" s="126" t="str">
        <f t="shared" si="116"/>
        <v/>
      </c>
      <c r="AS80" s="126">
        <f t="shared" si="117"/>
        <v>134796.74522109513</v>
      </c>
      <c r="AT80" s="126"/>
      <c r="AU80" s="62" t="str">
        <f t="shared" si="93"/>
        <v/>
      </c>
      <c r="AV80" s="62">
        <f t="shared" si="94"/>
        <v>1.1411942628976346</v>
      </c>
      <c r="AW80" s="62">
        <f t="shared" si="95"/>
        <v>1.1411942628976346</v>
      </c>
      <c r="AX80" s="61">
        <f t="shared" si="118"/>
        <v>3.0113192399998375E-2</v>
      </c>
      <c r="AY80" s="61"/>
      <c r="AZ80" s="33" t="str">
        <f>IF(B80="","",VLOOKUP($A$3,'Tab1-Plan'!$B$30:$F$33,IF(B80&lt;65,2,3),FALSE))</f>
        <v/>
      </c>
      <c r="BA80" s="33">
        <f>IF(T80="","",VLOOKUP($A$3,'Tab1-Plan'!$B$30:$F$33,IF(T80&lt;65,4,5),FALSE))</f>
        <v>0.2</v>
      </c>
      <c r="BB80" s="115"/>
      <c r="BC80" s="126" t="str">
        <f t="shared" si="96"/>
        <v/>
      </c>
      <c r="BD80" s="126">
        <f t="shared" si="97"/>
        <v>26959.349044219027</v>
      </c>
      <c r="BE80" s="125"/>
      <c r="BF80" s="62" t="str">
        <f t="shared" si="98"/>
        <v/>
      </c>
      <c r="BG80" s="62">
        <f t="shared" si="99"/>
        <v>0.22823885257952692</v>
      </c>
      <c r="BH80" s="62">
        <f t="shared" si="100"/>
        <v>0.22823885257952692</v>
      </c>
      <c r="BI80" s="61">
        <f t="shared" si="101"/>
        <v>6.0226384799996749E-3</v>
      </c>
      <c r="BJ80" s="61"/>
      <c r="BK80" s="61">
        <f t="shared" si="102"/>
        <v>0.91295541031810767</v>
      </c>
      <c r="BL80" s="61">
        <f t="shared" si="103"/>
        <v>2.4090553919998699E-2</v>
      </c>
      <c r="BM80" s="127"/>
      <c r="BU80" s="37"/>
      <c r="BV80" s="127"/>
      <c r="BW80" s="127"/>
    </row>
    <row r="81" spans="1:75">
      <c r="A81" s="26" t="str">
        <f t="shared" si="104"/>
        <v/>
      </c>
      <c r="B81" s="26" t="str">
        <f t="shared" si="105"/>
        <v/>
      </c>
      <c r="C81" s="26" t="str">
        <f t="shared" si="106"/>
        <v/>
      </c>
      <c r="D81" s="103" t="str">
        <f t="shared" si="75"/>
        <v/>
      </c>
      <c r="E81" s="118" t="str">
        <f t="shared" si="76"/>
        <v/>
      </c>
      <c r="F81" s="103" t="str">
        <f t="shared" si="77"/>
        <v/>
      </c>
      <c r="G81" s="103"/>
      <c r="H81" s="60" t="str">
        <f>IF(B81="","",(IF(AND(B81&gt;='Tab1-Plan'!$C$9,C81&gt;='Tab1-Plan'!$D$9),1,0)))</f>
        <v/>
      </c>
      <c r="I81" s="64" t="str">
        <f>IF(AND(B81="",T81=""),"",VLOOKUP($A$3,'Tab2-Assumptions'!$A$10:$C$13,2,FALSE))</f>
        <v/>
      </c>
      <c r="J81" s="64" t="str">
        <f>IF(AND(B81="",T81=""),"",VLOOKUP($A$3,'Tab2-Assumptions'!$A$10:$C$13,3,FALSE))</f>
        <v/>
      </c>
      <c r="K81" s="103" t="str">
        <f t="shared" si="107"/>
        <v/>
      </c>
      <c r="L81" s="103" t="str">
        <f t="shared" si="78"/>
        <v/>
      </c>
      <c r="M81" s="103" t="str">
        <f t="shared" si="79"/>
        <v/>
      </c>
      <c r="N81" s="103" t="str">
        <f t="shared" si="80"/>
        <v/>
      </c>
      <c r="O81" s="103" t="str">
        <f t="shared" si="81"/>
        <v/>
      </c>
      <c r="P81" s="103" t="str">
        <f t="shared" si="108"/>
        <v/>
      </c>
      <c r="Q81" s="103" t="str">
        <f t="shared" si="82"/>
        <v/>
      </c>
      <c r="R81" s="103" t="str">
        <f t="shared" si="83"/>
        <v/>
      </c>
      <c r="T81" s="26" t="str">
        <f t="shared" si="109"/>
        <v/>
      </c>
      <c r="U81" s="119" t="str">
        <f t="shared" si="84"/>
        <v/>
      </c>
      <c r="V81" s="119"/>
      <c r="W81" s="120" t="str">
        <f t="shared" si="110"/>
        <v/>
      </c>
      <c r="X81" s="120" t="str">
        <f t="shared" si="85"/>
        <v/>
      </c>
      <c r="Y81" s="120" t="str">
        <f t="shared" si="86"/>
        <v/>
      </c>
      <c r="Z81" s="119"/>
      <c r="AA81" s="119" t="str">
        <f t="shared" si="111"/>
        <v/>
      </c>
      <c r="AC81" s="26" t="str">
        <f t="shared" si="87"/>
        <v/>
      </c>
      <c r="AD81" s="25" t="str">
        <f t="shared" si="88"/>
        <v/>
      </c>
      <c r="AE81" s="105"/>
      <c r="AF81" s="26" t="str">
        <f t="shared" si="89"/>
        <v/>
      </c>
      <c r="AG81" s="25" t="str">
        <f t="shared" si="90"/>
        <v/>
      </c>
      <c r="AH81" s="123"/>
      <c r="AI81" s="51" t="str">
        <f t="shared" si="91"/>
        <v/>
      </c>
      <c r="AJ81" s="35" t="str">
        <f t="shared" si="92"/>
        <v/>
      </c>
      <c r="AL81" s="25" t="str">
        <f t="shared" si="112"/>
        <v/>
      </c>
      <c r="AM81" s="25" t="str">
        <f t="shared" si="113"/>
        <v/>
      </c>
      <c r="AO81" s="33" t="str">
        <f t="shared" si="114"/>
        <v/>
      </c>
      <c r="AP81" s="33" t="str">
        <f t="shared" si="115"/>
        <v/>
      </c>
      <c r="AQ81" s="125"/>
      <c r="AR81" s="126" t="str">
        <f t="shared" si="116"/>
        <v/>
      </c>
      <c r="AS81" s="126" t="str">
        <f t="shared" si="117"/>
        <v/>
      </c>
      <c r="AT81" s="126"/>
      <c r="AU81" s="62" t="str">
        <f t="shared" si="93"/>
        <v/>
      </c>
      <c r="AV81" s="62" t="str">
        <f t="shared" si="94"/>
        <v/>
      </c>
      <c r="AW81" s="62" t="str">
        <f t="shared" si="95"/>
        <v/>
      </c>
      <c r="AX81" s="61" t="str">
        <f t="shared" si="118"/>
        <v/>
      </c>
      <c r="AY81" s="61"/>
      <c r="AZ81" s="33" t="str">
        <f>IF(B81="","",VLOOKUP($A$3,'Tab1-Plan'!$B$30:$F$33,IF(B81&lt;65,2,3),FALSE))</f>
        <v/>
      </c>
      <c r="BA81" s="33" t="str">
        <f>IF(T81="","",VLOOKUP($A$3,'Tab1-Plan'!$B$30:$F$33,IF(T81&lt;65,4,5),FALSE))</f>
        <v/>
      </c>
      <c r="BB81" s="115"/>
      <c r="BC81" s="126" t="str">
        <f t="shared" si="96"/>
        <v/>
      </c>
      <c r="BD81" s="126" t="str">
        <f t="shared" si="97"/>
        <v/>
      </c>
      <c r="BE81" s="125"/>
      <c r="BF81" s="62" t="str">
        <f t="shared" si="98"/>
        <v/>
      </c>
      <c r="BG81" s="62" t="str">
        <f t="shared" si="99"/>
        <v/>
      </c>
      <c r="BH81" s="62" t="str">
        <f t="shared" si="100"/>
        <v/>
      </c>
      <c r="BI81" s="61" t="str">
        <f t="shared" si="101"/>
        <v/>
      </c>
      <c r="BJ81" s="61"/>
      <c r="BK81" s="61" t="str">
        <f t="shared" si="102"/>
        <v/>
      </c>
      <c r="BL81" s="61" t="str">
        <f t="shared" si="103"/>
        <v/>
      </c>
      <c r="BM81" s="127"/>
      <c r="BU81" s="37"/>
      <c r="BV81" s="127"/>
      <c r="BW81" s="127"/>
    </row>
    <row r="82" spans="1:75">
      <c r="A82" s="26" t="str">
        <f t="shared" si="104"/>
        <v/>
      </c>
      <c r="B82" s="26" t="str">
        <f t="shared" si="105"/>
        <v/>
      </c>
      <c r="C82" s="26" t="str">
        <f t="shared" si="106"/>
        <v/>
      </c>
      <c r="D82" s="103" t="str">
        <f t="shared" si="75"/>
        <v/>
      </c>
      <c r="E82" s="118" t="str">
        <f t="shared" si="76"/>
        <v/>
      </c>
      <c r="F82" s="103" t="str">
        <f t="shared" si="77"/>
        <v/>
      </c>
      <c r="G82" s="103"/>
      <c r="H82" s="60" t="str">
        <f>IF(B82="","",(IF(AND(B82&gt;='Tab1-Plan'!$C$9,C82&gt;='Tab1-Plan'!$D$9),1,0)))</f>
        <v/>
      </c>
      <c r="I82" s="64" t="str">
        <f>IF(AND(B82="",T82=""),"",VLOOKUP($A$3,'Tab2-Assumptions'!$A$10:$C$13,2,FALSE))</f>
        <v/>
      </c>
      <c r="J82" s="64" t="str">
        <f>IF(AND(B82="",T82=""),"",VLOOKUP($A$3,'Tab2-Assumptions'!$A$10:$C$13,3,FALSE))</f>
        <v/>
      </c>
      <c r="K82" s="103" t="str">
        <f t="shared" si="107"/>
        <v/>
      </c>
      <c r="L82" s="103" t="str">
        <f t="shared" si="78"/>
        <v/>
      </c>
      <c r="M82" s="103" t="str">
        <f t="shared" si="79"/>
        <v/>
      </c>
      <c r="N82" s="103" t="str">
        <f t="shared" si="80"/>
        <v/>
      </c>
      <c r="O82" s="103" t="str">
        <f t="shared" si="81"/>
        <v/>
      </c>
      <c r="P82" s="103" t="str">
        <f t="shared" si="108"/>
        <v/>
      </c>
      <c r="Q82" s="103" t="str">
        <f t="shared" si="82"/>
        <v/>
      </c>
      <c r="R82" s="103" t="str">
        <f t="shared" si="83"/>
        <v/>
      </c>
      <c r="T82" s="26" t="str">
        <f t="shared" si="109"/>
        <v/>
      </c>
      <c r="U82" s="119" t="str">
        <f t="shared" si="84"/>
        <v/>
      </c>
      <c r="V82" s="119"/>
      <c r="W82" s="120" t="str">
        <f t="shared" si="110"/>
        <v/>
      </c>
      <c r="X82" s="120" t="str">
        <f t="shared" si="85"/>
        <v/>
      </c>
      <c r="Y82" s="120" t="str">
        <f t="shared" si="86"/>
        <v/>
      </c>
      <c r="Z82" s="119"/>
      <c r="AA82" s="119" t="str">
        <f t="shared" si="111"/>
        <v/>
      </c>
      <c r="AC82" s="26" t="str">
        <f t="shared" si="87"/>
        <v/>
      </c>
      <c r="AD82" s="25" t="str">
        <f t="shared" si="88"/>
        <v/>
      </c>
      <c r="AE82" s="105"/>
      <c r="AF82" s="26" t="str">
        <f t="shared" si="89"/>
        <v/>
      </c>
      <c r="AG82" s="25" t="str">
        <f t="shared" si="90"/>
        <v/>
      </c>
      <c r="AH82" s="123"/>
      <c r="AI82" s="51" t="str">
        <f t="shared" si="91"/>
        <v/>
      </c>
      <c r="AJ82" s="35" t="str">
        <f t="shared" si="92"/>
        <v/>
      </c>
      <c r="AL82" s="25" t="str">
        <f t="shared" si="112"/>
        <v/>
      </c>
      <c r="AM82" s="25" t="str">
        <f t="shared" si="113"/>
        <v/>
      </c>
      <c r="AO82" s="33" t="str">
        <f t="shared" si="114"/>
        <v/>
      </c>
      <c r="AP82" s="33" t="str">
        <f t="shared" si="115"/>
        <v/>
      </c>
      <c r="AQ82" s="125"/>
      <c r="AR82" s="126" t="str">
        <f t="shared" si="116"/>
        <v/>
      </c>
      <c r="AS82" s="126" t="str">
        <f t="shared" si="117"/>
        <v/>
      </c>
      <c r="AT82" s="126"/>
      <c r="AU82" s="62" t="str">
        <f t="shared" si="93"/>
        <v/>
      </c>
      <c r="AV82" s="62" t="str">
        <f t="shared" si="94"/>
        <v/>
      </c>
      <c r="AW82" s="62" t="str">
        <f t="shared" si="95"/>
        <v/>
      </c>
      <c r="AX82" s="61" t="str">
        <f t="shared" si="118"/>
        <v/>
      </c>
      <c r="AY82" s="61"/>
      <c r="AZ82" s="33" t="str">
        <f>IF(B82="","",VLOOKUP($A$3,'Tab1-Plan'!$B$30:$F$33,IF(B82&lt;65,2,3),FALSE))</f>
        <v/>
      </c>
      <c r="BA82" s="33" t="str">
        <f>IF(T82="","",VLOOKUP($A$3,'Tab1-Plan'!$B$30:$F$33,IF(T82&lt;65,4,5),FALSE))</f>
        <v/>
      </c>
      <c r="BB82" s="115"/>
      <c r="BC82" s="126" t="str">
        <f t="shared" si="96"/>
        <v/>
      </c>
      <c r="BD82" s="126" t="str">
        <f t="shared" si="97"/>
        <v/>
      </c>
      <c r="BE82" s="125"/>
      <c r="BF82" s="62" t="str">
        <f t="shared" si="98"/>
        <v/>
      </c>
      <c r="BG82" s="62" t="str">
        <f t="shared" si="99"/>
        <v/>
      </c>
      <c r="BH82" s="62" t="str">
        <f t="shared" si="100"/>
        <v/>
      </c>
      <c r="BI82" s="61" t="str">
        <f t="shared" si="101"/>
        <v/>
      </c>
      <c r="BJ82" s="61"/>
      <c r="BK82" s="61" t="str">
        <f t="shared" si="102"/>
        <v/>
      </c>
      <c r="BL82" s="61" t="str">
        <f t="shared" si="103"/>
        <v/>
      </c>
      <c r="BM82" s="127"/>
      <c r="BU82" s="37"/>
      <c r="BV82" s="127"/>
      <c r="BW82" s="127"/>
    </row>
    <row r="83" spans="1:75">
      <c r="A83" s="26" t="str">
        <f t="shared" si="104"/>
        <v/>
      </c>
      <c r="B83" s="26" t="str">
        <f t="shared" si="105"/>
        <v/>
      </c>
      <c r="C83" s="26" t="str">
        <f t="shared" si="106"/>
        <v/>
      </c>
      <c r="D83" s="103" t="str">
        <f t="shared" si="75"/>
        <v/>
      </c>
      <c r="E83" s="118" t="str">
        <f t="shared" si="76"/>
        <v/>
      </c>
      <c r="F83" s="103" t="str">
        <f t="shared" si="77"/>
        <v/>
      </c>
      <c r="G83" s="103"/>
      <c r="H83" s="60" t="str">
        <f>IF(B83="","",(IF(AND(B83&gt;='Tab1-Plan'!$C$9,C83&gt;='Tab1-Plan'!$D$9),1,0)))</f>
        <v/>
      </c>
      <c r="I83" s="64" t="str">
        <f>IF(AND(B83="",T83=""),"",VLOOKUP($A$3,'Tab2-Assumptions'!$A$10:$C$13,2,FALSE))</f>
        <v/>
      </c>
      <c r="J83" s="64" t="str">
        <f>IF(AND(B83="",T83=""),"",VLOOKUP($A$3,'Tab2-Assumptions'!$A$10:$C$13,3,FALSE))</f>
        <v/>
      </c>
      <c r="K83" s="103" t="str">
        <f t="shared" si="107"/>
        <v/>
      </c>
      <c r="L83" s="103" t="str">
        <f t="shared" si="78"/>
        <v/>
      </c>
      <c r="M83" s="103" t="str">
        <f t="shared" si="79"/>
        <v/>
      </c>
      <c r="N83" s="103" t="str">
        <f t="shared" si="80"/>
        <v/>
      </c>
      <c r="O83" s="103" t="str">
        <f t="shared" si="81"/>
        <v/>
      </c>
      <c r="P83" s="103" t="str">
        <f t="shared" si="108"/>
        <v/>
      </c>
      <c r="Q83" s="103" t="str">
        <f t="shared" si="82"/>
        <v/>
      </c>
      <c r="R83" s="103" t="str">
        <f t="shared" si="83"/>
        <v/>
      </c>
      <c r="T83" s="26" t="str">
        <f t="shared" si="109"/>
        <v/>
      </c>
      <c r="U83" s="119" t="str">
        <f t="shared" si="84"/>
        <v/>
      </c>
      <c r="V83" s="119"/>
      <c r="W83" s="120" t="str">
        <f t="shared" si="110"/>
        <v/>
      </c>
      <c r="X83" s="120" t="str">
        <f t="shared" si="85"/>
        <v/>
      </c>
      <c r="Y83" s="120" t="str">
        <f t="shared" si="86"/>
        <v/>
      </c>
      <c r="Z83" s="119"/>
      <c r="AA83" s="119" t="str">
        <f t="shared" si="111"/>
        <v/>
      </c>
      <c r="AC83" s="26" t="str">
        <f t="shared" si="87"/>
        <v/>
      </c>
      <c r="AD83" s="25" t="str">
        <f t="shared" si="88"/>
        <v/>
      </c>
      <c r="AE83" s="105"/>
      <c r="AF83" s="26" t="str">
        <f t="shared" si="89"/>
        <v/>
      </c>
      <c r="AG83" s="25" t="str">
        <f t="shared" si="90"/>
        <v/>
      </c>
      <c r="AH83" s="123"/>
      <c r="AI83" s="51" t="str">
        <f t="shared" si="91"/>
        <v/>
      </c>
      <c r="AJ83" s="35" t="str">
        <f t="shared" si="92"/>
        <v/>
      </c>
      <c r="AL83" s="25" t="str">
        <f t="shared" si="112"/>
        <v/>
      </c>
      <c r="AM83" s="25" t="str">
        <f t="shared" si="113"/>
        <v/>
      </c>
      <c r="AO83" s="33" t="str">
        <f t="shared" si="114"/>
        <v/>
      </c>
      <c r="AP83" s="33" t="str">
        <f t="shared" si="115"/>
        <v/>
      </c>
      <c r="AQ83" s="125"/>
      <c r="AR83" s="126" t="str">
        <f t="shared" si="116"/>
        <v/>
      </c>
      <c r="AS83" s="126" t="str">
        <f t="shared" si="117"/>
        <v/>
      </c>
      <c r="AT83" s="126"/>
      <c r="AU83" s="62" t="str">
        <f t="shared" si="93"/>
        <v/>
      </c>
      <c r="AV83" s="62" t="str">
        <f t="shared" si="94"/>
        <v/>
      </c>
      <c r="AW83" s="62" t="str">
        <f t="shared" si="95"/>
        <v/>
      </c>
      <c r="AX83" s="61" t="str">
        <f t="shared" si="118"/>
        <v/>
      </c>
      <c r="AY83" s="61"/>
      <c r="AZ83" s="33" t="str">
        <f>IF(B83="","",VLOOKUP($A$3,'Tab1-Plan'!$B$30:$F$33,IF(B83&lt;65,2,3),FALSE))</f>
        <v/>
      </c>
      <c r="BA83" s="33" t="str">
        <f>IF(T83="","",VLOOKUP($A$3,'Tab1-Plan'!$B$30:$F$33,IF(T83&lt;65,4,5),FALSE))</f>
        <v/>
      </c>
      <c r="BB83" s="115"/>
      <c r="BC83" s="126" t="str">
        <f t="shared" si="96"/>
        <v/>
      </c>
      <c r="BD83" s="126" t="str">
        <f t="shared" si="97"/>
        <v/>
      </c>
      <c r="BE83" s="125"/>
      <c r="BF83" s="62" t="str">
        <f t="shared" si="98"/>
        <v/>
      </c>
      <c r="BG83" s="62" t="str">
        <f t="shared" si="99"/>
        <v/>
      </c>
      <c r="BH83" s="62" t="str">
        <f t="shared" si="100"/>
        <v/>
      </c>
      <c r="BI83" s="61" t="str">
        <f t="shared" si="101"/>
        <v/>
      </c>
      <c r="BJ83" s="61"/>
      <c r="BK83" s="61" t="str">
        <f t="shared" si="102"/>
        <v/>
      </c>
      <c r="BL83" s="61" t="str">
        <f t="shared" si="103"/>
        <v/>
      </c>
      <c r="BM83" s="127"/>
      <c r="BU83" s="37"/>
      <c r="BV83" s="127"/>
      <c r="BW83" s="127"/>
    </row>
    <row r="84" spans="1:75">
      <c r="A84" s="26" t="str">
        <f t="shared" si="104"/>
        <v/>
      </c>
      <c r="B84" s="26" t="str">
        <f t="shared" si="105"/>
        <v/>
      </c>
      <c r="C84" s="26" t="str">
        <f t="shared" si="106"/>
        <v/>
      </c>
      <c r="D84" s="103" t="str">
        <f t="shared" si="75"/>
        <v/>
      </c>
      <c r="E84" s="118" t="str">
        <f t="shared" si="76"/>
        <v/>
      </c>
      <c r="F84" s="103" t="str">
        <f t="shared" si="77"/>
        <v/>
      </c>
      <c r="G84" s="103"/>
      <c r="H84" s="60" t="str">
        <f>IF(B84="","",(IF(AND(B84&gt;='Tab1-Plan'!$C$9,C84&gt;='Tab1-Plan'!$D$9),1,0)))</f>
        <v/>
      </c>
      <c r="I84" s="64" t="str">
        <f>IF(AND(B84="",T84=""),"",VLOOKUP($A$3,'Tab2-Assumptions'!$A$10:$C$13,2,FALSE))</f>
        <v/>
      </c>
      <c r="J84" s="64" t="str">
        <f>IF(AND(B84="",T84=""),"",VLOOKUP($A$3,'Tab2-Assumptions'!$A$10:$C$13,3,FALSE))</f>
        <v/>
      </c>
      <c r="K84" s="103" t="str">
        <f t="shared" si="107"/>
        <v/>
      </c>
      <c r="L84" s="103" t="str">
        <f t="shared" si="78"/>
        <v/>
      </c>
      <c r="M84" s="103" t="str">
        <f t="shared" si="79"/>
        <v/>
      </c>
      <c r="N84" s="103" t="str">
        <f t="shared" si="80"/>
        <v/>
      </c>
      <c r="O84" s="103" t="str">
        <f t="shared" si="81"/>
        <v/>
      </c>
      <c r="P84" s="103" t="str">
        <f t="shared" si="108"/>
        <v/>
      </c>
      <c r="Q84" s="103" t="str">
        <f t="shared" si="82"/>
        <v/>
      </c>
      <c r="R84" s="103" t="str">
        <f t="shared" si="83"/>
        <v/>
      </c>
      <c r="T84" s="26" t="str">
        <f t="shared" si="109"/>
        <v/>
      </c>
      <c r="U84" s="119" t="str">
        <f t="shared" si="84"/>
        <v/>
      </c>
      <c r="V84" s="119"/>
      <c r="W84" s="120" t="str">
        <f t="shared" si="110"/>
        <v/>
      </c>
      <c r="X84" s="120" t="str">
        <f t="shared" si="85"/>
        <v/>
      </c>
      <c r="Y84" s="120" t="str">
        <f t="shared" si="86"/>
        <v/>
      </c>
      <c r="Z84" s="119"/>
      <c r="AA84" s="119" t="str">
        <f t="shared" si="111"/>
        <v/>
      </c>
      <c r="AC84" s="26" t="str">
        <f t="shared" si="87"/>
        <v/>
      </c>
      <c r="AD84" s="25" t="str">
        <f t="shared" si="88"/>
        <v/>
      </c>
      <c r="AE84" s="105"/>
      <c r="AF84" s="26" t="str">
        <f t="shared" si="89"/>
        <v/>
      </c>
      <c r="AG84" s="25" t="str">
        <f t="shared" si="90"/>
        <v/>
      </c>
      <c r="AH84" s="123"/>
      <c r="AI84" s="51" t="str">
        <f t="shared" si="91"/>
        <v/>
      </c>
      <c r="AJ84" s="35" t="str">
        <f t="shared" si="92"/>
        <v/>
      </c>
      <c r="AL84" s="25" t="str">
        <f t="shared" si="112"/>
        <v/>
      </c>
      <c r="AM84" s="25" t="str">
        <f t="shared" si="113"/>
        <v/>
      </c>
      <c r="AO84" s="33" t="str">
        <f t="shared" si="114"/>
        <v/>
      </c>
      <c r="AP84" s="33" t="str">
        <f t="shared" si="115"/>
        <v/>
      </c>
      <c r="AQ84" s="125"/>
      <c r="AR84" s="126" t="str">
        <f t="shared" si="116"/>
        <v/>
      </c>
      <c r="AS84" s="126" t="str">
        <f t="shared" si="117"/>
        <v/>
      </c>
      <c r="AT84" s="126"/>
      <c r="AU84" s="62" t="str">
        <f t="shared" si="93"/>
        <v/>
      </c>
      <c r="AV84" s="62" t="str">
        <f t="shared" si="94"/>
        <v/>
      </c>
      <c r="AW84" s="62" t="str">
        <f t="shared" si="95"/>
        <v/>
      </c>
      <c r="AX84" s="61" t="str">
        <f t="shared" si="118"/>
        <v/>
      </c>
      <c r="AY84" s="61"/>
      <c r="AZ84" s="33" t="str">
        <f>IF(B84="","",VLOOKUP($A$3,'Tab1-Plan'!$B$30:$F$33,IF(B84&lt;65,2,3),FALSE))</f>
        <v/>
      </c>
      <c r="BA84" s="33" t="str">
        <f>IF(T84="","",VLOOKUP($A$3,'Tab1-Plan'!$B$30:$F$33,IF(T84&lt;65,4,5),FALSE))</f>
        <v/>
      </c>
      <c r="BB84" s="115"/>
      <c r="BC84" s="126" t="str">
        <f t="shared" si="96"/>
        <v/>
      </c>
      <c r="BD84" s="126" t="str">
        <f t="shared" si="97"/>
        <v/>
      </c>
      <c r="BE84" s="125"/>
      <c r="BF84" s="62" t="str">
        <f t="shared" si="98"/>
        <v/>
      </c>
      <c r="BG84" s="62" t="str">
        <f t="shared" si="99"/>
        <v/>
      </c>
      <c r="BH84" s="62" t="str">
        <f t="shared" si="100"/>
        <v/>
      </c>
      <c r="BI84" s="61" t="str">
        <f t="shared" si="101"/>
        <v/>
      </c>
      <c r="BJ84" s="61"/>
      <c r="BK84" s="61" t="str">
        <f t="shared" si="102"/>
        <v/>
      </c>
      <c r="BL84" s="61" t="str">
        <f t="shared" si="103"/>
        <v/>
      </c>
      <c r="BM84" s="127"/>
      <c r="BU84" s="37"/>
      <c r="BV84" s="127"/>
      <c r="BW84" s="127"/>
    </row>
    <row r="85" spans="1:75">
      <c r="A85" s="26" t="str">
        <f t="shared" si="104"/>
        <v/>
      </c>
      <c r="B85" s="26" t="str">
        <f t="shared" si="105"/>
        <v/>
      </c>
      <c r="C85" s="26" t="str">
        <f t="shared" si="106"/>
        <v/>
      </c>
      <c r="D85" s="103" t="str">
        <f t="shared" si="75"/>
        <v/>
      </c>
      <c r="E85" s="118" t="str">
        <f t="shared" si="76"/>
        <v/>
      </c>
      <c r="F85" s="103" t="str">
        <f t="shared" si="77"/>
        <v/>
      </c>
      <c r="G85" s="103"/>
      <c r="H85" s="60" t="str">
        <f>IF(B85="","",(IF(AND(B85&gt;='Tab1-Plan'!$C$9,C85&gt;='Tab1-Plan'!$D$9),1,0)))</f>
        <v/>
      </c>
      <c r="I85" s="64" t="str">
        <f>IF(AND(B85="",T85=""),"",VLOOKUP($A$3,'Tab2-Assumptions'!$A$10:$C$13,2,FALSE))</f>
        <v/>
      </c>
      <c r="J85" s="64" t="str">
        <f>IF(AND(B85="",T85=""),"",VLOOKUP($A$3,'Tab2-Assumptions'!$A$10:$C$13,3,FALSE))</f>
        <v/>
      </c>
      <c r="K85" s="103" t="str">
        <f t="shared" si="107"/>
        <v/>
      </c>
      <c r="L85" s="103" t="str">
        <f t="shared" si="78"/>
        <v/>
      </c>
      <c r="M85" s="103" t="str">
        <f t="shared" si="79"/>
        <v/>
      </c>
      <c r="N85" s="103" t="str">
        <f t="shared" si="80"/>
        <v/>
      </c>
      <c r="O85" s="103" t="str">
        <f t="shared" si="81"/>
        <v/>
      </c>
      <c r="P85" s="103" t="str">
        <f t="shared" si="108"/>
        <v/>
      </c>
      <c r="Q85" s="103" t="str">
        <f t="shared" si="82"/>
        <v/>
      </c>
      <c r="R85" s="103" t="str">
        <f t="shared" si="83"/>
        <v/>
      </c>
      <c r="T85" s="26" t="str">
        <f t="shared" si="109"/>
        <v/>
      </c>
      <c r="U85" s="119" t="str">
        <f t="shared" si="84"/>
        <v/>
      </c>
      <c r="V85" s="119"/>
      <c r="W85" s="120" t="str">
        <f t="shared" si="110"/>
        <v/>
      </c>
      <c r="X85" s="120" t="str">
        <f t="shared" si="85"/>
        <v/>
      </c>
      <c r="Y85" s="120" t="str">
        <f t="shared" si="86"/>
        <v/>
      </c>
      <c r="Z85" s="119"/>
      <c r="AA85" s="119" t="str">
        <f t="shared" si="111"/>
        <v/>
      </c>
      <c r="AC85" s="26" t="str">
        <f t="shared" si="87"/>
        <v/>
      </c>
      <c r="AD85" s="25" t="str">
        <f t="shared" si="88"/>
        <v/>
      </c>
      <c r="AE85" s="105"/>
      <c r="AF85" s="26" t="str">
        <f t="shared" si="89"/>
        <v/>
      </c>
      <c r="AG85" s="25" t="str">
        <f t="shared" si="90"/>
        <v/>
      </c>
      <c r="AH85" s="123"/>
      <c r="AI85" s="51" t="str">
        <f t="shared" si="91"/>
        <v/>
      </c>
      <c r="AJ85" s="35" t="str">
        <f t="shared" si="92"/>
        <v/>
      </c>
      <c r="AL85" s="25" t="str">
        <f t="shared" si="112"/>
        <v/>
      </c>
      <c r="AM85" s="25" t="str">
        <f t="shared" si="113"/>
        <v/>
      </c>
      <c r="AO85" s="33" t="str">
        <f t="shared" si="114"/>
        <v/>
      </c>
      <c r="AP85" s="33" t="str">
        <f t="shared" si="115"/>
        <v/>
      </c>
      <c r="AQ85" s="125"/>
      <c r="AR85" s="126" t="str">
        <f t="shared" si="116"/>
        <v/>
      </c>
      <c r="AS85" s="126" t="str">
        <f t="shared" si="117"/>
        <v/>
      </c>
      <c r="AT85" s="126"/>
      <c r="AU85" s="62" t="str">
        <f t="shared" si="93"/>
        <v/>
      </c>
      <c r="AV85" s="62" t="str">
        <f t="shared" si="94"/>
        <v/>
      </c>
      <c r="AW85" s="62" t="str">
        <f t="shared" si="95"/>
        <v/>
      </c>
      <c r="AX85" s="61" t="str">
        <f t="shared" si="118"/>
        <v/>
      </c>
      <c r="AY85" s="61"/>
      <c r="AZ85" s="33" t="str">
        <f>IF(B85="","",VLOOKUP($A$3,'Tab1-Plan'!$B$30:$F$33,IF(B85&lt;65,2,3),FALSE))</f>
        <v/>
      </c>
      <c r="BA85" s="33" t="str">
        <f>IF(T85="","",VLOOKUP($A$3,'Tab1-Plan'!$B$30:$F$33,IF(T85&lt;65,4,5),FALSE))</f>
        <v/>
      </c>
      <c r="BB85" s="115"/>
      <c r="BC85" s="126" t="str">
        <f t="shared" si="96"/>
        <v/>
      </c>
      <c r="BD85" s="126" t="str">
        <f t="shared" si="97"/>
        <v/>
      </c>
      <c r="BE85" s="125"/>
      <c r="BF85" s="62" t="str">
        <f t="shared" si="98"/>
        <v/>
      </c>
      <c r="BG85" s="62" t="str">
        <f t="shared" si="99"/>
        <v/>
      </c>
      <c r="BH85" s="62" t="str">
        <f t="shared" si="100"/>
        <v/>
      </c>
      <c r="BI85" s="61" t="str">
        <f t="shared" si="101"/>
        <v/>
      </c>
      <c r="BJ85" s="61"/>
      <c r="BK85" s="61" t="str">
        <f t="shared" si="102"/>
        <v/>
      </c>
      <c r="BL85" s="61" t="str">
        <f t="shared" si="103"/>
        <v/>
      </c>
      <c r="BM85" s="127"/>
      <c r="BU85" s="37"/>
      <c r="BV85" s="127"/>
      <c r="BW85" s="127"/>
    </row>
    <row r="86" spans="1:75">
      <c r="A86" s="26" t="str">
        <f t="shared" si="104"/>
        <v/>
      </c>
      <c r="B86" s="26" t="str">
        <f t="shared" si="105"/>
        <v/>
      </c>
      <c r="C86" s="26" t="str">
        <f t="shared" si="106"/>
        <v/>
      </c>
      <c r="D86" s="103" t="str">
        <f t="shared" si="75"/>
        <v/>
      </c>
      <c r="E86" s="118" t="str">
        <f t="shared" si="76"/>
        <v/>
      </c>
      <c r="F86" s="103" t="str">
        <f t="shared" si="77"/>
        <v/>
      </c>
      <c r="G86" s="103"/>
      <c r="H86" s="60" t="str">
        <f>IF(B86="","",(IF(AND(B86&gt;='Tab1-Plan'!$C$9,C86&gt;='Tab1-Plan'!$D$9),1,0)))</f>
        <v/>
      </c>
      <c r="I86" s="64" t="str">
        <f>IF(AND(B86="",T86=""),"",VLOOKUP($A$3,'Tab2-Assumptions'!$A$10:$C$13,2,FALSE))</f>
        <v/>
      </c>
      <c r="J86" s="64" t="str">
        <f>IF(AND(B86="",T86=""),"",VLOOKUP($A$3,'Tab2-Assumptions'!$A$10:$C$13,3,FALSE))</f>
        <v/>
      </c>
      <c r="K86" s="103" t="str">
        <f t="shared" si="107"/>
        <v/>
      </c>
      <c r="L86" s="103" t="str">
        <f t="shared" si="78"/>
        <v/>
      </c>
      <c r="M86" s="103" t="str">
        <f t="shared" si="79"/>
        <v/>
      </c>
      <c r="N86" s="103" t="str">
        <f t="shared" si="80"/>
        <v/>
      </c>
      <c r="O86" s="103" t="str">
        <f t="shared" si="81"/>
        <v/>
      </c>
      <c r="P86" s="103" t="str">
        <f t="shared" si="108"/>
        <v/>
      </c>
      <c r="Q86" s="103" t="str">
        <f t="shared" si="82"/>
        <v/>
      </c>
      <c r="R86" s="103" t="str">
        <f t="shared" si="83"/>
        <v/>
      </c>
      <c r="T86" s="26" t="str">
        <f t="shared" si="109"/>
        <v/>
      </c>
      <c r="U86" s="119" t="str">
        <f t="shared" si="84"/>
        <v/>
      </c>
      <c r="V86" s="119"/>
      <c r="W86" s="120" t="str">
        <f t="shared" si="110"/>
        <v/>
      </c>
      <c r="X86" s="120" t="str">
        <f t="shared" si="85"/>
        <v/>
      </c>
      <c r="Y86" s="120" t="str">
        <f t="shared" si="86"/>
        <v/>
      </c>
      <c r="Z86" s="119"/>
      <c r="AA86" s="119" t="str">
        <f t="shared" si="111"/>
        <v/>
      </c>
      <c r="AC86" s="26" t="str">
        <f t="shared" si="87"/>
        <v/>
      </c>
      <c r="AD86" s="25" t="str">
        <f t="shared" si="88"/>
        <v/>
      </c>
      <c r="AE86" s="105"/>
      <c r="AF86" s="26" t="str">
        <f t="shared" si="89"/>
        <v/>
      </c>
      <c r="AG86" s="25" t="str">
        <f t="shared" si="90"/>
        <v/>
      </c>
      <c r="AH86" s="123"/>
      <c r="AI86" s="51" t="str">
        <f t="shared" si="91"/>
        <v/>
      </c>
      <c r="AJ86" s="35" t="str">
        <f t="shared" si="92"/>
        <v/>
      </c>
      <c r="AL86" s="25" t="str">
        <f t="shared" si="112"/>
        <v/>
      </c>
      <c r="AM86" s="25" t="str">
        <f t="shared" si="113"/>
        <v/>
      </c>
      <c r="AO86" s="33" t="str">
        <f t="shared" si="114"/>
        <v/>
      </c>
      <c r="AP86" s="33" t="str">
        <f t="shared" si="115"/>
        <v/>
      </c>
      <c r="AQ86" s="125"/>
      <c r="AR86" s="126" t="str">
        <f t="shared" si="116"/>
        <v/>
      </c>
      <c r="AS86" s="126" t="str">
        <f t="shared" si="117"/>
        <v/>
      </c>
      <c r="AT86" s="126"/>
      <c r="AU86" s="62" t="str">
        <f t="shared" si="93"/>
        <v/>
      </c>
      <c r="AV86" s="62" t="str">
        <f t="shared" si="94"/>
        <v/>
      </c>
      <c r="AW86" s="62" t="str">
        <f t="shared" si="95"/>
        <v/>
      </c>
      <c r="AX86" s="61" t="str">
        <f t="shared" si="118"/>
        <v/>
      </c>
      <c r="AY86" s="61"/>
      <c r="AZ86" s="33" t="str">
        <f>IF(B86="","",VLOOKUP($A$3,'Tab1-Plan'!$B$30:$F$33,IF(B86&lt;65,2,3),FALSE))</f>
        <v/>
      </c>
      <c r="BA86" s="33" t="str">
        <f>IF(T86="","",VLOOKUP($A$3,'Tab1-Plan'!$B$30:$F$33,IF(T86&lt;65,4,5),FALSE))</f>
        <v/>
      </c>
      <c r="BB86" s="115"/>
      <c r="BC86" s="126" t="str">
        <f t="shared" si="96"/>
        <v/>
      </c>
      <c r="BD86" s="126" t="str">
        <f t="shared" si="97"/>
        <v/>
      </c>
      <c r="BE86" s="125"/>
      <c r="BF86" s="62" t="str">
        <f t="shared" si="98"/>
        <v/>
      </c>
      <c r="BG86" s="62" t="str">
        <f t="shared" si="99"/>
        <v/>
      </c>
      <c r="BH86" s="62" t="str">
        <f t="shared" si="100"/>
        <v/>
      </c>
      <c r="BI86" s="61" t="str">
        <f t="shared" si="101"/>
        <v/>
      </c>
      <c r="BJ86" s="61"/>
      <c r="BK86" s="61" t="str">
        <f t="shared" si="102"/>
        <v/>
      </c>
      <c r="BL86" s="61" t="str">
        <f t="shared" si="103"/>
        <v/>
      </c>
      <c r="BM86" s="127"/>
      <c r="BU86" s="37"/>
      <c r="BV86" s="127"/>
      <c r="BW86" s="127"/>
    </row>
    <row r="87" spans="1:75">
      <c r="A87" s="26" t="str">
        <f t="shared" si="104"/>
        <v/>
      </c>
      <c r="B87" s="26" t="str">
        <f t="shared" si="105"/>
        <v/>
      </c>
      <c r="C87" s="26" t="str">
        <f t="shared" si="106"/>
        <v/>
      </c>
      <c r="D87" s="103" t="str">
        <f t="shared" si="75"/>
        <v/>
      </c>
      <c r="E87" s="118" t="str">
        <f t="shared" si="76"/>
        <v/>
      </c>
      <c r="F87" s="103" t="str">
        <f t="shared" si="77"/>
        <v/>
      </c>
      <c r="G87" s="103"/>
      <c r="H87" s="60" t="str">
        <f>IF(B87="","",(IF(AND(B87&gt;='Tab1-Plan'!$C$9,C87&gt;='Tab1-Plan'!$D$9),1,0)))</f>
        <v/>
      </c>
      <c r="I87" s="64" t="str">
        <f>IF(AND(B87="",T87=""),"",VLOOKUP($A$3,'Tab2-Assumptions'!$A$10:$C$13,2,FALSE))</f>
        <v/>
      </c>
      <c r="J87" s="64" t="str">
        <f>IF(AND(B87="",T87=""),"",VLOOKUP($A$3,'Tab2-Assumptions'!$A$10:$C$13,3,FALSE))</f>
        <v/>
      </c>
      <c r="K87" s="103" t="str">
        <f t="shared" si="107"/>
        <v/>
      </c>
      <c r="L87" s="103" t="str">
        <f t="shared" si="78"/>
        <v/>
      </c>
      <c r="M87" s="103" t="str">
        <f t="shared" si="79"/>
        <v/>
      </c>
      <c r="N87" s="103" t="str">
        <f t="shared" si="80"/>
        <v/>
      </c>
      <c r="O87" s="103" t="str">
        <f t="shared" si="81"/>
        <v/>
      </c>
      <c r="P87" s="103" t="str">
        <f t="shared" si="108"/>
        <v/>
      </c>
      <c r="Q87" s="103" t="str">
        <f t="shared" si="82"/>
        <v/>
      </c>
      <c r="R87" s="103" t="str">
        <f t="shared" si="83"/>
        <v/>
      </c>
      <c r="T87" s="26" t="str">
        <f t="shared" si="109"/>
        <v/>
      </c>
      <c r="U87" s="119" t="str">
        <f t="shared" si="84"/>
        <v/>
      </c>
      <c r="V87" s="119"/>
      <c r="W87" s="120" t="str">
        <f t="shared" si="110"/>
        <v/>
      </c>
      <c r="X87" s="120" t="str">
        <f t="shared" si="85"/>
        <v/>
      </c>
      <c r="Y87" s="120" t="str">
        <f t="shared" si="86"/>
        <v/>
      </c>
      <c r="Z87" s="119"/>
      <c r="AA87" s="119" t="str">
        <f t="shared" si="111"/>
        <v/>
      </c>
      <c r="AC87" s="26" t="str">
        <f t="shared" si="87"/>
        <v/>
      </c>
      <c r="AD87" s="25" t="str">
        <f t="shared" si="88"/>
        <v/>
      </c>
      <c r="AE87" s="105"/>
      <c r="AF87" s="26" t="str">
        <f t="shared" si="89"/>
        <v/>
      </c>
      <c r="AG87" s="25" t="str">
        <f t="shared" si="90"/>
        <v/>
      </c>
      <c r="AH87" s="123"/>
      <c r="AI87" s="51" t="str">
        <f t="shared" si="91"/>
        <v/>
      </c>
      <c r="AJ87" s="35" t="str">
        <f t="shared" si="92"/>
        <v/>
      </c>
      <c r="AL87" s="25" t="str">
        <f t="shared" si="112"/>
        <v/>
      </c>
      <c r="AM87" s="25" t="str">
        <f t="shared" si="113"/>
        <v/>
      </c>
      <c r="AO87" s="33" t="str">
        <f t="shared" si="114"/>
        <v/>
      </c>
      <c r="AP87" s="33" t="str">
        <f t="shared" si="115"/>
        <v/>
      </c>
      <c r="AQ87" s="125"/>
      <c r="AR87" s="126" t="str">
        <f t="shared" si="116"/>
        <v/>
      </c>
      <c r="AS87" s="126" t="str">
        <f t="shared" si="117"/>
        <v/>
      </c>
      <c r="AT87" s="126"/>
      <c r="AU87" s="62" t="str">
        <f t="shared" si="93"/>
        <v/>
      </c>
      <c r="AV87" s="62" t="str">
        <f t="shared" si="94"/>
        <v/>
      </c>
      <c r="AW87" s="62" t="str">
        <f t="shared" si="95"/>
        <v/>
      </c>
      <c r="AX87" s="61" t="str">
        <f t="shared" si="118"/>
        <v/>
      </c>
      <c r="AY87" s="61"/>
      <c r="AZ87" s="33" t="str">
        <f>IF(B87="","",VLOOKUP($A$3,'Tab1-Plan'!$B$30:$F$33,IF(B87&lt;65,2,3),FALSE))</f>
        <v/>
      </c>
      <c r="BA87" s="33" t="str">
        <f>IF(T87="","",VLOOKUP($A$3,'Tab1-Plan'!$B$30:$F$33,IF(T87&lt;65,4,5),FALSE))</f>
        <v/>
      </c>
      <c r="BB87" s="115"/>
      <c r="BC87" s="126" t="str">
        <f t="shared" si="96"/>
        <v/>
      </c>
      <c r="BD87" s="126" t="str">
        <f t="shared" si="97"/>
        <v/>
      </c>
      <c r="BE87" s="125"/>
      <c r="BF87" s="62" t="str">
        <f t="shared" si="98"/>
        <v/>
      </c>
      <c r="BG87" s="62" t="str">
        <f t="shared" si="99"/>
        <v/>
      </c>
      <c r="BH87" s="62" t="str">
        <f t="shared" si="100"/>
        <v/>
      </c>
      <c r="BI87" s="61" t="str">
        <f t="shared" si="101"/>
        <v/>
      </c>
      <c r="BJ87" s="61"/>
      <c r="BK87" s="61" t="str">
        <f t="shared" si="102"/>
        <v/>
      </c>
      <c r="BL87" s="61" t="str">
        <f t="shared" si="103"/>
        <v/>
      </c>
      <c r="BM87" s="127"/>
      <c r="BU87" s="37"/>
      <c r="BV87" s="127"/>
      <c r="BW87" s="127"/>
    </row>
    <row r="88" spans="1:75">
      <c r="A88" s="26" t="str">
        <f t="shared" si="104"/>
        <v/>
      </c>
      <c r="B88" s="26" t="str">
        <f t="shared" si="105"/>
        <v/>
      </c>
      <c r="C88" s="26" t="str">
        <f t="shared" si="106"/>
        <v/>
      </c>
      <c r="D88" s="103" t="str">
        <f t="shared" si="75"/>
        <v/>
      </c>
      <c r="E88" s="118" t="str">
        <f t="shared" si="76"/>
        <v/>
      </c>
      <c r="F88" s="103" t="str">
        <f t="shared" si="77"/>
        <v/>
      </c>
      <c r="G88" s="103"/>
      <c r="H88" s="60" t="str">
        <f>IF(B88="","",(IF(AND(B88&gt;='Tab1-Plan'!$C$9,C88&gt;='Tab1-Plan'!$D$9),1,0)))</f>
        <v/>
      </c>
      <c r="I88" s="64" t="str">
        <f>IF(AND(B88="",T88=""),"",VLOOKUP($A$3,'Tab2-Assumptions'!$A$10:$C$13,2,FALSE))</f>
        <v/>
      </c>
      <c r="J88" s="64" t="str">
        <f>IF(AND(B88="",T88=""),"",VLOOKUP($A$3,'Tab2-Assumptions'!$A$10:$C$13,3,FALSE))</f>
        <v/>
      </c>
      <c r="K88" s="103" t="str">
        <f t="shared" si="107"/>
        <v/>
      </c>
      <c r="L88" s="103" t="str">
        <f t="shared" si="78"/>
        <v/>
      </c>
      <c r="M88" s="103" t="str">
        <f t="shared" si="79"/>
        <v/>
      </c>
      <c r="N88" s="103" t="str">
        <f t="shared" si="80"/>
        <v/>
      </c>
      <c r="O88" s="103" t="str">
        <f t="shared" si="81"/>
        <v/>
      </c>
      <c r="P88" s="103" t="str">
        <f t="shared" si="108"/>
        <v/>
      </c>
      <c r="Q88" s="103" t="str">
        <f t="shared" si="82"/>
        <v/>
      </c>
      <c r="R88" s="103" t="str">
        <f t="shared" si="83"/>
        <v/>
      </c>
      <c r="T88" s="26" t="str">
        <f t="shared" si="109"/>
        <v/>
      </c>
      <c r="U88" s="119" t="str">
        <f t="shared" si="84"/>
        <v/>
      </c>
      <c r="V88" s="119"/>
      <c r="W88" s="120" t="str">
        <f t="shared" si="110"/>
        <v/>
      </c>
      <c r="X88" s="120" t="str">
        <f t="shared" si="85"/>
        <v/>
      </c>
      <c r="Y88" s="120" t="str">
        <f t="shared" si="86"/>
        <v/>
      </c>
      <c r="Z88" s="119"/>
      <c r="AA88" s="119" t="str">
        <f t="shared" si="111"/>
        <v/>
      </c>
      <c r="AC88" s="26" t="str">
        <f t="shared" si="87"/>
        <v/>
      </c>
      <c r="AD88" s="25" t="str">
        <f t="shared" si="88"/>
        <v/>
      </c>
      <c r="AE88" s="105"/>
      <c r="AF88" s="26" t="str">
        <f t="shared" si="89"/>
        <v/>
      </c>
      <c r="AG88" s="25" t="str">
        <f t="shared" si="90"/>
        <v/>
      </c>
      <c r="AH88" s="123"/>
      <c r="AI88" s="51" t="str">
        <f t="shared" si="91"/>
        <v/>
      </c>
      <c r="AJ88" s="35" t="str">
        <f t="shared" si="92"/>
        <v/>
      </c>
      <c r="AL88" s="25" t="str">
        <f t="shared" si="112"/>
        <v/>
      </c>
      <c r="AM88" s="25" t="str">
        <f t="shared" si="113"/>
        <v/>
      </c>
      <c r="AO88" s="33" t="str">
        <f t="shared" si="114"/>
        <v/>
      </c>
      <c r="AP88" s="33" t="str">
        <f t="shared" si="115"/>
        <v/>
      </c>
      <c r="AQ88" s="125"/>
      <c r="AR88" s="126" t="str">
        <f t="shared" si="116"/>
        <v/>
      </c>
      <c r="AS88" s="126" t="str">
        <f t="shared" si="117"/>
        <v/>
      </c>
      <c r="AT88" s="126"/>
      <c r="AU88" s="62" t="str">
        <f t="shared" si="93"/>
        <v/>
      </c>
      <c r="AV88" s="62" t="str">
        <f t="shared" si="94"/>
        <v/>
      </c>
      <c r="AW88" s="62" t="str">
        <f t="shared" si="95"/>
        <v/>
      </c>
      <c r="AX88" s="61" t="str">
        <f t="shared" si="118"/>
        <v/>
      </c>
      <c r="AY88" s="61"/>
      <c r="AZ88" s="33" t="str">
        <f>IF(B88="","",VLOOKUP($A$3,'Tab1-Plan'!$B$30:$F$33,IF(B88&lt;65,2,3),FALSE))</f>
        <v/>
      </c>
      <c r="BA88" s="33" t="str">
        <f>IF(T88="","",VLOOKUP($A$3,'Tab1-Plan'!$B$30:$F$33,IF(T88&lt;65,4,5),FALSE))</f>
        <v/>
      </c>
      <c r="BB88" s="115"/>
      <c r="BC88" s="126" t="str">
        <f t="shared" si="96"/>
        <v/>
      </c>
      <c r="BD88" s="126" t="str">
        <f t="shared" si="97"/>
        <v/>
      </c>
      <c r="BE88" s="125"/>
      <c r="BF88" s="62" t="str">
        <f t="shared" si="98"/>
        <v/>
      </c>
      <c r="BG88" s="62" t="str">
        <f t="shared" si="99"/>
        <v/>
      </c>
      <c r="BH88" s="62" t="str">
        <f t="shared" si="100"/>
        <v/>
      </c>
      <c r="BI88" s="61" t="str">
        <f t="shared" si="101"/>
        <v/>
      </c>
      <c r="BJ88" s="61"/>
      <c r="BK88" s="61" t="str">
        <f t="shared" si="102"/>
        <v/>
      </c>
      <c r="BL88" s="61" t="str">
        <f t="shared" si="103"/>
        <v/>
      </c>
      <c r="BM88" s="127"/>
      <c r="BU88" s="37"/>
      <c r="BV88" s="127"/>
      <c r="BW88" s="127"/>
    </row>
    <row r="89" spans="1:75">
      <c r="A89" s="26" t="str">
        <f t="shared" si="104"/>
        <v/>
      </c>
      <c r="B89" s="26" t="str">
        <f t="shared" si="105"/>
        <v/>
      </c>
      <c r="C89" s="26" t="str">
        <f t="shared" si="106"/>
        <v/>
      </c>
      <c r="D89" s="103" t="str">
        <f t="shared" si="75"/>
        <v/>
      </c>
      <c r="E89" s="118" t="str">
        <f t="shared" si="76"/>
        <v/>
      </c>
      <c r="F89" s="103" t="str">
        <f t="shared" si="77"/>
        <v/>
      </c>
      <c r="G89" s="103"/>
      <c r="H89" s="60" t="str">
        <f>IF(B89="","",(IF(AND(B89&gt;='Tab1-Plan'!$C$9,C89&gt;='Tab1-Plan'!$D$9),1,0)))</f>
        <v/>
      </c>
      <c r="I89" s="64" t="str">
        <f>IF(AND(B89="",T89=""),"",VLOOKUP($A$3,'Tab2-Assumptions'!$A$10:$C$13,2,FALSE))</f>
        <v/>
      </c>
      <c r="J89" s="64" t="str">
        <f>IF(AND(B89="",T89=""),"",VLOOKUP($A$3,'Tab2-Assumptions'!$A$10:$C$13,3,FALSE))</f>
        <v/>
      </c>
      <c r="K89" s="103" t="str">
        <f t="shared" si="107"/>
        <v/>
      </c>
      <c r="L89" s="103" t="str">
        <f t="shared" si="78"/>
        <v/>
      </c>
      <c r="M89" s="103" t="str">
        <f t="shared" si="79"/>
        <v/>
      </c>
      <c r="N89" s="103" t="str">
        <f t="shared" si="80"/>
        <v/>
      </c>
      <c r="O89" s="103" t="str">
        <f t="shared" si="81"/>
        <v/>
      </c>
      <c r="P89" s="103" t="str">
        <f t="shared" si="108"/>
        <v/>
      </c>
      <c r="Q89" s="103" t="str">
        <f t="shared" si="82"/>
        <v/>
      </c>
      <c r="R89" s="103" t="str">
        <f t="shared" si="83"/>
        <v/>
      </c>
      <c r="T89" s="26" t="str">
        <f t="shared" si="109"/>
        <v/>
      </c>
      <c r="U89" s="119" t="str">
        <f t="shared" si="84"/>
        <v/>
      </c>
      <c r="V89" s="119"/>
      <c r="W89" s="120" t="str">
        <f t="shared" si="110"/>
        <v/>
      </c>
      <c r="X89" s="120" t="str">
        <f t="shared" si="85"/>
        <v/>
      </c>
      <c r="Y89" s="120" t="str">
        <f t="shared" si="86"/>
        <v/>
      </c>
      <c r="Z89" s="119"/>
      <c r="AA89" s="119" t="str">
        <f t="shared" si="111"/>
        <v/>
      </c>
      <c r="AC89" s="26" t="str">
        <f t="shared" si="87"/>
        <v/>
      </c>
      <c r="AD89" s="25" t="str">
        <f t="shared" si="88"/>
        <v/>
      </c>
      <c r="AE89" s="105"/>
      <c r="AF89" s="26" t="str">
        <f t="shared" si="89"/>
        <v/>
      </c>
      <c r="AG89" s="25" t="str">
        <f t="shared" si="90"/>
        <v/>
      </c>
      <c r="AH89" s="123"/>
      <c r="AI89" s="51" t="str">
        <f t="shared" si="91"/>
        <v/>
      </c>
      <c r="AJ89" s="35" t="str">
        <f t="shared" si="92"/>
        <v/>
      </c>
      <c r="AL89" s="25" t="str">
        <f t="shared" si="112"/>
        <v/>
      </c>
      <c r="AM89" s="25" t="str">
        <f t="shared" si="113"/>
        <v/>
      </c>
      <c r="AO89" s="33" t="str">
        <f t="shared" si="114"/>
        <v/>
      </c>
      <c r="AP89" s="33" t="str">
        <f t="shared" si="115"/>
        <v/>
      </c>
      <c r="AQ89" s="125"/>
      <c r="AR89" s="126" t="str">
        <f t="shared" si="116"/>
        <v/>
      </c>
      <c r="AS89" s="126" t="str">
        <f t="shared" si="117"/>
        <v/>
      </c>
      <c r="AT89" s="126"/>
      <c r="AU89" s="62" t="str">
        <f t="shared" si="93"/>
        <v/>
      </c>
      <c r="AV89" s="62" t="str">
        <f t="shared" si="94"/>
        <v/>
      </c>
      <c r="AW89" s="62" t="str">
        <f t="shared" si="95"/>
        <v/>
      </c>
      <c r="AX89" s="61" t="str">
        <f t="shared" si="118"/>
        <v/>
      </c>
      <c r="AY89" s="61"/>
      <c r="AZ89" s="33" t="str">
        <f>IF(B89="","",VLOOKUP($A$3,'Tab1-Plan'!$B$30:$F$33,IF(B89&lt;65,2,3),FALSE))</f>
        <v/>
      </c>
      <c r="BA89" s="33" t="str">
        <f>IF(T89="","",VLOOKUP($A$3,'Tab1-Plan'!$B$30:$F$33,IF(T89&lt;65,4,5),FALSE))</f>
        <v/>
      </c>
      <c r="BB89" s="115"/>
      <c r="BC89" s="126" t="str">
        <f t="shared" si="96"/>
        <v/>
      </c>
      <c r="BD89" s="126" t="str">
        <f t="shared" si="97"/>
        <v/>
      </c>
      <c r="BE89" s="125"/>
      <c r="BF89" s="62" t="str">
        <f t="shared" si="98"/>
        <v/>
      </c>
      <c r="BG89" s="62" t="str">
        <f t="shared" si="99"/>
        <v/>
      </c>
      <c r="BH89" s="62" t="str">
        <f t="shared" si="100"/>
        <v/>
      </c>
      <c r="BI89" s="61" t="str">
        <f t="shared" si="101"/>
        <v/>
      </c>
      <c r="BJ89" s="61"/>
      <c r="BK89" s="61" t="str">
        <f t="shared" si="102"/>
        <v/>
      </c>
      <c r="BL89" s="61" t="str">
        <f t="shared" si="103"/>
        <v/>
      </c>
      <c r="BM89" s="127"/>
      <c r="BU89" s="37"/>
      <c r="BV89" s="127"/>
      <c r="BW89" s="127"/>
    </row>
    <row r="90" spans="1:75">
      <c r="A90" s="26" t="str">
        <f t="shared" si="104"/>
        <v/>
      </c>
      <c r="B90" s="26" t="str">
        <f t="shared" si="105"/>
        <v/>
      </c>
      <c r="C90" s="26" t="str">
        <f t="shared" si="106"/>
        <v/>
      </c>
      <c r="D90" s="103" t="str">
        <f t="shared" si="75"/>
        <v/>
      </c>
      <c r="E90" s="118" t="str">
        <f t="shared" si="76"/>
        <v/>
      </c>
      <c r="F90" s="103" t="str">
        <f t="shared" si="77"/>
        <v/>
      </c>
      <c r="G90" s="103"/>
      <c r="H90" s="60" t="str">
        <f>IF(B90="","",(IF(AND(B90&gt;='Tab1-Plan'!$C$9,C90&gt;='Tab1-Plan'!$D$9),1,0)))</f>
        <v/>
      </c>
      <c r="I90" s="64" t="str">
        <f>IF(AND(B90="",T90=""),"",VLOOKUP($A$3,'Tab2-Assumptions'!$A$10:$C$13,2,FALSE))</f>
        <v/>
      </c>
      <c r="J90" s="64" t="str">
        <f>IF(AND(B90="",T90=""),"",VLOOKUP($A$3,'Tab2-Assumptions'!$A$10:$C$13,3,FALSE))</f>
        <v/>
      </c>
      <c r="K90" s="103" t="str">
        <f t="shared" si="107"/>
        <v/>
      </c>
      <c r="L90" s="103" t="str">
        <f t="shared" si="78"/>
        <v/>
      </c>
      <c r="M90" s="103" t="str">
        <f t="shared" si="79"/>
        <v/>
      </c>
      <c r="N90" s="103" t="str">
        <f t="shared" si="80"/>
        <v/>
      </c>
      <c r="O90" s="103" t="str">
        <f t="shared" si="81"/>
        <v/>
      </c>
      <c r="P90" s="103" t="str">
        <f t="shared" si="108"/>
        <v/>
      </c>
      <c r="Q90" s="103" t="str">
        <f t="shared" si="82"/>
        <v/>
      </c>
      <c r="R90" s="103" t="str">
        <f t="shared" si="83"/>
        <v/>
      </c>
      <c r="T90" s="26" t="str">
        <f t="shared" si="109"/>
        <v/>
      </c>
      <c r="U90" s="119" t="str">
        <f t="shared" si="84"/>
        <v/>
      </c>
      <c r="V90" s="119"/>
      <c r="W90" s="120" t="str">
        <f t="shared" si="110"/>
        <v/>
      </c>
      <c r="X90" s="120" t="str">
        <f t="shared" si="85"/>
        <v/>
      </c>
      <c r="Y90" s="120" t="str">
        <f t="shared" si="86"/>
        <v/>
      </c>
      <c r="Z90" s="119"/>
      <c r="AA90" s="119" t="str">
        <f t="shared" si="111"/>
        <v/>
      </c>
      <c r="AC90" s="26" t="str">
        <f t="shared" si="87"/>
        <v/>
      </c>
      <c r="AD90" s="25" t="str">
        <f t="shared" si="88"/>
        <v/>
      </c>
      <c r="AE90" s="105"/>
      <c r="AF90" s="26" t="str">
        <f t="shared" si="89"/>
        <v/>
      </c>
      <c r="AG90" s="25" t="str">
        <f t="shared" si="90"/>
        <v/>
      </c>
      <c r="AH90" s="123"/>
      <c r="AI90" s="51" t="str">
        <f t="shared" si="91"/>
        <v/>
      </c>
      <c r="AJ90" s="35" t="str">
        <f t="shared" si="92"/>
        <v/>
      </c>
      <c r="AL90" s="25" t="str">
        <f t="shared" si="112"/>
        <v/>
      </c>
      <c r="AM90" s="25" t="str">
        <f t="shared" si="113"/>
        <v/>
      </c>
      <c r="AO90" s="33" t="str">
        <f t="shared" si="114"/>
        <v/>
      </c>
      <c r="AP90" s="33" t="str">
        <f t="shared" si="115"/>
        <v/>
      </c>
      <c r="AQ90" s="125"/>
      <c r="AR90" s="126" t="str">
        <f t="shared" si="116"/>
        <v/>
      </c>
      <c r="AS90" s="126" t="str">
        <f t="shared" si="117"/>
        <v/>
      </c>
      <c r="AT90" s="126"/>
      <c r="AU90" s="62" t="str">
        <f t="shared" si="93"/>
        <v/>
      </c>
      <c r="AV90" s="62" t="str">
        <f t="shared" si="94"/>
        <v/>
      </c>
      <c r="AW90" s="62" t="str">
        <f t="shared" si="95"/>
        <v/>
      </c>
      <c r="AX90" s="61" t="str">
        <f t="shared" si="118"/>
        <v/>
      </c>
      <c r="AY90" s="61"/>
      <c r="AZ90" s="33" t="str">
        <f>IF(B90="","",VLOOKUP($A$3,'Tab1-Plan'!$B$30:$F$33,IF(B90&lt;65,2,3),FALSE))</f>
        <v/>
      </c>
      <c r="BA90" s="33" t="str">
        <f>IF(T90="","",VLOOKUP($A$3,'Tab1-Plan'!$B$30:$F$33,IF(T90&lt;65,4,5),FALSE))</f>
        <v/>
      </c>
      <c r="BB90" s="115"/>
      <c r="BC90" s="126" t="str">
        <f t="shared" si="96"/>
        <v/>
      </c>
      <c r="BD90" s="126" t="str">
        <f t="shared" si="97"/>
        <v/>
      </c>
      <c r="BE90" s="125"/>
      <c r="BF90" s="62" t="str">
        <f t="shared" si="98"/>
        <v/>
      </c>
      <c r="BG90" s="62" t="str">
        <f t="shared" si="99"/>
        <v/>
      </c>
      <c r="BH90" s="62" t="str">
        <f t="shared" si="100"/>
        <v/>
      </c>
      <c r="BI90" s="61" t="str">
        <f t="shared" si="101"/>
        <v/>
      </c>
      <c r="BJ90" s="61"/>
      <c r="BK90" s="61" t="str">
        <f t="shared" si="102"/>
        <v/>
      </c>
      <c r="BL90" s="61" t="str">
        <f t="shared" si="103"/>
        <v/>
      </c>
      <c r="BM90" s="127"/>
      <c r="BU90" s="37"/>
      <c r="BV90" s="127"/>
      <c r="BW90" s="127"/>
    </row>
    <row r="91" spans="1:75">
      <c r="A91" s="26" t="str">
        <f t="shared" si="104"/>
        <v/>
      </c>
      <c r="B91" s="26" t="str">
        <f t="shared" si="105"/>
        <v/>
      </c>
      <c r="C91" s="26" t="str">
        <f t="shared" si="106"/>
        <v/>
      </c>
      <c r="D91" s="103" t="str">
        <f t="shared" si="75"/>
        <v/>
      </c>
      <c r="E91" s="118" t="str">
        <f t="shared" si="76"/>
        <v/>
      </c>
      <c r="F91" s="103" t="str">
        <f t="shared" si="77"/>
        <v/>
      </c>
      <c r="G91" s="103"/>
      <c r="H91" s="60" t="str">
        <f>IF(B91="","",(IF(AND(B91&gt;='Tab1-Plan'!$C$9,C91&gt;='Tab1-Plan'!$D$9),1,0)))</f>
        <v/>
      </c>
      <c r="I91" s="64" t="str">
        <f>IF(AND(B91="",T91=""),"",VLOOKUP($A$3,'Tab2-Assumptions'!$A$10:$C$13,2,FALSE))</f>
        <v/>
      </c>
      <c r="J91" s="64" t="str">
        <f>IF(AND(B91="",T91=""),"",VLOOKUP($A$3,'Tab2-Assumptions'!$A$10:$C$13,3,FALSE))</f>
        <v/>
      </c>
      <c r="K91" s="103" t="str">
        <f t="shared" si="107"/>
        <v/>
      </c>
      <c r="L91" s="103" t="str">
        <f t="shared" si="78"/>
        <v/>
      </c>
      <c r="M91" s="103" t="str">
        <f t="shared" si="79"/>
        <v/>
      </c>
      <c r="N91" s="103" t="str">
        <f t="shared" si="80"/>
        <v/>
      </c>
      <c r="O91" s="103" t="str">
        <f t="shared" si="81"/>
        <v/>
      </c>
      <c r="P91" s="103" t="str">
        <f t="shared" si="108"/>
        <v/>
      </c>
      <c r="Q91" s="103" t="str">
        <f t="shared" si="82"/>
        <v/>
      </c>
      <c r="R91" s="103" t="str">
        <f t="shared" si="83"/>
        <v/>
      </c>
      <c r="T91" s="26" t="str">
        <f t="shared" si="109"/>
        <v/>
      </c>
      <c r="U91" s="119" t="str">
        <f t="shared" si="84"/>
        <v/>
      </c>
      <c r="V91" s="119"/>
      <c r="W91" s="120" t="str">
        <f t="shared" si="110"/>
        <v/>
      </c>
      <c r="X91" s="120" t="str">
        <f t="shared" si="85"/>
        <v/>
      </c>
      <c r="Y91" s="120" t="str">
        <f t="shared" si="86"/>
        <v/>
      </c>
      <c r="Z91" s="119"/>
      <c r="AA91" s="119" t="str">
        <f t="shared" si="111"/>
        <v/>
      </c>
      <c r="AC91" s="26" t="str">
        <f t="shared" si="87"/>
        <v/>
      </c>
      <c r="AD91" s="25" t="str">
        <f t="shared" si="88"/>
        <v/>
      </c>
      <c r="AE91" s="105"/>
      <c r="AF91" s="26" t="str">
        <f t="shared" si="89"/>
        <v/>
      </c>
      <c r="AG91" s="25" t="str">
        <f t="shared" si="90"/>
        <v/>
      </c>
      <c r="AH91" s="123"/>
      <c r="AI91" s="51" t="str">
        <f t="shared" si="91"/>
        <v/>
      </c>
      <c r="AJ91" s="35" t="str">
        <f t="shared" si="92"/>
        <v/>
      </c>
      <c r="AL91" s="25" t="str">
        <f t="shared" si="112"/>
        <v/>
      </c>
      <c r="AM91" s="25" t="str">
        <f t="shared" si="113"/>
        <v/>
      </c>
      <c r="AO91" s="33" t="str">
        <f t="shared" si="114"/>
        <v/>
      </c>
      <c r="AP91" s="33" t="str">
        <f t="shared" si="115"/>
        <v/>
      </c>
      <c r="AQ91" s="125"/>
      <c r="AR91" s="126" t="str">
        <f t="shared" si="116"/>
        <v/>
      </c>
      <c r="AS91" s="126" t="str">
        <f t="shared" si="117"/>
        <v/>
      </c>
      <c r="AT91" s="126"/>
      <c r="AU91" s="62" t="str">
        <f t="shared" si="93"/>
        <v/>
      </c>
      <c r="AV91" s="62" t="str">
        <f t="shared" si="94"/>
        <v/>
      </c>
      <c r="AW91" s="62" t="str">
        <f t="shared" si="95"/>
        <v/>
      </c>
      <c r="AX91" s="61" t="str">
        <f t="shared" si="118"/>
        <v/>
      </c>
      <c r="AY91" s="61"/>
      <c r="AZ91" s="33" t="str">
        <f>IF(B91="","",VLOOKUP($A$3,'Tab1-Plan'!$B$30:$F$33,IF(B91&lt;65,2,3),FALSE))</f>
        <v/>
      </c>
      <c r="BA91" s="33" t="str">
        <f>IF(T91="","",VLOOKUP($A$3,'Tab1-Plan'!$B$30:$F$33,IF(T91&lt;65,4,5),FALSE))</f>
        <v/>
      </c>
      <c r="BB91" s="115"/>
      <c r="BC91" s="126" t="str">
        <f t="shared" si="96"/>
        <v/>
      </c>
      <c r="BD91" s="126" t="str">
        <f t="shared" si="97"/>
        <v/>
      </c>
      <c r="BE91" s="125"/>
      <c r="BF91" s="62" t="str">
        <f t="shared" si="98"/>
        <v/>
      </c>
      <c r="BG91" s="62" t="str">
        <f t="shared" si="99"/>
        <v/>
      </c>
      <c r="BH91" s="62" t="str">
        <f t="shared" si="100"/>
        <v/>
      </c>
      <c r="BI91" s="61" t="str">
        <f t="shared" si="101"/>
        <v/>
      </c>
      <c r="BJ91" s="61"/>
      <c r="BK91" s="61" t="str">
        <f t="shared" si="102"/>
        <v/>
      </c>
      <c r="BL91" s="61" t="str">
        <f t="shared" si="103"/>
        <v/>
      </c>
      <c r="BM91" s="127"/>
      <c r="BU91" s="37"/>
      <c r="BV91" s="127"/>
      <c r="BW91" s="127"/>
    </row>
    <row r="92" spans="1:75">
      <c r="A92" s="26" t="str">
        <f t="shared" si="104"/>
        <v/>
      </c>
      <c r="B92" s="26" t="str">
        <f t="shared" si="105"/>
        <v/>
      </c>
      <c r="C92" s="26" t="str">
        <f t="shared" si="106"/>
        <v/>
      </c>
      <c r="D92" s="103" t="str">
        <f t="shared" si="75"/>
        <v/>
      </c>
      <c r="E92" s="118" t="str">
        <f t="shared" si="76"/>
        <v/>
      </c>
      <c r="F92" s="103" t="str">
        <f t="shared" si="77"/>
        <v/>
      </c>
      <c r="G92" s="103"/>
      <c r="H92" s="60" t="str">
        <f>IF(B92="","",(IF(AND(B92&gt;='Tab1-Plan'!$C$9,C92&gt;='Tab1-Plan'!$D$9),1,0)))</f>
        <v/>
      </c>
      <c r="I92" s="64" t="str">
        <f>IF(AND(B92="",T92=""),"",VLOOKUP($A$3,'Tab2-Assumptions'!$A$10:$C$13,2,FALSE))</f>
        <v/>
      </c>
      <c r="J92" s="64" t="str">
        <f>IF(AND(B92="",T92=""),"",VLOOKUP($A$3,'Tab2-Assumptions'!$A$10:$C$13,3,FALSE))</f>
        <v/>
      </c>
      <c r="K92" s="103" t="str">
        <f t="shared" si="107"/>
        <v/>
      </c>
      <c r="L92" s="103" t="str">
        <f t="shared" si="78"/>
        <v/>
      </c>
      <c r="M92" s="103" t="str">
        <f t="shared" si="79"/>
        <v/>
      </c>
      <c r="N92" s="103" t="str">
        <f t="shared" si="80"/>
        <v/>
      </c>
      <c r="O92" s="103" t="str">
        <f t="shared" si="81"/>
        <v/>
      </c>
      <c r="P92" s="103" t="str">
        <f t="shared" si="108"/>
        <v/>
      </c>
      <c r="Q92" s="103" t="str">
        <f t="shared" si="82"/>
        <v/>
      </c>
      <c r="R92" s="103" t="str">
        <f t="shared" si="83"/>
        <v/>
      </c>
      <c r="T92" s="26" t="str">
        <f t="shared" si="109"/>
        <v/>
      </c>
      <c r="U92" s="119" t="str">
        <f t="shared" si="84"/>
        <v/>
      </c>
      <c r="V92" s="119"/>
      <c r="W92" s="120" t="str">
        <f t="shared" si="110"/>
        <v/>
      </c>
      <c r="X92" s="120" t="str">
        <f t="shared" si="85"/>
        <v/>
      </c>
      <c r="Y92" s="120" t="str">
        <f t="shared" si="86"/>
        <v/>
      </c>
      <c r="Z92" s="119"/>
      <c r="AA92" s="119" t="str">
        <f t="shared" si="111"/>
        <v/>
      </c>
      <c r="AC92" s="26" t="str">
        <f t="shared" si="87"/>
        <v/>
      </c>
      <c r="AD92" s="25" t="str">
        <f t="shared" si="88"/>
        <v/>
      </c>
      <c r="AE92" s="105"/>
      <c r="AF92" s="26" t="str">
        <f t="shared" si="89"/>
        <v/>
      </c>
      <c r="AG92" s="25" t="str">
        <f t="shared" si="90"/>
        <v/>
      </c>
      <c r="AH92" s="123"/>
      <c r="AI92" s="51" t="str">
        <f t="shared" si="91"/>
        <v/>
      </c>
      <c r="AJ92" s="35" t="str">
        <f t="shared" si="92"/>
        <v/>
      </c>
      <c r="AL92" s="25" t="str">
        <f t="shared" si="112"/>
        <v/>
      </c>
      <c r="AM92" s="25" t="str">
        <f t="shared" si="113"/>
        <v/>
      </c>
      <c r="AO92" s="33" t="str">
        <f t="shared" si="114"/>
        <v/>
      </c>
      <c r="AP92" s="33" t="str">
        <f t="shared" si="115"/>
        <v/>
      </c>
      <c r="AQ92" s="125"/>
      <c r="AR92" s="126" t="str">
        <f t="shared" si="116"/>
        <v/>
      </c>
      <c r="AS92" s="126" t="str">
        <f t="shared" si="117"/>
        <v/>
      </c>
      <c r="AT92" s="126"/>
      <c r="AU92" s="62" t="str">
        <f t="shared" si="93"/>
        <v/>
      </c>
      <c r="AV92" s="62" t="str">
        <f t="shared" si="94"/>
        <v/>
      </c>
      <c r="AW92" s="62" t="str">
        <f t="shared" si="95"/>
        <v/>
      </c>
      <c r="AX92" s="61" t="str">
        <f t="shared" si="118"/>
        <v/>
      </c>
      <c r="AY92" s="61"/>
      <c r="AZ92" s="33" t="str">
        <f>IF(B92="","",VLOOKUP($A$3,'Tab1-Plan'!$B$30:$F$33,IF(B92&lt;65,2,3),FALSE))</f>
        <v/>
      </c>
      <c r="BA92" s="33" t="str">
        <f>IF(T92="","",VLOOKUP($A$3,'Tab1-Plan'!$B$30:$F$33,IF(T92&lt;65,4,5),FALSE))</f>
        <v/>
      </c>
      <c r="BB92" s="115"/>
      <c r="BC92" s="126" t="str">
        <f t="shared" si="96"/>
        <v/>
      </c>
      <c r="BD92" s="126" t="str">
        <f t="shared" si="97"/>
        <v/>
      </c>
      <c r="BE92" s="125"/>
      <c r="BF92" s="62" t="str">
        <f t="shared" si="98"/>
        <v/>
      </c>
      <c r="BG92" s="62" t="str">
        <f t="shared" si="99"/>
        <v/>
      </c>
      <c r="BH92" s="62" t="str">
        <f t="shared" si="100"/>
        <v/>
      </c>
      <c r="BI92" s="61" t="str">
        <f t="shared" si="101"/>
        <v/>
      </c>
      <c r="BJ92" s="61"/>
      <c r="BK92" s="61" t="str">
        <f t="shared" si="102"/>
        <v/>
      </c>
      <c r="BL92" s="61" t="str">
        <f t="shared" si="103"/>
        <v/>
      </c>
      <c r="BM92" s="127"/>
      <c r="BU92" s="37"/>
      <c r="BV92" s="127"/>
      <c r="BW92" s="127"/>
    </row>
    <row r="93" spans="1:75">
      <c r="A93" s="26" t="str">
        <f t="shared" si="104"/>
        <v/>
      </c>
      <c r="B93" s="26" t="str">
        <f t="shared" si="105"/>
        <v/>
      </c>
      <c r="C93" s="26" t="str">
        <f t="shared" si="106"/>
        <v/>
      </c>
      <c r="D93" s="103" t="str">
        <f t="shared" si="75"/>
        <v/>
      </c>
      <c r="E93" s="118" t="str">
        <f t="shared" si="76"/>
        <v/>
      </c>
      <c r="F93" s="103" t="str">
        <f t="shared" si="77"/>
        <v/>
      </c>
      <c r="G93" s="103"/>
      <c r="H93" s="60" t="str">
        <f>IF(B93="","",(IF(AND(B93&gt;='Tab1-Plan'!$C$9,C93&gt;='Tab1-Plan'!$D$9),1,0)))</f>
        <v/>
      </c>
      <c r="I93" s="64" t="str">
        <f>IF(AND(B93="",T93=""),"",VLOOKUP($A$3,'Tab2-Assumptions'!$A$10:$C$13,2,FALSE))</f>
        <v/>
      </c>
      <c r="J93" s="64" t="str">
        <f>IF(AND(B93="",T93=""),"",VLOOKUP($A$3,'Tab2-Assumptions'!$A$10:$C$13,3,FALSE))</f>
        <v/>
      </c>
      <c r="K93" s="103" t="str">
        <f t="shared" si="107"/>
        <v/>
      </c>
      <c r="L93" s="103" t="str">
        <f t="shared" si="78"/>
        <v/>
      </c>
      <c r="M93" s="103" t="str">
        <f t="shared" si="79"/>
        <v/>
      </c>
      <c r="N93" s="103" t="str">
        <f t="shared" si="80"/>
        <v/>
      </c>
      <c r="O93" s="103" t="str">
        <f t="shared" si="81"/>
        <v/>
      </c>
      <c r="P93" s="103" t="str">
        <f t="shared" si="108"/>
        <v/>
      </c>
      <c r="Q93" s="103" t="str">
        <f t="shared" si="82"/>
        <v/>
      </c>
      <c r="R93" s="103" t="str">
        <f t="shared" si="83"/>
        <v/>
      </c>
      <c r="T93" s="26" t="str">
        <f t="shared" si="109"/>
        <v/>
      </c>
      <c r="U93" s="119" t="str">
        <f t="shared" si="84"/>
        <v/>
      </c>
      <c r="V93" s="119"/>
      <c r="W93" s="120" t="str">
        <f t="shared" si="110"/>
        <v/>
      </c>
      <c r="X93" s="120" t="str">
        <f t="shared" si="85"/>
        <v/>
      </c>
      <c r="Y93" s="120" t="str">
        <f t="shared" si="86"/>
        <v/>
      </c>
      <c r="Z93" s="119"/>
      <c r="AA93" s="119" t="str">
        <f t="shared" si="111"/>
        <v/>
      </c>
      <c r="AC93" s="26" t="str">
        <f t="shared" si="87"/>
        <v/>
      </c>
      <c r="AD93" s="25" t="str">
        <f t="shared" si="88"/>
        <v/>
      </c>
      <c r="AE93" s="105"/>
      <c r="AF93" s="26" t="str">
        <f t="shared" si="89"/>
        <v/>
      </c>
      <c r="AG93" s="25" t="str">
        <f t="shared" si="90"/>
        <v/>
      </c>
      <c r="AH93" s="123"/>
      <c r="AI93" s="51" t="str">
        <f t="shared" si="91"/>
        <v/>
      </c>
      <c r="AJ93" s="35" t="str">
        <f t="shared" si="92"/>
        <v/>
      </c>
      <c r="AL93" s="25" t="str">
        <f t="shared" si="112"/>
        <v/>
      </c>
      <c r="AM93" s="25" t="str">
        <f t="shared" si="113"/>
        <v/>
      </c>
      <c r="AO93" s="33" t="str">
        <f t="shared" si="114"/>
        <v/>
      </c>
      <c r="AP93" s="33" t="str">
        <f t="shared" si="115"/>
        <v/>
      </c>
      <c r="AQ93" s="125"/>
      <c r="AR93" s="126" t="str">
        <f t="shared" si="116"/>
        <v/>
      </c>
      <c r="AS93" s="126" t="str">
        <f t="shared" si="117"/>
        <v/>
      </c>
      <c r="AT93" s="126"/>
      <c r="AU93" s="62" t="str">
        <f t="shared" si="93"/>
        <v/>
      </c>
      <c r="AV93" s="62" t="str">
        <f t="shared" si="94"/>
        <v/>
      </c>
      <c r="AW93" s="62" t="str">
        <f t="shared" si="95"/>
        <v/>
      </c>
      <c r="AX93" s="61" t="str">
        <f t="shared" si="118"/>
        <v/>
      </c>
      <c r="AY93" s="61"/>
      <c r="AZ93" s="33" t="str">
        <f>IF(B93="","",VLOOKUP($A$3,'Tab1-Plan'!$B$30:$F$33,IF(B93&lt;65,2,3),FALSE))</f>
        <v/>
      </c>
      <c r="BA93" s="33" t="str">
        <f>IF(T93="","",VLOOKUP($A$3,'Tab1-Plan'!$B$30:$F$33,IF(T93&lt;65,4,5),FALSE))</f>
        <v/>
      </c>
      <c r="BB93" s="115"/>
      <c r="BC93" s="126" t="str">
        <f t="shared" si="96"/>
        <v/>
      </c>
      <c r="BD93" s="126" t="str">
        <f t="shared" si="97"/>
        <v/>
      </c>
      <c r="BE93" s="125"/>
      <c r="BF93" s="62" t="str">
        <f t="shared" si="98"/>
        <v/>
      </c>
      <c r="BG93" s="62" t="str">
        <f t="shared" si="99"/>
        <v/>
      </c>
      <c r="BH93" s="62" t="str">
        <f t="shared" si="100"/>
        <v/>
      </c>
      <c r="BI93" s="61" t="str">
        <f t="shared" si="101"/>
        <v/>
      </c>
      <c r="BJ93" s="61"/>
      <c r="BK93" s="61" t="str">
        <f t="shared" si="102"/>
        <v/>
      </c>
      <c r="BL93" s="61" t="str">
        <f t="shared" si="103"/>
        <v/>
      </c>
      <c r="BM93" s="127"/>
      <c r="BU93" s="37"/>
      <c r="BV93" s="127"/>
      <c r="BW93" s="127"/>
    </row>
    <row r="94" spans="1:75">
      <c r="A94" s="26" t="str">
        <f t="shared" si="104"/>
        <v/>
      </c>
      <c r="B94" s="26" t="str">
        <f t="shared" si="105"/>
        <v/>
      </c>
      <c r="C94" s="26" t="str">
        <f t="shared" si="106"/>
        <v/>
      </c>
      <c r="D94" s="103" t="str">
        <f t="shared" si="75"/>
        <v/>
      </c>
      <c r="E94" s="118" t="str">
        <f t="shared" si="76"/>
        <v/>
      </c>
      <c r="F94" s="103" t="str">
        <f t="shared" si="77"/>
        <v/>
      </c>
      <c r="G94" s="103"/>
      <c r="H94" s="60" t="str">
        <f>IF(B94="","",(IF(AND(B94&gt;='Tab1-Plan'!$C$9,C94&gt;='Tab1-Plan'!$D$9),1,0)))</f>
        <v/>
      </c>
      <c r="I94" s="64" t="str">
        <f>IF(AND(B94="",T94=""),"",VLOOKUP($A$3,'Tab2-Assumptions'!$A$10:$C$13,2,FALSE))</f>
        <v/>
      </c>
      <c r="J94" s="64" t="str">
        <f>IF(AND(B94="",T94=""),"",VLOOKUP($A$3,'Tab2-Assumptions'!$A$10:$C$13,3,FALSE))</f>
        <v/>
      </c>
      <c r="K94" s="103" t="str">
        <f t="shared" si="107"/>
        <v/>
      </c>
      <c r="L94" s="103" t="str">
        <f t="shared" si="78"/>
        <v/>
      </c>
      <c r="M94" s="103" t="str">
        <f t="shared" si="79"/>
        <v/>
      </c>
      <c r="N94" s="103" t="str">
        <f t="shared" si="80"/>
        <v/>
      </c>
      <c r="O94" s="103" t="str">
        <f t="shared" si="81"/>
        <v/>
      </c>
      <c r="P94" s="103" t="str">
        <f t="shared" si="108"/>
        <v/>
      </c>
      <c r="Q94" s="103" t="str">
        <f t="shared" si="82"/>
        <v/>
      </c>
      <c r="R94" s="103" t="str">
        <f t="shared" si="83"/>
        <v/>
      </c>
      <c r="T94" s="26" t="str">
        <f t="shared" si="109"/>
        <v/>
      </c>
      <c r="U94" s="119" t="str">
        <f t="shared" si="84"/>
        <v/>
      </c>
      <c r="V94" s="119"/>
      <c r="W94" s="120" t="str">
        <f t="shared" si="110"/>
        <v/>
      </c>
      <c r="X94" s="120" t="str">
        <f t="shared" si="85"/>
        <v/>
      </c>
      <c r="Y94" s="120" t="str">
        <f t="shared" si="86"/>
        <v/>
      </c>
      <c r="Z94" s="119"/>
      <c r="AA94" s="119" t="str">
        <f t="shared" si="111"/>
        <v/>
      </c>
      <c r="AC94" s="26" t="str">
        <f t="shared" si="87"/>
        <v/>
      </c>
      <c r="AD94" s="25" t="str">
        <f t="shared" si="88"/>
        <v/>
      </c>
      <c r="AE94" s="105"/>
      <c r="AF94" s="26" t="str">
        <f t="shared" si="89"/>
        <v/>
      </c>
      <c r="AG94" s="25" t="str">
        <f t="shared" si="90"/>
        <v/>
      </c>
      <c r="AH94" s="123"/>
      <c r="AI94" s="51" t="str">
        <f t="shared" si="91"/>
        <v/>
      </c>
      <c r="AJ94" s="35" t="str">
        <f t="shared" si="92"/>
        <v/>
      </c>
      <c r="AL94" s="25" t="str">
        <f t="shared" si="112"/>
        <v/>
      </c>
      <c r="AM94" s="25" t="str">
        <f t="shared" si="113"/>
        <v/>
      </c>
      <c r="AO94" s="33" t="str">
        <f t="shared" si="114"/>
        <v/>
      </c>
      <c r="AP94" s="33" t="str">
        <f t="shared" si="115"/>
        <v/>
      </c>
      <c r="AQ94" s="125"/>
      <c r="AR94" s="126" t="str">
        <f t="shared" si="116"/>
        <v/>
      </c>
      <c r="AS94" s="126" t="str">
        <f t="shared" si="117"/>
        <v/>
      </c>
      <c r="AT94" s="126"/>
      <c r="AU94" s="62" t="str">
        <f t="shared" si="93"/>
        <v/>
      </c>
      <c r="AV94" s="62" t="str">
        <f t="shared" si="94"/>
        <v/>
      </c>
      <c r="AW94" s="62" t="str">
        <f t="shared" si="95"/>
        <v/>
      </c>
      <c r="AX94" s="61" t="str">
        <f t="shared" si="118"/>
        <v/>
      </c>
      <c r="AY94" s="61"/>
      <c r="AZ94" s="33" t="str">
        <f>IF(B94="","",VLOOKUP($A$3,'Tab1-Plan'!$B$30:$F$33,IF(B94&lt;65,2,3),FALSE))</f>
        <v/>
      </c>
      <c r="BA94" s="33" t="str">
        <f>IF(T94="","",VLOOKUP($A$3,'Tab1-Plan'!$B$30:$F$33,IF(T94&lt;65,4,5),FALSE))</f>
        <v/>
      </c>
      <c r="BB94" s="115"/>
      <c r="BC94" s="126" t="str">
        <f t="shared" si="96"/>
        <v/>
      </c>
      <c r="BD94" s="126" t="str">
        <f t="shared" si="97"/>
        <v/>
      </c>
      <c r="BE94" s="125"/>
      <c r="BF94" s="62" t="str">
        <f t="shared" si="98"/>
        <v/>
      </c>
      <c r="BG94" s="62" t="str">
        <f t="shared" si="99"/>
        <v/>
      </c>
      <c r="BH94" s="62" t="str">
        <f t="shared" si="100"/>
        <v/>
      </c>
      <c r="BI94" s="61" t="str">
        <f t="shared" si="101"/>
        <v/>
      </c>
      <c r="BJ94" s="61"/>
      <c r="BK94" s="61" t="str">
        <f t="shared" si="102"/>
        <v/>
      </c>
      <c r="BL94" s="61" t="str">
        <f t="shared" si="103"/>
        <v/>
      </c>
      <c r="BM94" s="127"/>
      <c r="BU94" s="37"/>
      <c r="BV94" s="127"/>
      <c r="BW94" s="127"/>
    </row>
    <row r="95" spans="1:75">
      <c r="A95" s="26" t="str">
        <f t="shared" si="104"/>
        <v/>
      </c>
      <c r="B95" s="26" t="str">
        <f t="shared" si="105"/>
        <v/>
      </c>
      <c r="C95" s="26" t="str">
        <f t="shared" si="106"/>
        <v/>
      </c>
      <c r="D95" s="103" t="str">
        <f t="shared" si="75"/>
        <v/>
      </c>
      <c r="E95" s="118" t="str">
        <f t="shared" si="76"/>
        <v/>
      </c>
      <c r="F95" s="103" t="str">
        <f t="shared" si="77"/>
        <v/>
      </c>
      <c r="G95" s="103"/>
      <c r="H95" s="60" t="str">
        <f>IF(B95="","",(IF(AND(B95&gt;='Tab1-Plan'!$C$9,C95&gt;='Tab1-Plan'!$D$9),1,0)))</f>
        <v/>
      </c>
      <c r="I95" s="64" t="str">
        <f>IF(AND(B95="",T95=""),"",VLOOKUP($A$3,'Tab2-Assumptions'!$A$10:$C$13,2,FALSE))</f>
        <v/>
      </c>
      <c r="J95" s="64" t="str">
        <f>IF(AND(B95="",T95=""),"",VLOOKUP($A$3,'Tab2-Assumptions'!$A$10:$C$13,3,FALSE))</f>
        <v/>
      </c>
      <c r="K95" s="103" t="str">
        <f t="shared" si="107"/>
        <v/>
      </c>
      <c r="L95" s="103" t="str">
        <f t="shared" si="78"/>
        <v/>
      </c>
      <c r="M95" s="103" t="str">
        <f t="shared" si="79"/>
        <v/>
      </c>
      <c r="N95" s="103" t="str">
        <f t="shared" si="80"/>
        <v/>
      </c>
      <c r="O95" s="103" t="str">
        <f t="shared" si="81"/>
        <v/>
      </c>
      <c r="P95" s="103" t="str">
        <f t="shared" si="108"/>
        <v/>
      </c>
      <c r="Q95" s="103" t="str">
        <f t="shared" si="82"/>
        <v/>
      </c>
      <c r="R95" s="103" t="str">
        <f t="shared" si="83"/>
        <v/>
      </c>
      <c r="T95" s="26" t="str">
        <f t="shared" si="109"/>
        <v/>
      </c>
      <c r="U95" s="119" t="str">
        <f t="shared" si="84"/>
        <v/>
      </c>
      <c r="V95" s="119"/>
      <c r="W95" s="120" t="str">
        <f t="shared" si="110"/>
        <v/>
      </c>
      <c r="X95" s="120" t="str">
        <f t="shared" si="85"/>
        <v/>
      </c>
      <c r="Y95" s="120" t="str">
        <f t="shared" si="86"/>
        <v/>
      </c>
      <c r="Z95" s="119"/>
      <c r="AA95" s="119" t="str">
        <f t="shared" si="111"/>
        <v/>
      </c>
      <c r="AC95" s="26" t="str">
        <f t="shared" si="87"/>
        <v/>
      </c>
      <c r="AD95" s="25" t="str">
        <f t="shared" si="88"/>
        <v/>
      </c>
      <c r="AE95" s="105"/>
      <c r="AF95" s="26" t="str">
        <f t="shared" si="89"/>
        <v/>
      </c>
      <c r="AG95" s="25" t="str">
        <f t="shared" si="90"/>
        <v/>
      </c>
      <c r="AH95" s="123"/>
      <c r="AI95" s="51" t="str">
        <f t="shared" si="91"/>
        <v/>
      </c>
      <c r="AJ95" s="35" t="str">
        <f t="shared" si="92"/>
        <v/>
      </c>
      <c r="AL95" s="25" t="str">
        <f t="shared" si="112"/>
        <v/>
      </c>
      <c r="AM95" s="25" t="str">
        <f t="shared" si="113"/>
        <v/>
      </c>
      <c r="AO95" s="33" t="str">
        <f t="shared" si="114"/>
        <v/>
      </c>
      <c r="AP95" s="33" t="str">
        <f t="shared" si="115"/>
        <v/>
      </c>
      <c r="AQ95" s="125"/>
      <c r="AR95" s="126" t="str">
        <f t="shared" si="116"/>
        <v/>
      </c>
      <c r="AS95" s="126" t="str">
        <f t="shared" si="117"/>
        <v/>
      </c>
      <c r="AT95" s="126"/>
      <c r="AU95" s="62" t="str">
        <f t="shared" si="93"/>
        <v/>
      </c>
      <c r="AV95" s="62" t="str">
        <f t="shared" si="94"/>
        <v/>
      </c>
      <c r="AW95" s="62" t="str">
        <f t="shared" si="95"/>
        <v/>
      </c>
      <c r="AX95" s="61" t="str">
        <f t="shared" si="118"/>
        <v/>
      </c>
      <c r="AY95" s="61"/>
      <c r="AZ95" s="33" t="str">
        <f>IF(B95="","",VLOOKUP($A$3,'Tab1-Plan'!$B$30:$F$33,IF(B95&lt;65,2,3),FALSE))</f>
        <v/>
      </c>
      <c r="BA95" s="33" t="str">
        <f>IF(T95="","",VLOOKUP($A$3,'Tab1-Plan'!$B$30:$F$33,IF(T95&lt;65,4,5),FALSE))</f>
        <v/>
      </c>
      <c r="BB95" s="115"/>
      <c r="BC95" s="126" t="str">
        <f t="shared" si="96"/>
        <v/>
      </c>
      <c r="BD95" s="126" t="str">
        <f t="shared" si="97"/>
        <v/>
      </c>
      <c r="BE95" s="125"/>
      <c r="BF95" s="62" t="str">
        <f t="shared" si="98"/>
        <v/>
      </c>
      <c r="BG95" s="62" t="str">
        <f t="shared" si="99"/>
        <v/>
      </c>
      <c r="BH95" s="62" t="str">
        <f t="shared" si="100"/>
        <v/>
      </c>
      <c r="BI95" s="61" t="str">
        <f t="shared" si="101"/>
        <v/>
      </c>
      <c r="BJ95" s="61"/>
      <c r="BK95" s="61" t="str">
        <f t="shared" si="102"/>
        <v/>
      </c>
      <c r="BL95" s="61" t="str">
        <f t="shared" si="103"/>
        <v/>
      </c>
      <c r="BM95" s="127"/>
      <c r="BU95" s="37"/>
      <c r="BV95" s="127"/>
      <c r="BW95" s="127"/>
    </row>
    <row r="96" spans="1:75">
      <c r="A96" s="26" t="str">
        <f t="shared" si="104"/>
        <v/>
      </c>
      <c r="B96" s="26" t="str">
        <f t="shared" si="105"/>
        <v/>
      </c>
      <c r="C96" s="26" t="str">
        <f t="shared" si="106"/>
        <v/>
      </c>
      <c r="D96" s="103" t="str">
        <f t="shared" si="75"/>
        <v/>
      </c>
      <c r="E96" s="118" t="str">
        <f t="shared" si="76"/>
        <v/>
      </c>
      <c r="F96" s="103" t="str">
        <f t="shared" si="77"/>
        <v/>
      </c>
      <c r="G96" s="103"/>
      <c r="H96" s="60" t="str">
        <f>IF(B96="","",(IF(AND(B96&gt;='Tab1-Plan'!$C$9,C96&gt;='Tab1-Plan'!$D$9),1,0)))</f>
        <v/>
      </c>
      <c r="I96" s="64" t="str">
        <f>IF(AND(B96="",T96=""),"",VLOOKUP($A$3,'Tab2-Assumptions'!$A$10:$C$13,2,FALSE))</f>
        <v/>
      </c>
      <c r="J96" s="64" t="str">
        <f>IF(AND(B96="",T96=""),"",VLOOKUP($A$3,'Tab2-Assumptions'!$A$10:$C$13,3,FALSE))</f>
        <v/>
      </c>
      <c r="K96" s="103" t="str">
        <f t="shared" si="107"/>
        <v/>
      </c>
      <c r="L96" s="103" t="str">
        <f t="shared" si="78"/>
        <v/>
      </c>
      <c r="M96" s="103" t="str">
        <f t="shared" si="79"/>
        <v/>
      </c>
      <c r="N96" s="103" t="str">
        <f t="shared" si="80"/>
        <v/>
      </c>
      <c r="O96" s="103" t="str">
        <f t="shared" si="81"/>
        <v/>
      </c>
      <c r="P96" s="103" t="str">
        <f t="shared" si="108"/>
        <v/>
      </c>
      <c r="Q96" s="103" t="str">
        <f t="shared" si="82"/>
        <v/>
      </c>
      <c r="R96" s="103" t="str">
        <f t="shared" si="83"/>
        <v/>
      </c>
      <c r="T96" s="26" t="str">
        <f t="shared" si="109"/>
        <v/>
      </c>
      <c r="U96" s="119" t="str">
        <f t="shared" si="84"/>
        <v/>
      </c>
      <c r="V96" s="119"/>
      <c r="W96" s="120" t="str">
        <f t="shared" si="110"/>
        <v/>
      </c>
      <c r="X96" s="120" t="str">
        <f t="shared" si="85"/>
        <v/>
      </c>
      <c r="Y96" s="120" t="str">
        <f t="shared" si="86"/>
        <v/>
      </c>
      <c r="Z96" s="119"/>
      <c r="AA96" s="119" t="str">
        <f t="shared" si="111"/>
        <v/>
      </c>
      <c r="AC96" s="26" t="str">
        <f t="shared" si="87"/>
        <v/>
      </c>
      <c r="AD96" s="25" t="str">
        <f t="shared" si="88"/>
        <v/>
      </c>
      <c r="AE96" s="105"/>
      <c r="AF96" s="26" t="str">
        <f t="shared" si="89"/>
        <v/>
      </c>
      <c r="AG96" s="25" t="str">
        <f t="shared" si="90"/>
        <v/>
      </c>
      <c r="AH96" s="123"/>
      <c r="AI96" s="51" t="str">
        <f t="shared" si="91"/>
        <v/>
      </c>
      <c r="AJ96" s="35" t="str">
        <f t="shared" si="92"/>
        <v/>
      </c>
      <c r="AL96" s="25" t="str">
        <f t="shared" si="112"/>
        <v/>
      </c>
      <c r="AM96" s="25" t="str">
        <f t="shared" si="113"/>
        <v/>
      </c>
      <c r="AO96" s="33" t="str">
        <f t="shared" si="114"/>
        <v/>
      </c>
      <c r="AP96" s="33" t="str">
        <f t="shared" si="115"/>
        <v/>
      </c>
      <c r="AQ96" s="125"/>
      <c r="AR96" s="126" t="str">
        <f t="shared" si="116"/>
        <v/>
      </c>
      <c r="AS96" s="126" t="str">
        <f t="shared" si="117"/>
        <v/>
      </c>
      <c r="AT96" s="126"/>
      <c r="AU96" s="62" t="str">
        <f t="shared" si="93"/>
        <v/>
      </c>
      <c r="AV96" s="62" t="str">
        <f t="shared" si="94"/>
        <v/>
      </c>
      <c r="AW96" s="62" t="str">
        <f t="shared" si="95"/>
        <v/>
      </c>
      <c r="AX96" s="61" t="str">
        <f t="shared" si="118"/>
        <v/>
      </c>
      <c r="AY96" s="61"/>
      <c r="AZ96" s="33" t="str">
        <f>IF(B96="","",VLOOKUP($A$3,'Tab1-Plan'!$B$30:$F$33,IF(B96&lt;65,2,3),FALSE))</f>
        <v/>
      </c>
      <c r="BA96" s="33" t="str">
        <f>IF(T96="","",VLOOKUP($A$3,'Tab1-Plan'!$B$30:$F$33,IF(T96&lt;65,4,5),FALSE))</f>
        <v/>
      </c>
      <c r="BB96" s="115"/>
      <c r="BC96" s="126" t="str">
        <f t="shared" si="96"/>
        <v/>
      </c>
      <c r="BD96" s="126" t="str">
        <f t="shared" si="97"/>
        <v/>
      </c>
      <c r="BE96" s="125"/>
      <c r="BF96" s="62" t="str">
        <f t="shared" si="98"/>
        <v/>
      </c>
      <c r="BG96" s="62" t="str">
        <f t="shared" si="99"/>
        <v/>
      </c>
      <c r="BH96" s="62" t="str">
        <f t="shared" si="100"/>
        <v/>
      </c>
      <c r="BI96" s="61" t="str">
        <f t="shared" si="101"/>
        <v/>
      </c>
      <c r="BJ96" s="61"/>
      <c r="BK96" s="61" t="str">
        <f t="shared" si="102"/>
        <v/>
      </c>
      <c r="BL96" s="61" t="str">
        <f t="shared" si="103"/>
        <v/>
      </c>
      <c r="BM96" s="127"/>
      <c r="BU96" s="37"/>
      <c r="BV96" s="127"/>
      <c r="BW96" s="127"/>
    </row>
    <row r="97" spans="1:75">
      <c r="A97" s="26" t="str">
        <f t="shared" si="104"/>
        <v/>
      </c>
      <c r="B97" s="26" t="str">
        <f t="shared" si="105"/>
        <v/>
      </c>
      <c r="C97" s="26" t="str">
        <f t="shared" si="106"/>
        <v/>
      </c>
      <c r="D97" s="103" t="str">
        <f t="shared" si="75"/>
        <v/>
      </c>
      <c r="E97" s="118" t="str">
        <f t="shared" si="76"/>
        <v/>
      </c>
      <c r="F97" s="103" t="str">
        <f t="shared" si="77"/>
        <v/>
      </c>
      <c r="G97" s="103"/>
      <c r="H97" s="60" t="str">
        <f>IF(B97="","",(IF(AND(B97&gt;='Tab1-Plan'!$C$9,C97&gt;='Tab1-Plan'!$D$9),1,0)))</f>
        <v/>
      </c>
      <c r="I97" s="64" t="str">
        <f>IF(AND(B97="",T97=""),"",VLOOKUP($A$3,'Tab2-Assumptions'!$A$10:$C$13,2,FALSE))</f>
        <v/>
      </c>
      <c r="J97" s="64" t="str">
        <f>IF(AND(B97="",T97=""),"",VLOOKUP($A$3,'Tab2-Assumptions'!$A$10:$C$13,3,FALSE))</f>
        <v/>
      </c>
      <c r="K97" s="103" t="str">
        <f t="shared" si="107"/>
        <v/>
      </c>
      <c r="L97" s="103" t="str">
        <f t="shared" si="78"/>
        <v/>
      </c>
      <c r="M97" s="103" t="str">
        <f t="shared" si="79"/>
        <v/>
      </c>
      <c r="N97" s="103" t="str">
        <f t="shared" si="80"/>
        <v/>
      </c>
      <c r="O97" s="103" t="str">
        <f t="shared" si="81"/>
        <v/>
      </c>
      <c r="P97" s="103" t="str">
        <f t="shared" si="108"/>
        <v/>
      </c>
      <c r="Q97" s="103" t="str">
        <f t="shared" si="82"/>
        <v/>
      </c>
      <c r="R97" s="103" t="str">
        <f t="shared" si="83"/>
        <v/>
      </c>
      <c r="T97" s="26" t="str">
        <f t="shared" si="109"/>
        <v/>
      </c>
      <c r="U97" s="119" t="str">
        <f t="shared" si="84"/>
        <v/>
      </c>
      <c r="V97" s="119"/>
      <c r="W97" s="120" t="str">
        <f t="shared" si="110"/>
        <v/>
      </c>
      <c r="X97" s="120" t="str">
        <f t="shared" si="85"/>
        <v/>
      </c>
      <c r="Y97" s="120" t="str">
        <f t="shared" si="86"/>
        <v/>
      </c>
      <c r="Z97" s="119"/>
      <c r="AA97" s="119" t="str">
        <f t="shared" si="111"/>
        <v/>
      </c>
      <c r="AC97" s="26" t="str">
        <f t="shared" si="87"/>
        <v/>
      </c>
      <c r="AD97" s="25" t="str">
        <f t="shared" si="88"/>
        <v/>
      </c>
      <c r="AE97" s="105"/>
      <c r="AF97" s="26" t="str">
        <f t="shared" si="89"/>
        <v/>
      </c>
      <c r="AG97" s="25" t="str">
        <f t="shared" si="90"/>
        <v/>
      </c>
      <c r="AH97" s="123"/>
      <c r="AI97" s="51" t="str">
        <f t="shared" si="91"/>
        <v/>
      </c>
      <c r="AJ97" s="35" t="str">
        <f t="shared" si="92"/>
        <v/>
      </c>
      <c r="AL97" s="25" t="str">
        <f t="shared" si="112"/>
        <v/>
      </c>
      <c r="AM97" s="25" t="str">
        <f t="shared" si="113"/>
        <v/>
      </c>
      <c r="AO97" s="33" t="str">
        <f t="shared" si="114"/>
        <v/>
      </c>
      <c r="AP97" s="33" t="str">
        <f t="shared" si="115"/>
        <v/>
      </c>
      <c r="AQ97" s="125"/>
      <c r="AR97" s="126" t="str">
        <f t="shared" si="116"/>
        <v/>
      </c>
      <c r="AS97" s="126" t="str">
        <f t="shared" si="117"/>
        <v/>
      </c>
      <c r="AT97" s="126"/>
      <c r="AU97" s="62" t="str">
        <f t="shared" si="93"/>
        <v/>
      </c>
      <c r="AV97" s="62" t="str">
        <f t="shared" si="94"/>
        <v/>
      </c>
      <c r="AW97" s="62" t="str">
        <f t="shared" si="95"/>
        <v/>
      </c>
      <c r="AX97" s="61" t="str">
        <f t="shared" si="118"/>
        <v/>
      </c>
      <c r="AY97" s="61"/>
      <c r="AZ97" s="33" t="str">
        <f>IF(B97="","",VLOOKUP($A$3,'Tab1-Plan'!$B$30:$F$33,IF(B97&lt;65,2,3),FALSE))</f>
        <v/>
      </c>
      <c r="BA97" s="33" t="str">
        <f>IF(T97="","",VLOOKUP($A$3,'Tab1-Plan'!$B$30:$F$33,IF(T97&lt;65,4,5),FALSE))</f>
        <v/>
      </c>
      <c r="BB97" s="115"/>
      <c r="BC97" s="126" t="str">
        <f t="shared" si="96"/>
        <v/>
      </c>
      <c r="BD97" s="126" t="str">
        <f t="shared" si="97"/>
        <v/>
      </c>
      <c r="BE97" s="125"/>
      <c r="BF97" s="62" t="str">
        <f t="shared" si="98"/>
        <v/>
      </c>
      <c r="BG97" s="62" t="str">
        <f t="shared" si="99"/>
        <v/>
      </c>
      <c r="BH97" s="62" t="str">
        <f t="shared" si="100"/>
        <v/>
      </c>
      <c r="BI97" s="61" t="str">
        <f t="shared" si="101"/>
        <v/>
      </c>
      <c r="BJ97" s="61"/>
      <c r="BK97" s="61" t="str">
        <f t="shared" si="102"/>
        <v/>
      </c>
      <c r="BL97" s="61" t="str">
        <f t="shared" si="103"/>
        <v/>
      </c>
      <c r="BM97" s="127"/>
      <c r="BU97" s="37"/>
      <c r="BV97" s="127"/>
      <c r="BW97" s="127"/>
    </row>
    <row r="98" spans="1:75">
      <c r="A98" s="26" t="str">
        <f t="shared" si="104"/>
        <v/>
      </c>
      <c r="B98" s="26" t="str">
        <f t="shared" si="105"/>
        <v/>
      </c>
      <c r="C98" s="26" t="str">
        <f t="shared" si="106"/>
        <v/>
      </c>
      <c r="D98" s="103" t="str">
        <f t="shared" si="75"/>
        <v/>
      </c>
      <c r="E98" s="118" t="str">
        <f t="shared" si="76"/>
        <v/>
      </c>
      <c r="F98" s="103" t="str">
        <f t="shared" si="77"/>
        <v/>
      </c>
      <c r="G98" s="103"/>
      <c r="H98" s="60" t="str">
        <f>IF(B98="","",(IF(AND(B98&gt;='Tab1-Plan'!$C$9,C98&gt;='Tab1-Plan'!$D$9),1,0)))</f>
        <v/>
      </c>
      <c r="I98" s="64" t="str">
        <f>IF(AND(B98="",T98=""),"",VLOOKUP($A$3,'Tab2-Assumptions'!$A$10:$C$13,2,FALSE))</f>
        <v/>
      </c>
      <c r="J98" s="64" t="str">
        <f>IF(AND(B98="",T98=""),"",VLOOKUP($A$3,'Tab2-Assumptions'!$A$10:$C$13,3,FALSE))</f>
        <v/>
      </c>
      <c r="K98" s="103" t="str">
        <f t="shared" si="107"/>
        <v/>
      </c>
      <c r="L98" s="103" t="str">
        <f t="shared" si="78"/>
        <v/>
      </c>
      <c r="M98" s="103" t="str">
        <f t="shared" si="79"/>
        <v/>
      </c>
      <c r="N98" s="103" t="str">
        <f t="shared" si="80"/>
        <v/>
      </c>
      <c r="O98" s="103" t="str">
        <f t="shared" si="81"/>
        <v/>
      </c>
      <c r="P98" s="103" t="str">
        <f t="shared" si="108"/>
        <v/>
      </c>
      <c r="Q98" s="103" t="str">
        <f t="shared" si="82"/>
        <v/>
      </c>
      <c r="R98" s="103" t="str">
        <f t="shared" si="83"/>
        <v/>
      </c>
      <c r="T98" s="26" t="str">
        <f t="shared" si="109"/>
        <v/>
      </c>
      <c r="U98" s="119" t="str">
        <f t="shared" si="84"/>
        <v/>
      </c>
      <c r="V98" s="119"/>
      <c r="W98" s="120" t="str">
        <f t="shared" si="110"/>
        <v/>
      </c>
      <c r="X98" s="120" t="str">
        <f t="shared" si="85"/>
        <v/>
      </c>
      <c r="Y98" s="120" t="str">
        <f t="shared" si="86"/>
        <v/>
      </c>
      <c r="Z98" s="119"/>
      <c r="AA98" s="119" t="str">
        <f t="shared" si="111"/>
        <v/>
      </c>
      <c r="AC98" s="26" t="str">
        <f t="shared" si="87"/>
        <v/>
      </c>
      <c r="AD98" s="25" t="str">
        <f t="shared" si="88"/>
        <v/>
      </c>
      <c r="AE98" s="105"/>
      <c r="AF98" s="26" t="str">
        <f t="shared" si="89"/>
        <v/>
      </c>
      <c r="AG98" s="25" t="str">
        <f t="shared" si="90"/>
        <v/>
      </c>
      <c r="AH98" s="123"/>
      <c r="AI98" s="51" t="str">
        <f t="shared" si="91"/>
        <v/>
      </c>
      <c r="AJ98" s="35" t="str">
        <f t="shared" si="92"/>
        <v/>
      </c>
      <c r="AL98" s="25" t="str">
        <f t="shared" si="112"/>
        <v/>
      </c>
      <c r="AM98" s="25" t="str">
        <f t="shared" si="113"/>
        <v/>
      </c>
      <c r="AO98" s="33" t="str">
        <f t="shared" si="114"/>
        <v/>
      </c>
      <c r="AP98" s="33" t="str">
        <f t="shared" si="115"/>
        <v/>
      </c>
      <c r="AQ98" s="125"/>
      <c r="AR98" s="126" t="str">
        <f t="shared" si="116"/>
        <v/>
      </c>
      <c r="AS98" s="126" t="str">
        <f t="shared" si="117"/>
        <v/>
      </c>
      <c r="AT98" s="126"/>
      <c r="AU98" s="62" t="str">
        <f t="shared" si="93"/>
        <v/>
      </c>
      <c r="AV98" s="62" t="str">
        <f t="shared" si="94"/>
        <v/>
      </c>
      <c r="AW98" s="62" t="str">
        <f t="shared" si="95"/>
        <v/>
      </c>
      <c r="AX98" s="61" t="str">
        <f t="shared" si="118"/>
        <v/>
      </c>
      <c r="AY98" s="61"/>
      <c r="AZ98" s="33" t="str">
        <f>IF(B98="","",VLOOKUP($A$3,'Tab1-Plan'!$B$30:$F$33,IF(B98&lt;65,2,3),FALSE))</f>
        <v/>
      </c>
      <c r="BA98" s="33" t="str">
        <f>IF(T98="","",VLOOKUP($A$3,'Tab1-Plan'!$B$30:$F$33,IF(T98&lt;65,4,5),FALSE))</f>
        <v/>
      </c>
      <c r="BB98" s="115"/>
      <c r="BC98" s="126" t="str">
        <f t="shared" si="96"/>
        <v/>
      </c>
      <c r="BD98" s="126" t="str">
        <f t="shared" si="97"/>
        <v/>
      </c>
      <c r="BE98" s="125"/>
      <c r="BF98" s="62" t="str">
        <f t="shared" si="98"/>
        <v/>
      </c>
      <c r="BG98" s="62" t="str">
        <f t="shared" si="99"/>
        <v/>
      </c>
      <c r="BH98" s="62" t="str">
        <f t="shared" si="100"/>
        <v/>
      </c>
      <c r="BI98" s="61" t="str">
        <f t="shared" si="101"/>
        <v/>
      </c>
      <c r="BJ98" s="61"/>
      <c r="BK98" s="61" t="str">
        <f t="shared" si="102"/>
        <v/>
      </c>
      <c r="BL98" s="61" t="str">
        <f t="shared" si="103"/>
        <v/>
      </c>
      <c r="BM98" s="127"/>
      <c r="BU98" s="37"/>
      <c r="BV98" s="127"/>
      <c r="BW98" s="127"/>
    </row>
    <row r="99" spans="1:75">
      <c r="A99" s="26" t="str">
        <f t="shared" si="104"/>
        <v/>
      </c>
      <c r="B99" s="26" t="str">
        <f t="shared" si="105"/>
        <v/>
      </c>
      <c r="C99" s="26" t="str">
        <f t="shared" si="106"/>
        <v/>
      </c>
      <c r="D99" s="103" t="str">
        <f t="shared" si="75"/>
        <v/>
      </c>
      <c r="E99" s="118" t="str">
        <f t="shared" si="76"/>
        <v/>
      </c>
      <c r="F99" s="103" t="str">
        <f t="shared" si="77"/>
        <v/>
      </c>
      <c r="G99" s="103"/>
      <c r="H99" s="60" t="str">
        <f>IF(B99="","",(IF(AND(B99&gt;='Tab1-Plan'!$C$9,C99&gt;='Tab1-Plan'!$D$9),1,0)))</f>
        <v/>
      </c>
      <c r="I99" s="64" t="str">
        <f>IF(AND(B99="",T99=""),"",VLOOKUP($A$3,'Tab2-Assumptions'!$A$10:$C$13,2,FALSE))</f>
        <v/>
      </c>
      <c r="J99" s="64" t="str">
        <f>IF(AND(B99="",T99=""),"",VLOOKUP($A$3,'Tab2-Assumptions'!$A$10:$C$13,3,FALSE))</f>
        <v/>
      </c>
      <c r="K99" s="103" t="str">
        <f t="shared" si="107"/>
        <v/>
      </c>
      <c r="L99" s="103" t="str">
        <f t="shared" si="78"/>
        <v/>
      </c>
      <c r="M99" s="103" t="str">
        <f t="shared" si="79"/>
        <v/>
      </c>
      <c r="N99" s="103" t="str">
        <f t="shared" si="80"/>
        <v/>
      </c>
      <c r="O99" s="103" t="str">
        <f t="shared" si="81"/>
        <v/>
      </c>
      <c r="P99" s="103" t="str">
        <f t="shared" si="108"/>
        <v/>
      </c>
      <c r="Q99" s="103" t="str">
        <f t="shared" si="82"/>
        <v/>
      </c>
      <c r="R99" s="103" t="str">
        <f t="shared" si="83"/>
        <v/>
      </c>
      <c r="T99" s="26" t="str">
        <f t="shared" si="109"/>
        <v/>
      </c>
      <c r="U99" s="119" t="str">
        <f t="shared" si="84"/>
        <v/>
      </c>
      <c r="V99" s="119"/>
      <c r="W99" s="120" t="str">
        <f t="shared" si="110"/>
        <v/>
      </c>
      <c r="X99" s="120" t="str">
        <f t="shared" si="85"/>
        <v/>
      </c>
      <c r="Y99" s="120" t="str">
        <f t="shared" si="86"/>
        <v/>
      </c>
      <c r="Z99" s="119"/>
      <c r="AA99" s="119" t="str">
        <f t="shared" si="111"/>
        <v/>
      </c>
      <c r="AC99" s="26" t="str">
        <f t="shared" si="87"/>
        <v/>
      </c>
      <c r="AD99" s="25" t="str">
        <f t="shared" si="88"/>
        <v/>
      </c>
      <c r="AE99" s="105"/>
      <c r="AF99" s="26" t="str">
        <f t="shared" si="89"/>
        <v/>
      </c>
      <c r="AG99" s="25" t="str">
        <f t="shared" si="90"/>
        <v/>
      </c>
      <c r="AH99" s="123"/>
      <c r="AI99" s="51" t="str">
        <f t="shared" si="91"/>
        <v/>
      </c>
      <c r="AJ99" s="35" t="str">
        <f t="shared" si="92"/>
        <v/>
      </c>
      <c r="AL99" s="25" t="str">
        <f t="shared" si="112"/>
        <v/>
      </c>
      <c r="AM99" s="25" t="str">
        <f t="shared" si="113"/>
        <v/>
      </c>
      <c r="AO99" s="33" t="str">
        <f t="shared" si="114"/>
        <v/>
      </c>
      <c r="AP99" s="33" t="str">
        <f t="shared" si="115"/>
        <v/>
      </c>
      <c r="AQ99" s="125"/>
      <c r="AR99" s="126" t="str">
        <f t="shared" si="116"/>
        <v/>
      </c>
      <c r="AS99" s="126" t="str">
        <f t="shared" si="117"/>
        <v/>
      </c>
      <c r="AT99" s="126"/>
      <c r="AU99" s="62" t="str">
        <f t="shared" si="93"/>
        <v/>
      </c>
      <c r="AV99" s="62" t="str">
        <f t="shared" si="94"/>
        <v/>
      </c>
      <c r="AW99" s="62" t="str">
        <f t="shared" si="95"/>
        <v/>
      </c>
      <c r="AX99" s="61" t="str">
        <f t="shared" si="118"/>
        <v/>
      </c>
      <c r="AY99" s="61"/>
      <c r="AZ99" s="33" t="str">
        <f>IF(B99="","",VLOOKUP($A$3,'Tab1-Plan'!$B$30:$F$33,IF(B99&lt;65,2,3),FALSE))</f>
        <v/>
      </c>
      <c r="BA99" s="33" t="str">
        <f>IF(T99="","",VLOOKUP($A$3,'Tab1-Plan'!$B$30:$F$33,IF(T99&lt;65,4,5),FALSE))</f>
        <v/>
      </c>
      <c r="BB99" s="115"/>
      <c r="BC99" s="126" t="str">
        <f t="shared" si="96"/>
        <v/>
      </c>
      <c r="BD99" s="126" t="str">
        <f t="shared" si="97"/>
        <v/>
      </c>
      <c r="BE99" s="125"/>
      <c r="BF99" s="62" t="str">
        <f t="shared" si="98"/>
        <v/>
      </c>
      <c r="BG99" s="62" t="str">
        <f t="shared" si="99"/>
        <v/>
      </c>
      <c r="BH99" s="62" t="str">
        <f t="shared" si="100"/>
        <v/>
      </c>
      <c r="BI99" s="61" t="str">
        <f t="shared" si="101"/>
        <v/>
      </c>
      <c r="BJ99" s="61"/>
      <c r="BK99" s="61" t="str">
        <f t="shared" si="102"/>
        <v/>
      </c>
      <c r="BL99" s="61" t="str">
        <f t="shared" si="103"/>
        <v/>
      </c>
      <c r="BM99" s="127"/>
      <c r="BU99" s="37"/>
      <c r="BV99" s="127"/>
      <c r="BW99" s="127"/>
    </row>
    <row r="100" spans="1:75">
      <c r="A100" s="26" t="str">
        <f t="shared" si="104"/>
        <v/>
      </c>
      <c r="B100" s="26" t="str">
        <f t="shared" si="105"/>
        <v/>
      </c>
      <c r="C100" s="26" t="str">
        <f t="shared" si="106"/>
        <v/>
      </c>
      <c r="D100" s="103" t="str">
        <f t="shared" si="75"/>
        <v/>
      </c>
      <c r="E100" s="118" t="str">
        <f t="shared" si="76"/>
        <v/>
      </c>
      <c r="F100" s="103" t="str">
        <f t="shared" si="77"/>
        <v/>
      </c>
      <c r="G100" s="103"/>
      <c r="H100" s="60" t="str">
        <f>IF(B100="","",(IF(AND(B100&gt;='Tab1-Plan'!$C$9,C100&gt;='Tab1-Plan'!$D$9),1,0)))</f>
        <v/>
      </c>
      <c r="I100" s="64" t="str">
        <f>IF(AND(B100="",T100=""),"",VLOOKUP($A$3,'Tab2-Assumptions'!$A$10:$C$13,2,FALSE))</f>
        <v/>
      </c>
      <c r="J100" s="64" t="str">
        <f>IF(AND(B100="",T100=""),"",VLOOKUP($A$3,'Tab2-Assumptions'!$A$10:$C$13,3,FALSE))</f>
        <v/>
      </c>
      <c r="K100" s="103" t="str">
        <f t="shared" si="107"/>
        <v/>
      </c>
      <c r="L100" s="103" t="str">
        <f t="shared" si="78"/>
        <v/>
      </c>
      <c r="M100" s="103" t="str">
        <f t="shared" si="79"/>
        <v/>
      </c>
      <c r="N100" s="103" t="str">
        <f t="shared" si="80"/>
        <v/>
      </c>
      <c r="O100" s="103" t="str">
        <f t="shared" si="81"/>
        <v/>
      </c>
      <c r="P100" s="103" t="str">
        <f t="shared" si="108"/>
        <v/>
      </c>
      <c r="Q100" s="103" t="str">
        <f t="shared" si="82"/>
        <v/>
      </c>
      <c r="R100" s="103" t="str">
        <f t="shared" si="83"/>
        <v/>
      </c>
      <c r="T100" s="26" t="str">
        <f t="shared" si="109"/>
        <v/>
      </c>
      <c r="U100" s="119" t="str">
        <f t="shared" si="84"/>
        <v/>
      </c>
      <c r="V100" s="119"/>
      <c r="W100" s="120" t="str">
        <f t="shared" si="110"/>
        <v/>
      </c>
      <c r="X100" s="120" t="str">
        <f t="shared" si="85"/>
        <v/>
      </c>
      <c r="Y100" s="120" t="str">
        <f t="shared" si="86"/>
        <v/>
      </c>
      <c r="Z100" s="119"/>
      <c r="AA100" s="119" t="str">
        <f t="shared" si="111"/>
        <v/>
      </c>
      <c r="AC100" s="26" t="str">
        <f t="shared" si="87"/>
        <v/>
      </c>
      <c r="AD100" s="25" t="str">
        <f t="shared" si="88"/>
        <v/>
      </c>
      <c r="AE100" s="105"/>
      <c r="AF100" s="26" t="str">
        <f t="shared" si="89"/>
        <v/>
      </c>
      <c r="AG100" s="25" t="str">
        <f t="shared" si="90"/>
        <v/>
      </c>
      <c r="AH100" s="123"/>
      <c r="AI100" s="51" t="str">
        <f t="shared" si="91"/>
        <v/>
      </c>
      <c r="AJ100" s="35" t="str">
        <f t="shared" si="92"/>
        <v/>
      </c>
      <c r="AL100" s="25" t="str">
        <f t="shared" si="112"/>
        <v/>
      </c>
      <c r="AM100" s="25" t="str">
        <f t="shared" si="113"/>
        <v/>
      </c>
      <c r="AO100" s="33" t="str">
        <f t="shared" si="114"/>
        <v/>
      </c>
      <c r="AP100" s="33" t="str">
        <f t="shared" si="115"/>
        <v/>
      </c>
      <c r="AQ100" s="125"/>
      <c r="AR100" s="126" t="str">
        <f t="shared" si="116"/>
        <v/>
      </c>
      <c r="AS100" s="126" t="str">
        <f t="shared" si="117"/>
        <v/>
      </c>
      <c r="AT100" s="126"/>
      <c r="AU100" s="62" t="str">
        <f t="shared" si="93"/>
        <v/>
      </c>
      <c r="AV100" s="62" t="str">
        <f t="shared" si="94"/>
        <v/>
      </c>
      <c r="AW100" s="62" t="str">
        <f t="shared" si="95"/>
        <v/>
      </c>
      <c r="AX100" s="61" t="str">
        <f t="shared" si="118"/>
        <v/>
      </c>
      <c r="AY100" s="61"/>
      <c r="AZ100" s="33" t="str">
        <f>IF(B100="","",VLOOKUP($A$3,'Tab1-Plan'!$B$30:$F$33,IF(B100&lt;65,2,3),FALSE))</f>
        <v/>
      </c>
      <c r="BA100" s="33" t="str">
        <f>IF(T100="","",VLOOKUP($A$3,'Tab1-Plan'!$B$30:$F$33,IF(T100&lt;65,4,5),FALSE))</f>
        <v/>
      </c>
      <c r="BB100" s="115"/>
      <c r="BC100" s="126" t="str">
        <f t="shared" si="96"/>
        <v/>
      </c>
      <c r="BD100" s="126" t="str">
        <f t="shared" si="97"/>
        <v/>
      </c>
      <c r="BE100" s="125"/>
      <c r="BF100" s="62" t="str">
        <f t="shared" si="98"/>
        <v/>
      </c>
      <c r="BG100" s="62" t="str">
        <f t="shared" si="99"/>
        <v/>
      </c>
      <c r="BH100" s="62" t="str">
        <f t="shared" si="100"/>
        <v/>
      </c>
      <c r="BI100" s="61" t="str">
        <f t="shared" si="101"/>
        <v/>
      </c>
      <c r="BJ100" s="61"/>
      <c r="BK100" s="61" t="str">
        <f t="shared" si="102"/>
        <v/>
      </c>
      <c r="BL100" s="61" t="str">
        <f t="shared" si="103"/>
        <v/>
      </c>
      <c r="BM100" s="127"/>
      <c r="BU100" s="37"/>
      <c r="BV100" s="127"/>
      <c r="BW100" s="127"/>
    </row>
    <row r="101" spans="1:75">
      <c r="A101" s="26" t="str">
        <f t="shared" si="104"/>
        <v/>
      </c>
      <c r="B101" s="26" t="str">
        <f t="shared" si="105"/>
        <v/>
      </c>
      <c r="C101" s="26" t="str">
        <f t="shared" si="106"/>
        <v/>
      </c>
      <c r="D101" s="103" t="str">
        <f t="shared" si="75"/>
        <v/>
      </c>
      <c r="E101" s="118" t="str">
        <f t="shared" si="76"/>
        <v/>
      </c>
      <c r="F101" s="103" t="str">
        <f t="shared" si="77"/>
        <v/>
      </c>
      <c r="G101" s="103"/>
      <c r="H101" s="60" t="str">
        <f>IF(B101="","",(IF(AND(B101&gt;='Tab1-Plan'!$C$9,C101&gt;='Tab1-Plan'!$D$9),1,0)))</f>
        <v/>
      </c>
      <c r="I101" s="64" t="str">
        <f>IF(AND(B101="",T101=""),"",VLOOKUP($A$3,'Tab2-Assumptions'!$A$10:$C$13,2,FALSE))</f>
        <v/>
      </c>
      <c r="J101" s="64" t="str">
        <f>IF(AND(B101="",T101=""),"",VLOOKUP($A$3,'Tab2-Assumptions'!$A$10:$C$13,3,FALSE))</f>
        <v/>
      </c>
      <c r="K101" s="103" t="str">
        <f t="shared" si="107"/>
        <v/>
      </c>
      <c r="L101" s="103" t="str">
        <f t="shared" si="78"/>
        <v/>
      </c>
      <c r="M101" s="103" t="str">
        <f t="shared" si="79"/>
        <v/>
      </c>
      <c r="N101" s="103" t="str">
        <f t="shared" si="80"/>
        <v/>
      </c>
      <c r="O101" s="103" t="str">
        <f t="shared" si="81"/>
        <v/>
      </c>
      <c r="P101" s="103" t="str">
        <f t="shared" si="108"/>
        <v/>
      </c>
      <c r="Q101" s="103" t="str">
        <f t="shared" si="82"/>
        <v/>
      </c>
      <c r="R101" s="103" t="str">
        <f t="shared" si="83"/>
        <v/>
      </c>
      <c r="T101" s="26" t="str">
        <f t="shared" si="109"/>
        <v/>
      </c>
      <c r="U101" s="119" t="str">
        <f t="shared" si="84"/>
        <v/>
      </c>
      <c r="V101" s="119"/>
      <c r="W101" s="120" t="str">
        <f t="shared" si="110"/>
        <v/>
      </c>
      <c r="X101" s="120" t="str">
        <f t="shared" si="85"/>
        <v/>
      </c>
      <c r="Y101" s="120" t="str">
        <f t="shared" si="86"/>
        <v/>
      </c>
      <c r="Z101" s="119"/>
      <c r="AA101" s="119" t="str">
        <f t="shared" si="111"/>
        <v/>
      </c>
      <c r="AC101" s="26" t="str">
        <f t="shared" si="87"/>
        <v/>
      </c>
      <c r="AD101" s="25" t="str">
        <f t="shared" si="88"/>
        <v/>
      </c>
      <c r="AE101" s="105"/>
      <c r="AF101" s="26" t="str">
        <f t="shared" si="89"/>
        <v/>
      </c>
      <c r="AG101" s="25" t="str">
        <f t="shared" si="90"/>
        <v/>
      </c>
      <c r="AH101" s="123"/>
      <c r="AI101" s="51" t="str">
        <f t="shared" si="91"/>
        <v/>
      </c>
      <c r="AJ101" s="35" t="str">
        <f t="shared" si="92"/>
        <v/>
      </c>
      <c r="AL101" s="25" t="str">
        <f t="shared" si="112"/>
        <v/>
      </c>
      <c r="AM101" s="25" t="str">
        <f t="shared" si="113"/>
        <v/>
      </c>
      <c r="AO101" s="33" t="str">
        <f t="shared" si="114"/>
        <v/>
      </c>
      <c r="AP101" s="33" t="str">
        <f t="shared" si="115"/>
        <v/>
      </c>
      <c r="AQ101" s="125"/>
      <c r="AR101" s="126" t="str">
        <f t="shared" si="116"/>
        <v/>
      </c>
      <c r="AS101" s="126" t="str">
        <f t="shared" si="117"/>
        <v/>
      </c>
      <c r="AT101" s="126"/>
      <c r="AU101" s="62" t="str">
        <f t="shared" si="93"/>
        <v/>
      </c>
      <c r="AV101" s="62" t="str">
        <f t="shared" si="94"/>
        <v/>
      </c>
      <c r="AW101" s="62" t="str">
        <f t="shared" si="95"/>
        <v/>
      </c>
      <c r="AX101" s="61" t="str">
        <f t="shared" si="118"/>
        <v/>
      </c>
      <c r="AY101" s="61"/>
      <c r="AZ101" s="33" t="str">
        <f>IF(B101="","",VLOOKUP($A$3,'Tab1-Plan'!$B$30:$F$33,IF(B101&lt;65,2,3),FALSE))</f>
        <v/>
      </c>
      <c r="BA101" s="33" t="str">
        <f>IF(T101="","",VLOOKUP($A$3,'Tab1-Plan'!$B$30:$F$33,IF(T101&lt;65,4,5),FALSE))</f>
        <v/>
      </c>
      <c r="BB101" s="115"/>
      <c r="BC101" s="126" t="str">
        <f t="shared" si="96"/>
        <v/>
      </c>
      <c r="BD101" s="126" t="str">
        <f t="shared" si="97"/>
        <v/>
      </c>
      <c r="BE101" s="125"/>
      <c r="BF101" s="62" t="str">
        <f t="shared" si="98"/>
        <v/>
      </c>
      <c r="BG101" s="62" t="str">
        <f t="shared" si="99"/>
        <v/>
      </c>
      <c r="BH101" s="62" t="str">
        <f t="shared" si="100"/>
        <v/>
      </c>
      <c r="BI101" s="61" t="str">
        <f t="shared" si="101"/>
        <v/>
      </c>
      <c r="BJ101" s="61"/>
      <c r="BK101" s="61" t="str">
        <f t="shared" si="102"/>
        <v/>
      </c>
      <c r="BL101" s="61" t="str">
        <f t="shared" si="103"/>
        <v/>
      </c>
      <c r="BM101" s="127"/>
      <c r="BU101" s="37"/>
      <c r="BV101" s="127"/>
      <c r="BW101" s="127"/>
    </row>
    <row r="102" spans="1:75">
      <c r="A102" s="26" t="str">
        <f t="shared" si="104"/>
        <v/>
      </c>
      <c r="B102" s="26" t="str">
        <f t="shared" si="105"/>
        <v/>
      </c>
      <c r="C102" s="26" t="str">
        <f t="shared" si="106"/>
        <v/>
      </c>
      <c r="D102" s="103" t="str">
        <f t="shared" ref="D102:D133" si="119">IF($B102="","",VLOOKUP($B102,RETIREMENT,2,TRUE))</f>
        <v/>
      </c>
      <c r="E102" s="118" t="str">
        <f t="shared" ref="E102:E133" si="120">IF(B102="","",VLOOKUP($B102,WITHDRAWAL,2))</f>
        <v/>
      </c>
      <c r="F102" s="103" t="str">
        <f t="shared" ref="F102:F133" si="121">IF(B102="","",IF(OR(active_3sex="M",active_3sex="m"),VLOOKUP(IF(B102&lt;20,20,$B102),DEATH_MALE,2),IF(OR(active_3sex="F",active_3sex="f"),VLOOKUP(IF(B102&lt;20,20,$B102),DEATH_FEMALE,2),"error")))</f>
        <v/>
      </c>
      <c r="G102" s="103"/>
      <c r="H102" s="60" t="str">
        <f>IF(B102="","",(IF(AND(B102&gt;='Tab1-Plan'!$C$9,C102&gt;='Tab1-Plan'!$D$9),1,0)))</f>
        <v/>
      </c>
      <c r="I102" s="64" t="str">
        <f>IF(AND(B102="",T102=""),"",VLOOKUP($A$3,'Tab2-Assumptions'!$A$10:$C$13,2,FALSE))</f>
        <v/>
      </c>
      <c r="J102" s="64" t="str">
        <f>IF(AND(B102="",T102=""),"",VLOOKUP($A$3,'Tab2-Assumptions'!$A$10:$C$13,3,FALSE))</f>
        <v/>
      </c>
      <c r="K102" s="103" t="str">
        <f t="shared" si="107"/>
        <v/>
      </c>
      <c r="L102" s="103" t="str">
        <f t="shared" si="78"/>
        <v/>
      </c>
      <c r="M102" s="103" t="str">
        <f t="shared" si="79"/>
        <v/>
      </c>
      <c r="N102" s="103" t="str">
        <f t="shared" si="80"/>
        <v/>
      </c>
      <c r="O102" s="103" t="str">
        <f t="shared" si="81"/>
        <v/>
      </c>
      <c r="P102" s="103" t="str">
        <f t="shared" si="108"/>
        <v/>
      </c>
      <c r="Q102" s="103" t="str">
        <f t="shared" si="82"/>
        <v/>
      </c>
      <c r="R102" s="103" t="str">
        <f t="shared" si="83"/>
        <v/>
      </c>
      <c r="T102" s="26" t="str">
        <f t="shared" si="109"/>
        <v/>
      </c>
      <c r="U102" s="119" t="str">
        <f t="shared" ref="U102:U133" si="122">IF(T102="","",IF(OR(active_3sex="M",active_3sex="m"),VLOOKUP(IF(T102&lt;20,20,$T102),DEATH_FEMALE,2),IF(OR(active_3sex="F",active_3sex="f"),VLOOKUP(IF(T102&lt;20,20,$T102),DEATH_MALE,2),"error")))</f>
        <v/>
      </c>
      <c r="V102" s="119"/>
      <c r="W102" s="120" t="str">
        <f t="shared" si="110"/>
        <v/>
      </c>
      <c r="X102" s="120" t="str">
        <f t="shared" si="85"/>
        <v/>
      </c>
      <c r="Y102" s="120" t="str">
        <f t="shared" ref="Y102:Y133" si="123">IF(T102="","",AVERAGE(W102,X102)*J102)</f>
        <v/>
      </c>
      <c r="Z102" s="119"/>
      <c r="AA102" s="119" t="str">
        <f t="shared" si="111"/>
        <v/>
      </c>
      <c r="AC102" s="26" t="str">
        <f t="shared" ref="AC102:AC133" si="124">B102</f>
        <v/>
      </c>
      <c r="AD102" s="25" t="str">
        <f t="shared" ref="AD102:AD133" si="125">IF(B102="","",VLOOKUP(AC102,agingtable,3))</f>
        <v/>
      </c>
      <c r="AE102" s="105"/>
      <c r="AF102" s="26" t="str">
        <f t="shared" ref="AF102:AF133" si="126">T102</f>
        <v/>
      </c>
      <c r="AG102" s="25" t="str">
        <f t="shared" ref="AG102:AG133" si="127">IF(T102="","",VLOOKUP(AF102,agingtable,3))</f>
        <v/>
      </c>
      <c r="AH102" s="123"/>
      <c r="AI102" s="51" t="str">
        <f t="shared" ref="AI102:AI133" si="128">IF(A102="","",VLOOKUP($A102,TRENDS,2,TRUE))</f>
        <v/>
      </c>
      <c r="AJ102" s="35" t="str">
        <f t="shared" ref="AJ102:AJ133" si="129">IF(A102="","",VLOOKUP($A102,TRENDS,3,TRUE))</f>
        <v/>
      </c>
      <c r="AL102" s="25" t="str">
        <f t="shared" si="112"/>
        <v/>
      </c>
      <c r="AM102" s="25" t="str">
        <f t="shared" si="113"/>
        <v/>
      </c>
      <c r="AO102" s="33" t="str">
        <f t="shared" si="114"/>
        <v/>
      </c>
      <c r="AP102" s="33" t="str">
        <f t="shared" si="115"/>
        <v/>
      </c>
      <c r="AQ102" s="125"/>
      <c r="AR102" s="126" t="str">
        <f t="shared" si="116"/>
        <v/>
      </c>
      <c r="AS102" s="126" t="str">
        <f t="shared" si="117"/>
        <v/>
      </c>
      <c r="AT102" s="126"/>
      <c r="AU102" s="62" t="str">
        <f t="shared" ref="AU102:AU133" si="130">IF($B102="","",(AR102)*$R102*$I102)</f>
        <v/>
      </c>
      <c r="AV102" s="62" t="str">
        <f t="shared" ref="AV102:AV133" si="131">IF($T102="","",(AS102)*$Y102*$I102)</f>
        <v/>
      </c>
      <c r="AW102" s="62" t="str">
        <f t="shared" ref="AW102:AW133" si="132">IF($A102="","",SUM(AU102:AV102))</f>
        <v/>
      </c>
      <c r="AX102" s="61" t="str">
        <f t="shared" si="118"/>
        <v/>
      </c>
      <c r="AY102" s="61"/>
      <c r="AZ102" s="33" t="str">
        <f>IF(B102="","",VLOOKUP($A$3,'Tab1-Plan'!$B$30:$F$33,IF(B102&lt;65,2,3),FALSE))</f>
        <v/>
      </c>
      <c r="BA102" s="33" t="str">
        <f>IF(T102="","",VLOOKUP($A$3,'Tab1-Plan'!$B$30:$F$33,IF(T102&lt;65,4,5),FALSE))</f>
        <v/>
      </c>
      <c r="BB102" s="115"/>
      <c r="BC102" s="126" t="str">
        <f t="shared" ref="BC102:BC133" si="133">IF(B102="","",AZ102*IF(AZ102&lt;1,AR102,AM102))</f>
        <v/>
      </c>
      <c r="BD102" s="126" t="str">
        <f t="shared" ref="BD102:BD133" si="134">IF($T102="","",BA102*IF(BA102&lt;1,AS102,$AM102))</f>
        <v/>
      </c>
      <c r="BE102" s="125"/>
      <c r="BF102" s="62" t="str">
        <f t="shared" ref="BF102:BF134" si="135">IF($B102="","",(BC102)*$R102*$I102)</f>
        <v/>
      </c>
      <c r="BG102" s="62" t="str">
        <f t="shared" ref="BG102:BG133" si="136">IF($T102="","",(BD102)*$Y102*$I102)</f>
        <v/>
      </c>
      <c r="BH102" s="62" t="str">
        <f t="shared" ref="BH102:BH133" si="137">IF($A102="","",SUM(BF102:BG102))</f>
        <v/>
      </c>
      <c r="BI102" s="61" t="str">
        <f t="shared" ref="BI102:BI133" si="138">IF($A102="","",BH102*AA102)</f>
        <v/>
      </c>
      <c r="BJ102" s="61"/>
      <c r="BK102" s="61" t="str">
        <f t="shared" ref="BK102:BK133" si="139">IF(A102="","",AW102-BH102)</f>
        <v/>
      </c>
      <c r="BL102" s="61" t="str">
        <f t="shared" ref="BL102:BL133" si="140">IF(A102="","",AX102-BI102)</f>
        <v/>
      </c>
      <c r="BM102" s="127"/>
      <c r="BU102" s="37"/>
      <c r="BV102" s="127"/>
      <c r="BW102" s="127"/>
    </row>
    <row r="103" spans="1:75">
      <c r="A103" s="26" t="str">
        <f t="shared" si="104"/>
        <v/>
      </c>
      <c r="B103" s="26" t="str">
        <f t="shared" si="105"/>
        <v/>
      </c>
      <c r="C103" s="26" t="str">
        <f t="shared" si="106"/>
        <v/>
      </c>
      <c r="D103" s="103" t="str">
        <f t="shared" si="119"/>
        <v/>
      </c>
      <c r="E103" s="118" t="str">
        <f t="shared" si="120"/>
        <v/>
      </c>
      <c r="F103" s="103" t="str">
        <f t="shared" si="121"/>
        <v/>
      </c>
      <c r="G103" s="103"/>
      <c r="H103" s="60" t="str">
        <f>IF(B103="","",(IF(AND(B103&gt;='Tab1-Plan'!$C$9,C103&gt;='Tab1-Plan'!$D$9),1,0)))</f>
        <v/>
      </c>
      <c r="I103" s="64" t="str">
        <f>IF(AND(B103="",T103=""),"",VLOOKUP($A$3,'Tab2-Assumptions'!$A$10:$C$13,2,FALSE))</f>
        <v/>
      </c>
      <c r="J103" s="64" t="str">
        <f>IF(AND(B103="",T103=""),"",VLOOKUP($A$3,'Tab2-Assumptions'!$A$10:$C$13,3,FALSE))</f>
        <v/>
      </c>
      <c r="K103" s="103" t="str">
        <f t="shared" si="107"/>
        <v/>
      </c>
      <c r="L103" s="103" t="str">
        <f t="shared" si="78"/>
        <v/>
      </c>
      <c r="M103" s="103" t="str">
        <f t="shared" si="79"/>
        <v/>
      </c>
      <c r="N103" s="103" t="str">
        <f t="shared" si="80"/>
        <v/>
      </c>
      <c r="O103" s="103" t="str">
        <f t="shared" si="81"/>
        <v/>
      </c>
      <c r="P103" s="103" t="str">
        <f t="shared" si="108"/>
        <v/>
      </c>
      <c r="Q103" s="103" t="str">
        <f t="shared" si="82"/>
        <v/>
      </c>
      <c r="R103" s="103" t="str">
        <f t="shared" si="83"/>
        <v/>
      </c>
      <c r="T103" s="26" t="str">
        <f t="shared" si="109"/>
        <v/>
      </c>
      <c r="U103" s="119" t="str">
        <f t="shared" si="122"/>
        <v/>
      </c>
      <c r="V103" s="119"/>
      <c r="W103" s="120" t="str">
        <f t="shared" ref="W103:W134" si="141">IF(T103="","",X102+IF(L103="",0,L103))</f>
        <v/>
      </c>
      <c r="X103" s="120" t="str">
        <f t="shared" si="85"/>
        <v/>
      </c>
      <c r="Y103" s="120" t="str">
        <f t="shared" si="123"/>
        <v/>
      </c>
      <c r="Z103" s="119"/>
      <c r="AA103" s="119" t="str">
        <f t="shared" ref="AA103:AA134" si="142">IF(A103="","",AA102/(1+discount))</f>
        <v/>
      </c>
      <c r="AC103" s="26" t="str">
        <f t="shared" si="124"/>
        <v/>
      </c>
      <c r="AD103" s="25" t="str">
        <f t="shared" si="125"/>
        <v/>
      </c>
      <c r="AE103" s="105"/>
      <c r="AF103" s="26" t="str">
        <f t="shared" si="126"/>
        <v/>
      </c>
      <c r="AG103" s="25" t="str">
        <f t="shared" si="127"/>
        <v/>
      </c>
      <c r="AH103" s="123"/>
      <c r="AI103" s="51" t="str">
        <f t="shared" si="128"/>
        <v/>
      </c>
      <c r="AJ103" s="35" t="str">
        <f t="shared" si="129"/>
        <v/>
      </c>
      <c r="AL103" s="25" t="str">
        <f t="shared" ref="AL103:AL134" si="143">IF(A103="","",AL102*(1+AI102))</f>
        <v/>
      </c>
      <c r="AM103" s="25" t="str">
        <f t="shared" ref="AM103:AM134" si="144">IF(A103="","",AM102*(1+AJ102))</f>
        <v/>
      </c>
      <c r="AO103" s="33" t="str">
        <f t="shared" ref="AO103:AO134" si="145">IF(B103="","",IF(B103&lt;65,cc_pre_ret_age65,cc_pst_ret_age65))</f>
        <v/>
      </c>
      <c r="AP103" s="33" t="str">
        <f t="shared" ref="AP103:AP134" si="146">IF(T103="","",IF(T103&lt;65,cc_pre_sp_age65,cc_pst_sp_age65))</f>
        <v/>
      </c>
      <c r="AQ103" s="125"/>
      <c r="AR103" s="126" t="str">
        <f t="shared" ref="AR103:AR134" si="147">IF(B103="","",AO103*AL103*AD103)</f>
        <v/>
      </c>
      <c r="AS103" s="126" t="str">
        <f t="shared" ref="AS103:AS134" si="148">IF(T103="","",AP103*AL103*AG103)</f>
        <v/>
      </c>
      <c r="AT103" s="126"/>
      <c r="AU103" s="62" t="str">
        <f t="shared" si="130"/>
        <v/>
      </c>
      <c r="AV103" s="62" t="str">
        <f t="shared" si="131"/>
        <v/>
      </c>
      <c r="AW103" s="62" t="str">
        <f t="shared" si="132"/>
        <v/>
      </c>
      <c r="AX103" s="61" t="str">
        <f t="shared" ref="AX103:AX134" si="149">IF($A103="","",AW103*AA103)</f>
        <v/>
      </c>
      <c r="AY103" s="61"/>
      <c r="AZ103" s="33" t="str">
        <f>IF(B103="","",VLOOKUP($A$3,'Tab1-Plan'!$B$30:$F$33,IF(B103&lt;65,2,3),FALSE))</f>
        <v/>
      </c>
      <c r="BA103" s="33" t="str">
        <f>IF(T103="","",VLOOKUP($A$3,'Tab1-Plan'!$B$30:$F$33,IF(T103&lt;65,4,5),FALSE))</f>
        <v/>
      </c>
      <c r="BB103" s="115"/>
      <c r="BC103" s="126" t="str">
        <f t="shared" si="133"/>
        <v/>
      </c>
      <c r="BD103" s="126" t="str">
        <f t="shared" si="134"/>
        <v/>
      </c>
      <c r="BE103" s="125"/>
      <c r="BF103" s="62" t="str">
        <f t="shared" si="135"/>
        <v/>
      </c>
      <c r="BG103" s="62" t="str">
        <f t="shared" si="136"/>
        <v/>
      </c>
      <c r="BH103" s="62" t="str">
        <f t="shared" si="137"/>
        <v/>
      </c>
      <c r="BI103" s="61" t="str">
        <f t="shared" si="138"/>
        <v/>
      </c>
      <c r="BJ103" s="61"/>
      <c r="BK103" s="61" t="str">
        <f t="shared" si="139"/>
        <v/>
      </c>
      <c r="BL103" s="61" t="str">
        <f t="shared" si="140"/>
        <v/>
      </c>
      <c r="BM103" s="127"/>
      <c r="BU103" s="37"/>
      <c r="BV103" s="127"/>
      <c r="BW103" s="127"/>
    </row>
    <row r="104" spans="1:75">
      <c r="A104" s="26" t="str">
        <f t="shared" si="104"/>
        <v/>
      </c>
      <c r="B104" s="26" t="str">
        <f t="shared" si="105"/>
        <v/>
      </c>
      <c r="C104" s="26" t="str">
        <f t="shared" si="106"/>
        <v/>
      </c>
      <c r="D104" s="103" t="str">
        <f t="shared" si="119"/>
        <v/>
      </c>
      <c r="E104" s="118" t="str">
        <f t="shared" si="120"/>
        <v/>
      </c>
      <c r="F104" s="103" t="str">
        <f t="shared" si="121"/>
        <v/>
      </c>
      <c r="G104" s="103"/>
      <c r="H104" s="60" t="str">
        <f>IF(B104="","",(IF(AND(B104&gt;='Tab1-Plan'!$C$9,C104&gt;='Tab1-Plan'!$D$9),1,0)))</f>
        <v/>
      </c>
      <c r="I104" s="64" t="str">
        <f>IF(AND(B104="",T104=""),"",VLOOKUP($A$3,'Tab2-Assumptions'!$A$10:$C$13,2,FALSE))</f>
        <v/>
      </c>
      <c r="J104" s="64" t="str">
        <f>IF(AND(B104="",T104=""),"",VLOOKUP($A$3,'Tab2-Assumptions'!$A$10:$C$13,3,FALSE))</f>
        <v/>
      </c>
      <c r="K104" s="103" t="str">
        <f t="shared" si="107"/>
        <v/>
      </c>
      <c r="L104" s="103" t="str">
        <f t="shared" si="78"/>
        <v/>
      </c>
      <c r="M104" s="103" t="str">
        <f t="shared" si="79"/>
        <v/>
      </c>
      <c r="N104" s="103" t="str">
        <f t="shared" si="80"/>
        <v/>
      </c>
      <c r="O104" s="103" t="str">
        <f t="shared" si="81"/>
        <v/>
      </c>
      <c r="P104" s="103" t="str">
        <f t="shared" si="108"/>
        <v/>
      </c>
      <c r="Q104" s="103" t="str">
        <f t="shared" si="82"/>
        <v/>
      </c>
      <c r="R104" s="103" t="str">
        <f t="shared" si="83"/>
        <v/>
      </c>
      <c r="T104" s="26" t="str">
        <f t="shared" si="109"/>
        <v/>
      </c>
      <c r="U104" s="119" t="str">
        <f t="shared" si="122"/>
        <v/>
      </c>
      <c r="V104" s="119"/>
      <c r="W104" s="120" t="str">
        <f t="shared" si="141"/>
        <v/>
      </c>
      <c r="X104" s="120" t="str">
        <f t="shared" si="85"/>
        <v/>
      </c>
      <c r="Y104" s="120" t="str">
        <f t="shared" si="123"/>
        <v/>
      </c>
      <c r="Z104" s="119"/>
      <c r="AA104" s="119" t="str">
        <f t="shared" si="142"/>
        <v/>
      </c>
      <c r="AC104" s="26" t="str">
        <f t="shared" si="124"/>
        <v/>
      </c>
      <c r="AD104" s="25" t="str">
        <f t="shared" si="125"/>
        <v/>
      </c>
      <c r="AE104" s="105"/>
      <c r="AF104" s="26" t="str">
        <f t="shared" si="126"/>
        <v/>
      </c>
      <c r="AG104" s="25" t="str">
        <f t="shared" si="127"/>
        <v/>
      </c>
      <c r="AH104" s="123"/>
      <c r="AI104" s="51" t="str">
        <f t="shared" si="128"/>
        <v/>
      </c>
      <c r="AJ104" s="35" t="str">
        <f t="shared" si="129"/>
        <v/>
      </c>
      <c r="AL104" s="25" t="str">
        <f t="shared" si="143"/>
        <v/>
      </c>
      <c r="AM104" s="25" t="str">
        <f t="shared" si="144"/>
        <v/>
      </c>
      <c r="AO104" s="33" t="str">
        <f t="shared" si="145"/>
        <v/>
      </c>
      <c r="AP104" s="33" t="str">
        <f t="shared" si="146"/>
        <v/>
      </c>
      <c r="AQ104" s="125"/>
      <c r="AR104" s="126" t="str">
        <f t="shared" si="147"/>
        <v/>
      </c>
      <c r="AS104" s="126" t="str">
        <f t="shared" si="148"/>
        <v/>
      </c>
      <c r="AT104" s="126"/>
      <c r="AU104" s="62" t="str">
        <f t="shared" si="130"/>
        <v/>
      </c>
      <c r="AV104" s="62" t="str">
        <f t="shared" si="131"/>
        <v/>
      </c>
      <c r="AW104" s="62" t="str">
        <f t="shared" si="132"/>
        <v/>
      </c>
      <c r="AX104" s="61" t="str">
        <f t="shared" si="149"/>
        <v/>
      </c>
      <c r="AY104" s="61"/>
      <c r="AZ104" s="33" t="str">
        <f>IF(B104="","",VLOOKUP($A$3,'Tab1-Plan'!$B$30:$F$33,IF(B104&lt;65,2,3),FALSE))</f>
        <v/>
      </c>
      <c r="BA104" s="33" t="str">
        <f>IF(T104="","",VLOOKUP($A$3,'Tab1-Plan'!$B$30:$F$33,IF(T104&lt;65,4,5),FALSE))</f>
        <v/>
      </c>
      <c r="BB104" s="115"/>
      <c r="BC104" s="126" t="str">
        <f t="shared" si="133"/>
        <v/>
      </c>
      <c r="BD104" s="126" t="str">
        <f t="shared" si="134"/>
        <v/>
      </c>
      <c r="BE104" s="125"/>
      <c r="BF104" s="62" t="str">
        <f t="shared" si="135"/>
        <v/>
      </c>
      <c r="BG104" s="62" t="str">
        <f t="shared" si="136"/>
        <v/>
      </c>
      <c r="BH104" s="62" t="str">
        <f t="shared" si="137"/>
        <v/>
      </c>
      <c r="BI104" s="61" t="str">
        <f t="shared" si="138"/>
        <v/>
      </c>
      <c r="BJ104" s="61"/>
      <c r="BK104" s="61" t="str">
        <f t="shared" si="139"/>
        <v/>
      </c>
      <c r="BL104" s="61" t="str">
        <f t="shared" si="140"/>
        <v/>
      </c>
      <c r="BM104" s="127"/>
      <c r="BU104" s="37"/>
      <c r="BV104" s="127"/>
      <c r="BW104" s="127"/>
    </row>
    <row r="105" spans="1:75">
      <c r="A105" s="26" t="str">
        <f t="shared" si="104"/>
        <v/>
      </c>
      <c r="B105" s="26" t="str">
        <f t="shared" si="105"/>
        <v/>
      </c>
      <c r="C105" s="26" t="str">
        <f t="shared" si="106"/>
        <v/>
      </c>
      <c r="D105" s="103" t="str">
        <f t="shared" si="119"/>
        <v/>
      </c>
      <c r="E105" s="118" t="str">
        <f t="shared" si="120"/>
        <v/>
      </c>
      <c r="F105" s="103" t="str">
        <f t="shared" si="121"/>
        <v/>
      </c>
      <c r="G105" s="103"/>
      <c r="H105" s="60" t="str">
        <f>IF(B105="","",(IF(AND(B105&gt;='Tab1-Plan'!$C$9,C105&gt;='Tab1-Plan'!$D$9),1,0)))</f>
        <v/>
      </c>
      <c r="I105" s="64" t="str">
        <f>IF(AND(B105="",T105=""),"",VLOOKUP($A$3,'Tab2-Assumptions'!$A$10:$C$13,2,FALSE))</f>
        <v/>
      </c>
      <c r="J105" s="64" t="str">
        <f>IF(AND(B105="",T105=""),"",VLOOKUP($A$3,'Tab2-Assumptions'!$A$10:$C$13,3,FALSE))</f>
        <v/>
      </c>
      <c r="K105" s="103" t="str">
        <f t="shared" si="107"/>
        <v/>
      </c>
      <c r="L105" s="103" t="str">
        <f t="shared" si="78"/>
        <v/>
      </c>
      <c r="M105" s="103" t="str">
        <f t="shared" si="79"/>
        <v/>
      </c>
      <c r="N105" s="103" t="str">
        <f t="shared" si="80"/>
        <v/>
      </c>
      <c r="O105" s="103" t="str">
        <f t="shared" si="81"/>
        <v/>
      </c>
      <c r="P105" s="103" t="str">
        <f t="shared" si="108"/>
        <v/>
      </c>
      <c r="Q105" s="103" t="str">
        <f t="shared" si="82"/>
        <v/>
      </c>
      <c r="R105" s="103" t="str">
        <f t="shared" si="83"/>
        <v/>
      </c>
      <c r="T105" s="26" t="str">
        <f t="shared" si="109"/>
        <v/>
      </c>
      <c r="U105" s="119" t="str">
        <f t="shared" si="122"/>
        <v/>
      </c>
      <c r="V105" s="119"/>
      <c r="W105" s="120" t="str">
        <f t="shared" si="141"/>
        <v/>
      </c>
      <c r="X105" s="120" t="str">
        <f t="shared" si="85"/>
        <v/>
      </c>
      <c r="Y105" s="120" t="str">
        <f t="shared" si="123"/>
        <v/>
      </c>
      <c r="Z105" s="119"/>
      <c r="AA105" s="119" t="str">
        <f t="shared" si="142"/>
        <v/>
      </c>
      <c r="AC105" s="26" t="str">
        <f t="shared" si="124"/>
        <v/>
      </c>
      <c r="AD105" s="25" t="str">
        <f t="shared" si="125"/>
        <v/>
      </c>
      <c r="AE105" s="105"/>
      <c r="AF105" s="26" t="str">
        <f t="shared" si="126"/>
        <v/>
      </c>
      <c r="AG105" s="25" t="str">
        <f t="shared" si="127"/>
        <v/>
      </c>
      <c r="AH105" s="123"/>
      <c r="AI105" s="51" t="str">
        <f t="shared" si="128"/>
        <v/>
      </c>
      <c r="AJ105" s="35" t="str">
        <f t="shared" si="129"/>
        <v/>
      </c>
      <c r="AL105" s="25" t="str">
        <f t="shared" si="143"/>
        <v/>
      </c>
      <c r="AM105" s="25" t="str">
        <f t="shared" si="144"/>
        <v/>
      </c>
      <c r="AO105" s="33" t="str">
        <f t="shared" si="145"/>
        <v/>
      </c>
      <c r="AP105" s="33" t="str">
        <f t="shared" si="146"/>
        <v/>
      </c>
      <c r="AQ105" s="125"/>
      <c r="AR105" s="126" t="str">
        <f t="shared" si="147"/>
        <v/>
      </c>
      <c r="AS105" s="126" t="str">
        <f t="shared" si="148"/>
        <v/>
      </c>
      <c r="AT105" s="126"/>
      <c r="AU105" s="62" t="str">
        <f t="shared" si="130"/>
        <v/>
      </c>
      <c r="AV105" s="62" t="str">
        <f t="shared" si="131"/>
        <v/>
      </c>
      <c r="AW105" s="62" t="str">
        <f t="shared" si="132"/>
        <v/>
      </c>
      <c r="AX105" s="61" t="str">
        <f t="shared" si="149"/>
        <v/>
      </c>
      <c r="AY105" s="61"/>
      <c r="AZ105" s="33" t="str">
        <f>IF(B105="","",VLOOKUP($A$3,'Tab1-Plan'!$B$30:$F$33,IF(B105&lt;65,2,3),FALSE))</f>
        <v/>
      </c>
      <c r="BA105" s="33" t="str">
        <f>IF(T105="","",VLOOKUP($A$3,'Tab1-Plan'!$B$30:$F$33,IF(T105&lt;65,4,5),FALSE))</f>
        <v/>
      </c>
      <c r="BB105" s="115"/>
      <c r="BC105" s="126" t="str">
        <f t="shared" si="133"/>
        <v/>
      </c>
      <c r="BD105" s="126" t="str">
        <f t="shared" si="134"/>
        <v/>
      </c>
      <c r="BE105" s="125"/>
      <c r="BF105" s="62" t="str">
        <f t="shared" si="135"/>
        <v/>
      </c>
      <c r="BG105" s="62" t="str">
        <f t="shared" si="136"/>
        <v/>
      </c>
      <c r="BH105" s="62" t="str">
        <f t="shared" si="137"/>
        <v/>
      </c>
      <c r="BI105" s="61" t="str">
        <f t="shared" si="138"/>
        <v/>
      </c>
      <c r="BJ105" s="61"/>
      <c r="BK105" s="61" t="str">
        <f t="shared" si="139"/>
        <v/>
      </c>
      <c r="BL105" s="61" t="str">
        <f t="shared" si="140"/>
        <v/>
      </c>
      <c r="BM105" s="127"/>
      <c r="BU105" s="37"/>
      <c r="BV105" s="127"/>
      <c r="BW105" s="127"/>
    </row>
    <row r="106" spans="1:75">
      <c r="A106" s="26" t="str">
        <f t="shared" si="104"/>
        <v/>
      </c>
      <c r="B106" s="26" t="str">
        <f t="shared" si="105"/>
        <v/>
      </c>
      <c r="C106" s="26" t="str">
        <f t="shared" si="106"/>
        <v/>
      </c>
      <c r="D106" s="103" t="str">
        <f t="shared" si="119"/>
        <v/>
      </c>
      <c r="E106" s="118" t="str">
        <f t="shared" si="120"/>
        <v/>
      </c>
      <c r="F106" s="103" t="str">
        <f t="shared" si="121"/>
        <v/>
      </c>
      <c r="G106" s="103"/>
      <c r="H106" s="60" t="str">
        <f>IF(B106="","",(IF(AND(B106&gt;='Tab1-Plan'!$C$9,C106&gt;='Tab1-Plan'!$D$9),1,0)))</f>
        <v/>
      </c>
      <c r="I106" s="64" t="str">
        <f>IF(AND(B106="",T106=""),"",VLOOKUP($A$3,'Tab2-Assumptions'!$A$10:$C$13,2,FALSE))</f>
        <v/>
      </c>
      <c r="J106" s="64" t="str">
        <f>IF(AND(B106="",T106=""),"",VLOOKUP($A$3,'Tab2-Assumptions'!$A$10:$C$13,3,FALSE))</f>
        <v/>
      </c>
      <c r="K106" s="103" t="str">
        <f t="shared" si="107"/>
        <v/>
      </c>
      <c r="L106" s="103" t="str">
        <f t="shared" si="78"/>
        <v/>
      </c>
      <c r="M106" s="103" t="str">
        <f t="shared" si="79"/>
        <v/>
      </c>
      <c r="N106" s="103" t="str">
        <f t="shared" si="80"/>
        <v/>
      </c>
      <c r="O106" s="103" t="str">
        <f t="shared" si="81"/>
        <v/>
      </c>
      <c r="P106" s="103" t="str">
        <f t="shared" si="108"/>
        <v/>
      </c>
      <c r="Q106" s="103" t="str">
        <f t="shared" si="82"/>
        <v/>
      </c>
      <c r="R106" s="103" t="str">
        <f t="shared" si="83"/>
        <v/>
      </c>
      <c r="T106" s="26" t="str">
        <f t="shared" si="109"/>
        <v/>
      </c>
      <c r="U106" s="119" t="str">
        <f t="shared" si="122"/>
        <v/>
      </c>
      <c r="V106" s="119"/>
      <c r="W106" s="120" t="str">
        <f t="shared" si="141"/>
        <v/>
      </c>
      <c r="X106" s="120" t="str">
        <f t="shared" si="85"/>
        <v/>
      </c>
      <c r="Y106" s="120" t="str">
        <f t="shared" si="123"/>
        <v/>
      </c>
      <c r="Z106" s="119"/>
      <c r="AA106" s="119" t="str">
        <f t="shared" si="142"/>
        <v/>
      </c>
      <c r="AC106" s="26" t="str">
        <f t="shared" si="124"/>
        <v/>
      </c>
      <c r="AD106" s="25" t="str">
        <f t="shared" si="125"/>
        <v/>
      </c>
      <c r="AE106" s="105"/>
      <c r="AF106" s="26" t="str">
        <f t="shared" si="126"/>
        <v/>
      </c>
      <c r="AG106" s="25" t="str">
        <f t="shared" si="127"/>
        <v/>
      </c>
      <c r="AH106" s="123"/>
      <c r="AI106" s="51" t="str">
        <f t="shared" si="128"/>
        <v/>
      </c>
      <c r="AJ106" s="35" t="str">
        <f t="shared" si="129"/>
        <v/>
      </c>
      <c r="AL106" s="25" t="str">
        <f t="shared" si="143"/>
        <v/>
      </c>
      <c r="AM106" s="25" t="str">
        <f t="shared" si="144"/>
        <v/>
      </c>
      <c r="AO106" s="33" t="str">
        <f t="shared" si="145"/>
        <v/>
      </c>
      <c r="AP106" s="33" t="str">
        <f t="shared" si="146"/>
        <v/>
      </c>
      <c r="AQ106" s="125"/>
      <c r="AR106" s="126" t="str">
        <f t="shared" si="147"/>
        <v/>
      </c>
      <c r="AS106" s="126" t="str">
        <f t="shared" si="148"/>
        <v/>
      </c>
      <c r="AT106" s="126"/>
      <c r="AU106" s="62" t="str">
        <f t="shared" si="130"/>
        <v/>
      </c>
      <c r="AV106" s="62" t="str">
        <f t="shared" si="131"/>
        <v/>
      </c>
      <c r="AW106" s="62" t="str">
        <f t="shared" si="132"/>
        <v/>
      </c>
      <c r="AX106" s="61" t="str">
        <f t="shared" si="149"/>
        <v/>
      </c>
      <c r="AY106" s="61"/>
      <c r="AZ106" s="33" t="str">
        <f>IF(B106="","",VLOOKUP($A$3,'Tab1-Plan'!$B$30:$F$33,IF(B106&lt;65,2,3),FALSE))</f>
        <v/>
      </c>
      <c r="BA106" s="33" t="str">
        <f>IF(T106="","",VLOOKUP($A$3,'Tab1-Plan'!$B$30:$F$33,IF(T106&lt;65,4,5),FALSE))</f>
        <v/>
      </c>
      <c r="BB106" s="115"/>
      <c r="BC106" s="126" t="str">
        <f t="shared" si="133"/>
        <v/>
      </c>
      <c r="BD106" s="126" t="str">
        <f t="shared" si="134"/>
        <v/>
      </c>
      <c r="BE106" s="125"/>
      <c r="BF106" s="62" t="str">
        <f t="shared" si="135"/>
        <v/>
      </c>
      <c r="BG106" s="62" t="str">
        <f t="shared" si="136"/>
        <v/>
      </c>
      <c r="BH106" s="62" t="str">
        <f t="shared" si="137"/>
        <v/>
      </c>
      <c r="BI106" s="61" t="str">
        <f t="shared" si="138"/>
        <v/>
      </c>
      <c r="BJ106" s="61"/>
      <c r="BK106" s="61" t="str">
        <f t="shared" si="139"/>
        <v/>
      </c>
      <c r="BL106" s="61" t="str">
        <f t="shared" si="140"/>
        <v/>
      </c>
      <c r="BM106" s="127"/>
      <c r="BU106" s="37"/>
      <c r="BV106" s="127"/>
      <c r="BW106" s="127"/>
    </row>
    <row r="107" spans="1:75">
      <c r="A107" s="26" t="str">
        <f t="shared" si="104"/>
        <v/>
      </c>
      <c r="B107" s="26" t="str">
        <f t="shared" si="105"/>
        <v/>
      </c>
      <c r="C107" s="26" t="str">
        <f t="shared" si="106"/>
        <v/>
      </c>
      <c r="D107" s="103" t="str">
        <f t="shared" si="119"/>
        <v/>
      </c>
      <c r="E107" s="118" t="str">
        <f t="shared" si="120"/>
        <v/>
      </c>
      <c r="F107" s="103" t="str">
        <f t="shared" si="121"/>
        <v/>
      </c>
      <c r="G107" s="103"/>
      <c r="H107" s="60" t="str">
        <f>IF(B107="","",(IF(AND(B107&gt;='Tab1-Plan'!$C$9,C107&gt;='Tab1-Plan'!$D$9),1,0)))</f>
        <v/>
      </c>
      <c r="I107" s="64" t="str">
        <f>IF(AND(B107="",T107=""),"",VLOOKUP($A$3,'Tab2-Assumptions'!$A$10:$C$13,2,FALSE))</f>
        <v/>
      </c>
      <c r="J107" s="64" t="str">
        <f>IF(AND(B107="",T107=""),"",VLOOKUP($A$3,'Tab2-Assumptions'!$A$10:$C$13,3,FALSE))</f>
        <v/>
      </c>
      <c r="K107" s="103" t="str">
        <f t="shared" si="107"/>
        <v/>
      </c>
      <c r="L107" s="103" t="str">
        <f t="shared" si="78"/>
        <v/>
      </c>
      <c r="M107" s="103" t="str">
        <f t="shared" si="79"/>
        <v/>
      </c>
      <c r="N107" s="103" t="str">
        <f t="shared" si="80"/>
        <v/>
      </c>
      <c r="O107" s="103" t="str">
        <f t="shared" si="81"/>
        <v/>
      </c>
      <c r="P107" s="103" t="str">
        <f t="shared" si="108"/>
        <v/>
      </c>
      <c r="Q107" s="103" t="str">
        <f t="shared" si="82"/>
        <v/>
      </c>
      <c r="R107" s="103" t="str">
        <f t="shared" si="83"/>
        <v/>
      </c>
      <c r="T107" s="26" t="str">
        <f t="shared" si="109"/>
        <v/>
      </c>
      <c r="U107" s="119" t="str">
        <f t="shared" si="122"/>
        <v/>
      </c>
      <c r="V107" s="119"/>
      <c r="W107" s="120" t="str">
        <f t="shared" si="141"/>
        <v/>
      </c>
      <c r="X107" s="120" t="str">
        <f t="shared" si="85"/>
        <v/>
      </c>
      <c r="Y107" s="120" t="str">
        <f t="shared" si="123"/>
        <v/>
      </c>
      <c r="Z107" s="119"/>
      <c r="AA107" s="119" t="str">
        <f t="shared" si="142"/>
        <v/>
      </c>
      <c r="AC107" s="26" t="str">
        <f t="shared" si="124"/>
        <v/>
      </c>
      <c r="AD107" s="25" t="str">
        <f t="shared" si="125"/>
        <v/>
      </c>
      <c r="AE107" s="105"/>
      <c r="AF107" s="26" t="str">
        <f t="shared" si="126"/>
        <v/>
      </c>
      <c r="AG107" s="25" t="str">
        <f t="shared" si="127"/>
        <v/>
      </c>
      <c r="AH107" s="123"/>
      <c r="AI107" s="51" t="str">
        <f t="shared" si="128"/>
        <v/>
      </c>
      <c r="AJ107" s="35" t="str">
        <f t="shared" si="129"/>
        <v/>
      </c>
      <c r="AL107" s="25" t="str">
        <f t="shared" si="143"/>
        <v/>
      </c>
      <c r="AM107" s="25" t="str">
        <f t="shared" si="144"/>
        <v/>
      </c>
      <c r="AO107" s="33" t="str">
        <f t="shared" si="145"/>
        <v/>
      </c>
      <c r="AP107" s="33" t="str">
        <f t="shared" si="146"/>
        <v/>
      </c>
      <c r="AQ107" s="125"/>
      <c r="AR107" s="126" t="str">
        <f t="shared" si="147"/>
        <v/>
      </c>
      <c r="AS107" s="126" t="str">
        <f t="shared" si="148"/>
        <v/>
      </c>
      <c r="AT107" s="126"/>
      <c r="AU107" s="62" t="str">
        <f t="shared" si="130"/>
        <v/>
      </c>
      <c r="AV107" s="62" t="str">
        <f t="shared" si="131"/>
        <v/>
      </c>
      <c r="AW107" s="62" t="str">
        <f t="shared" si="132"/>
        <v/>
      </c>
      <c r="AX107" s="61" t="str">
        <f t="shared" si="149"/>
        <v/>
      </c>
      <c r="AY107" s="61"/>
      <c r="AZ107" s="33" t="str">
        <f>IF(B107="","",VLOOKUP($A$3,'Tab1-Plan'!$B$30:$F$33,IF(B107&lt;65,2,3),FALSE))</f>
        <v/>
      </c>
      <c r="BA107" s="33" t="str">
        <f>IF(T107="","",VLOOKUP($A$3,'Tab1-Plan'!$B$30:$F$33,IF(T107&lt;65,4,5),FALSE))</f>
        <v/>
      </c>
      <c r="BB107" s="115"/>
      <c r="BC107" s="126" t="str">
        <f t="shared" si="133"/>
        <v/>
      </c>
      <c r="BD107" s="126" t="str">
        <f t="shared" si="134"/>
        <v/>
      </c>
      <c r="BE107" s="125"/>
      <c r="BF107" s="62" t="str">
        <f t="shared" si="135"/>
        <v/>
      </c>
      <c r="BG107" s="62" t="str">
        <f t="shared" si="136"/>
        <v/>
      </c>
      <c r="BH107" s="62" t="str">
        <f t="shared" si="137"/>
        <v/>
      </c>
      <c r="BI107" s="61" t="str">
        <f t="shared" si="138"/>
        <v/>
      </c>
      <c r="BJ107" s="61"/>
      <c r="BK107" s="61" t="str">
        <f t="shared" si="139"/>
        <v/>
      </c>
      <c r="BL107" s="61" t="str">
        <f t="shared" si="140"/>
        <v/>
      </c>
      <c r="BM107" s="127"/>
      <c r="BU107" s="37"/>
      <c r="BV107" s="127"/>
      <c r="BW107" s="127"/>
    </row>
    <row r="108" spans="1:75">
      <c r="A108" s="26" t="str">
        <f t="shared" si="104"/>
        <v/>
      </c>
      <c r="B108" s="26" t="str">
        <f t="shared" si="105"/>
        <v/>
      </c>
      <c r="C108" s="26" t="str">
        <f t="shared" si="106"/>
        <v/>
      </c>
      <c r="D108" s="103" t="str">
        <f t="shared" si="119"/>
        <v/>
      </c>
      <c r="E108" s="118" t="str">
        <f t="shared" si="120"/>
        <v/>
      </c>
      <c r="F108" s="103" t="str">
        <f t="shared" si="121"/>
        <v/>
      </c>
      <c r="G108" s="103"/>
      <c r="H108" s="60" t="str">
        <f>IF(B108="","",(IF(AND(B108&gt;='Tab1-Plan'!$C$9,C108&gt;='Tab1-Plan'!$D$9),1,0)))</f>
        <v/>
      </c>
      <c r="I108" s="64" t="str">
        <f>IF(AND(B108="",T108=""),"",VLOOKUP($A$3,'Tab2-Assumptions'!$A$10:$C$13,2,FALSE))</f>
        <v/>
      </c>
      <c r="J108" s="64" t="str">
        <f>IF(AND(B108="",T108=""),"",VLOOKUP($A$3,'Tab2-Assumptions'!$A$10:$C$13,3,FALSE))</f>
        <v/>
      </c>
      <c r="K108" s="103" t="str">
        <f t="shared" si="107"/>
        <v/>
      </c>
      <c r="L108" s="103" t="str">
        <f t="shared" si="78"/>
        <v/>
      </c>
      <c r="M108" s="103" t="str">
        <f t="shared" si="79"/>
        <v/>
      </c>
      <c r="N108" s="103" t="str">
        <f t="shared" si="80"/>
        <v/>
      </c>
      <c r="O108" s="103" t="str">
        <f t="shared" si="81"/>
        <v/>
      </c>
      <c r="P108" s="103" t="str">
        <f t="shared" si="108"/>
        <v/>
      </c>
      <c r="Q108" s="103" t="str">
        <f t="shared" si="82"/>
        <v/>
      </c>
      <c r="R108" s="103" t="str">
        <f t="shared" si="83"/>
        <v/>
      </c>
      <c r="T108" s="26" t="str">
        <f t="shared" si="109"/>
        <v/>
      </c>
      <c r="U108" s="119" t="str">
        <f t="shared" si="122"/>
        <v/>
      </c>
      <c r="V108" s="119"/>
      <c r="W108" s="120" t="str">
        <f t="shared" si="141"/>
        <v/>
      </c>
      <c r="X108" s="120" t="str">
        <f t="shared" si="85"/>
        <v/>
      </c>
      <c r="Y108" s="120" t="str">
        <f t="shared" si="123"/>
        <v/>
      </c>
      <c r="Z108" s="119"/>
      <c r="AA108" s="119" t="str">
        <f t="shared" si="142"/>
        <v/>
      </c>
      <c r="AC108" s="26" t="str">
        <f t="shared" si="124"/>
        <v/>
      </c>
      <c r="AD108" s="25" t="str">
        <f t="shared" si="125"/>
        <v/>
      </c>
      <c r="AE108" s="105"/>
      <c r="AF108" s="26" t="str">
        <f t="shared" si="126"/>
        <v/>
      </c>
      <c r="AG108" s="25" t="str">
        <f t="shared" si="127"/>
        <v/>
      </c>
      <c r="AH108" s="123"/>
      <c r="AI108" s="51" t="str">
        <f t="shared" si="128"/>
        <v/>
      </c>
      <c r="AJ108" s="35" t="str">
        <f t="shared" si="129"/>
        <v/>
      </c>
      <c r="AL108" s="25" t="str">
        <f t="shared" si="143"/>
        <v/>
      </c>
      <c r="AM108" s="25" t="str">
        <f t="shared" si="144"/>
        <v/>
      </c>
      <c r="AO108" s="33" t="str">
        <f t="shared" si="145"/>
        <v/>
      </c>
      <c r="AP108" s="33" t="str">
        <f t="shared" si="146"/>
        <v/>
      </c>
      <c r="AQ108" s="125"/>
      <c r="AR108" s="126" t="str">
        <f t="shared" si="147"/>
        <v/>
      </c>
      <c r="AS108" s="126" t="str">
        <f t="shared" si="148"/>
        <v/>
      </c>
      <c r="AT108" s="126"/>
      <c r="AU108" s="62" t="str">
        <f t="shared" si="130"/>
        <v/>
      </c>
      <c r="AV108" s="62" t="str">
        <f t="shared" si="131"/>
        <v/>
      </c>
      <c r="AW108" s="62" t="str">
        <f t="shared" si="132"/>
        <v/>
      </c>
      <c r="AX108" s="61" t="str">
        <f t="shared" si="149"/>
        <v/>
      </c>
      <c r="AY108" s="61"/>
      <c r="AZ108" s="33" t="str">
        <f>IF(B108="","",VLOOKUP($A$3,'Tab1-Plan'!$B$30:$F$33,IF(B108&lt;65,2,3),FALSE))</f>
        <v/>
      </c>
      <c r="BA108" s="33" t="str">
        <f>IF(T108="","",VLOOKUP($A$3,'Tab1-Plan'!$B$30:$F$33,IF(T108&lt;65,4,5),FALSE))</f>
        <v/>
      </c>
      <c r="BB108" s="115"/>
      <c r="BC108" s="126" t="str">
        <f t="shared" si="133"/>
        <v/>
      </c>
      <c r="BD108" s="126" t="str">
        <f t="shared" si="134"/>
        <v/>
      </c>
      <c r="BE108" s="125"/>
      <c r="BF108" s="62" t="str">
        <f t="shared" si="135"/>
        <v/>
      </c>
      <c r="BG108" s="62" t="str">
        <f t="shared" si="136"/>
        <v/>
      </c>
      <c r="BH108" s="62" t="str">
        <f t="shared" si="137"/>
        <v/>
      </c>
      <c r="BI108" s="61" t="str">
        <f t="shared" si="138"/>
        <v/>
      </c>
      <c r="BJ108" s="61"/>
      <c r="BK108" s="61" t="str">
        <f t="shared" si="139"/>
        <v/>
      </c>
      <c r="BL108" s="61" t="str">
        <f t="shared" si="140"/>
        <v/>
      </c>
      <c r="BM108" s="127"/>
      <c r="BU108" s="37"/>
      <c r="BV108" s="127"/>
      <c r="BW108" s="127"/>
    </row>
    <row r="109" spans="1:75">
      <c r="A109" s="26" t="str">
        <f t="shared" si="104"/>
        <v/>
      </c>
      <c r="B109" s="26" t="str">
        <f t="shared" si="105"/>
        <v/>
      </c>
      <c r="C109" s="26" t="str">
        <f t="shared" si="106"/>
        <v/>
      </c>
      <c r="D109" s="103" t="str">
        <f t="shared" si="119"/>
        <v/>
      </c>
      <c r="E109" s="118" t="str">
        <f t="shared" si="120"/>
        <v/>
      </c>
      <c r="F109" s="103" t="str">
        <f t="shared" si="121"/>
        <v/>
      </c>
      <c r="G109" s="103"/>
      <c r="H109" s="60" t="str">
        <f>IF(B109="","",(IF(AND(B109&gt;='Tab1-Plan'!$C$9,C109&gt;='Tab1-Plan'!$D$9),1,0)))</f>
        <v/>
      </c>
      <c r="I109" s="64" t="str">
        <f>IF(AND(B109="",T109=""),"",VLOOKUP($A$3,'Tab2-Assumptions'!$A$10:$C$13,2,FALSE))</f>
        <v/>
      </c>
      <c r="J109" s="64" t="str">
        <f>IF(AND(B109="",T109=""),"",VLOOKUP($A$3,'Tab2-Assumptions'!$A$10:$C$13,3,FALSE))</f>
        <v/>
      </c>
      <c r="K109" s="103" t="str">
        <f t="shared" si="107"/>
        <v/>
      </c>
      <c r="L109" s="103" t="str">
        <f t="shared" si="78"/>
        <v/>
      </c>
      <c r="M109" s="103" t="str">
        <f t="shared" si="79"/>
        <v/>
      </c>
      <c r="N109" s="103" t="str">
        <f t="shared" si="80"/>
        <v/>
      </c>
      <c r="O109" s="103" t="str">
        <f t="shared" si="81"/>
        <v/>
      </c>
      <c r="P109" s="103" t="str">
        <f t="shared" si="108"/>
        <v/>
      </c>
      <c r="Q109" s="103" t="str">
        <f t="shared" si="82"/>
        <v/>
      </c>
      <c r="R109" s="103" t="str">
        <f t="shared" si="83"/>
        <v/>
      </c>
      <c r="T109" s="26" t="str">
        <f t="shared" si="109"/>
        <v/>
      </c>
      <c r="U109" s="119" t="str">
        <f t="shared" si="122"/>
        <v/>
      </c>
      <c r="V109" s="119"/>
      <c r="W109" s="120" t="str">
        <f t="shared" si="141"/>
        <v/>
      </c>
      <c r="X109" s="120" t="str">
        <f t="shared" si="85"/>
        <v/>
      </c>
      <c r="Y109" s="120" t="str">
        <f t="shared" si="123"/>
        <v/>
      </c>
      <c r="Z109" s="119"/>
      <c r="AA109" s="119" t="str">
        <f t="shared" si="142"/>
        <v/>
      </c>
      <c r="AC109" s="26" t="str">
        <f t="shared" si="124"/>
        <v/>
      </c>
      <c r="AD109" s="25" t="str">
        <f t="shared" si="125"/>
        <v/>
      </c>
      <c r="AE109" s="105"/>
      <c r="AF109" s="26" t="str">
        <f t="shared" si="126"/>
        <v/>
      </c>
      <c r="AG109" s="25" t="str">
        <f t="shared" si="127"/>
        <v/>
      </c>
      <c r="AH109" s="123"/>
      <c r="AI109" s="51" t="str">
        <f t="shared" si="128"/>
        <v/>
      </c>
      <c r="AJ109" s="35" t="str">
        <f t="shared" si="129"/>
        <v/>
      </c>
      <c r="AL109" s="25" t="str">
        <f t="shared" si="143"/>
        <v/>
      </c>
      <c r="AM109" s="25" t="str">
        <f t="shared" si="144"/>
        <v/>
      </c>
      <c r="AO109" s="33" t="str">
        <f t="shared" si="145"/>
        <v/>
      </c>
      <c r="AP109" s="33" t="str">
        <f t="shared" si="146"/>
        <v/>
      </c>
      <c r="AQ109" s="125"/>
      <c r="AR109" s="126" t="str">
        <f t="shared" si="147"/>
        <v/>
      </c>
      <c r="AS109" s="126" t="str">
        <f t="shared" si="148"/>
        <v/>
      </c>
      <c r="AT109" s="126"/>
      <c r="AU109" s="62" t="str">
        <f t="shared" si="130"/>
        <v/>
      </c>
      <c r="AV109" s="62" t="str">
        <f t="shared" si="131"/>
        <v/>
      </c>
      <c r="AW109" s="62" t="str">
        <f t="shared" si="132"/>
        <v/>
      </c>
      <c r="AX109" s="61" t="str">
        <f t="shared" si="149"/>
        <v/>
      </c>
      <c r="AY109" s="61"/>
      <c r="AZ109" s="33" t="str">
        <f>IF(B109="","",VLOOKUP($A$3,'Tab1-Plan'!$B$30:$F$33,IF(B109&lt;65,2,3),FALSE))</f>
        <v/>
      </c>
      <c r="BA109" s="33" t="str">
        <f>IF(T109="","",VLOOKUP($A$3,'Tab1-Plan'!$B$30:$F$33,IF(T109&lt;65,4,5),FALSE))</f>
        <v/>
      </c>
      <c r="BB109" s="115"/>
      <c r="BC109" s="126" t="str">
        <f t="shared" si="133"/>
        <v/>
      </c>
      <c r="BD109" s="126" t="str">
        <f t="shared" si="134"/>
        <v/>
      </c>
      <c r="BE109" s="125"/>
      <c r="BF109" s="62" t="str">
        <f t="shared" si="135"/>
        <v/>
      </c>
      <c r="BG109" s="62" t="str">
        <f t="shared" si="136"/>
        <v/>
      </c>
      <c r="BH109" s="62" t="str">
        <f t="shared" si="137"/>
        <v/>
      </c>
      <c r="BI109" s="61" t="str">
        <f t="shared" si="138"/>
        <v/>
      </c>
      <c r="BJ109" s="61"/>
      <c r="BK109" s="61" t="str">
        <f t="shared" si="139"/>
        <v/>
      </c>
      <c r="BL109" s="61" t="str">
        <f t="shared" si="140"/>
        <v/>
      </c>
      <c r="BM109" s="127"/>
      <c r="BU109" s="37"/>
      <c r="BV109" s="127"/>
      <c r="BW109" s="127"/>
    </row>
    <row r="110" spans="1:75">
      <c r="A110" s="26" t="str">
        <f t="shared" si="104"/>
        <v/>
      </c>
      <c r="B110" s="26" t="str">
        <f t="shared" si="105"/>
        <v/>
      </c>
      <c r="C110" s="26" t="str">
        <f t="shared" si="106"/>
        <v/>
      </c>
      <c r="D110" s="103" t="str">
        <f t="shared" si="119"/>
        <v/>
      </c>
      <c r="E110" s="118" t="str">
        <f t="shared" si="120"/>
        <v/>
      </c>
      <c r="F110" s="103" t="str">
        <f t="shared" si="121"/>
        <v/>
      </c>
      <c r="G110" s="103"/>
      <c r="H110" s="60" t="str">
        <f>IF(B110="","",(IF(AND(B110&gt;='Tab1-Plan'!$C$9,C110&gt;='Tab1-Plan'!$D$9),1,0)))</f>
        <v/>
      </c>
      <c r="I110" s="64" t="str">
        <f>IF(AND(B110="",T110=""),"",VLOOKUP($A$3,'Tab2-Assumptions'!$A$10:$C$13,2,FALSE))</f>
        <v/>
      </c>
      <c r="J110" s="64" t="str">
        <f>IF(AND(B110="",T110=""),"",VLOOKUP($A$3,'Tab2-Assumptions'!$A$10:$C$13,3,FALSE))</f>
        <v/>
      </c>
      <c r="K110" s="103" t="str">
        <f t="shared" si="107"/>
        <v/>
      </c>
      <c r="L110" s="103" t="str">
        <f t="shared" si="78"/>
        <v/>
      </c>
      <c r="M110" s="103" t="str">
        <f t="shared" si="79"/>
        <v/>
      </c>
      <c r="N110" s="103" t="str">
        <f t="shared" si="80"/>
        <v/>
      </c>
      <c r="O110" s="103" t="str">
        <f t="shared" si="81"/>
        <v/>
      </c>
      <c r="P110" s="103" t="str">
        <f t="shared" si="108"/>
        <v/>
      </c>
      <c r="Q110" s="103" t="str">
        <f t="shared" si="82"/>
        <v/>
      </c>
      <c r="R110" s="103" t="str">
        <f t="shared" si="83"/>
        <v/>
      </c>
      <c r="T110" s="26" t="str">
        <f t="shared" si="109"/>
        <v/>
      </c>
      <c r="U110" s="119" t="str">
        <f t="shared" si="122"/>
        <v/>
      </c>
      <c r="V110" s="119"/>
      <c r="W110" s="120" t="str">
        <f t="shared" si="141"/>
        <v/>
      </c>
      <c r="X110" s="120" t="str">
        <f t="shared" si="85"/>
        <v/>
      </c>
      <c r="Y110" s="120" t="str">
        <f t="shared" si="123"/>
        <v/>
      </c>
      <c r="Z110" s="119"/>
      <c r="AA110" s="119" t="str">
        <f t="shared" si="142"/>
        <v/>
      </c>
      <c r="AC110" s="26" t="str">
        <f t="shared" si="124"/>
        <v/>
      </c>
      <c r="AD110" s="25" t="str">
        <f t="shared" si="125"/>
        <v/>
      </c>
      <c r="AE110" s="105"/>
      <c r="AF110" s="26" t="str">
        <f t="shared" si="126"/>
        <v/>
      </c>
      <c r="AG110" s="25" t="str">
        <f t="shared" si="127"/>
        <v/>
      </c>
      <c r="AH110" s="123"/>
      <c r="AI110" s="51" t="str">
        <f t="shared" si="128"/>
        <v/>
      </c>
      <c r="AJ110" s="35" t="str">
        <f t="shared" si="129"/>
        <v/>
      </c>
      <c r="AL110" s="25" t="str">
        <f t="shared" si="143"/>
        <v/>
      </c>
      <c r="AM110" s="25" t="str">
        <f t="shared" si="144"/>
        <v/>
      </c>
      <c r="AO110" s="33" t="str">
        <f t="shared" si="145"/>
        <v/>
      </c>
      <c r="AP110" s="33" t="str">
        <f t="shared" si="146"/>
        <v/>
      </c>
      <c r="AQ110" s="125"/>
      <c r="AR110" s="126" t="str">
        <f t="shared" si="147"/>
        <v/>
      </c>
      <c r="AS110" s="126" t="str">
        <f t="shared" si="148"/>
        <v/>
      </c>
      <c r="AT110" s="126"/>
      <c r="AU110" s="62" t="str">
        <f t="shared" si="130"/>
        <v/>
      </c>
      <c r="AV110" s="62" t="str">
        <f t="shared" si="131"/>
        <v/>
      </c>
      <c r="AW110" s="62" t="str">
        <f t="shared" si="132"/>
        <v/>
      </c>
      <c r="AX110" s="61" t="str">
        <f t="shared" si="149"/>
        <v/>
      </c>
      <c r="AY110" s="61"/>
      <c r="AZ110" s="33" t="str">
        <f>IF(B110="","",VLOOKUP($A$3,'Tab1-Plan'!$B$30:$F$33,IF(B110&lt;65,2,3),FALSE))</f>
        <v/>
      </c>
      <c r="BA110" s="33" t="str">
        <f>IF(T110="","",VLOOKUP($A$3,'Tab1-Plan'!$B$30:$F$33,IF(T110&lt;65,4,5),FALSE))</f>
        <v/>
      </c>
      <c r="BB110" s="115"/>
      <c r="BC110" s="126" t="str">
        <f t="shared" si="133"/>
        <v/>
      </c>
      <c r="BD110" s="126" t="str">
        <f t="shared" si="134"/>
        <v/>
      </c>
      <c r="BE110" s="125"/>
      <c r="BF110" s="62" t="str">
        <f t="shared" si="135"/>
        <v/>
      </c>
      <c r="BG110" s="62" t="str">
        <f t="shared" si="136"/>
        <v/>
      </c>
      <c r="BH110" s="62" t="str">
        <f t="shared" si="137"/>
        <v/>
      </c>
      <c r="BI110" s="61" t="str">
        <f t="shared" si="138"/>
        <v/>
      </c>
      <c r="BJ110" s="61"/>
      <c r="BK110" s="61" t="str">
        <f t="shared" si="139"/>
        <v/>
      </c>
      <c r="BL110" s="61" t="str">
        <f t="shared" si="140"/>
        <v/>
      </c>
      <c r="BM110" s="127"/>
      <c r="BU110" s="37"/>
      <c r="BV110" s="127"/>
      <c r="BW110" s="127"/>
    </row>
    <row r="111" spans="1:75">
      <c r="A111" s="26" t="str">
        <f t="shared" si="104"/>
        <v/>
      </c>
      <c r="B111" s="26" t="str">
        <f t="shared" si="105"/>
        <v/>
      </c>
      <c r="C111" s="26" t="str">
        <f t="shared" si="106"/>
        <v/>
      </c>
      <c r="D111" s="103" t="str">
        <f t="shared" si="119"/>
        <v/>
      </c>
      <c r="E111" s="118" t="str">
        <f t="shared" si="120"/>
        <v/>
      </c>
      <c r="F111" s="103" t="str">
        <f t="shared" si="121"/>
        <v/>
      </c>
      <c r="G111" s="103"/>
      <c r="H111" s="60" t="str">
        <f>IF(B111="","",(IF(AND(B111&gt;='Tab1-Plan'!$C$9,C111&gt;='Tab1-Plan'!$D$9),1,0)))</f>
        <v/>
      </c>
      <c r="I111" s="64" t="str">
        <f>IF(AND(B111="",T111=""),"",VLOOKUP($A$3,'Tab2-Assumptions'!$A$10:$C$13,2,FALSE))</f>
        <v/>
      </c>
      <c r="J111" s="64" t="str">
        <f>IF(AND(B111="",T111=""),"",VLOOKUP($A$3,'Tab2-Assumptions'!$A$10:$C$13,3,FALSE))</f>
        <v/>
      </c>
      <c r="K111" s="103" t="str">
        <f t="shared" si="107"/>
        <v/>
      </c>
      <c r="L111" s="103" t="str">
        <f t="shared" si="78"/>
        <v/>
      </c>
      <c r="M111" s="103" t="str">
        <f t="shared" si="79"/>
        <v/>
      </c>
      <c r="N111" s="103" t="str">
        <f t="shared" si="80"/>
        <v/>
      </c>
      <c r="O111" s="103" t="str">
        <f t="shared" si="81"/>
        <v/>
      </c>
      <c r="P111" s="103" t="str">
        <f t="shared" si="108"/>
        <v/>
      </c>
      <c r="Q111" s="103" t="str">
        <f t="shared" si="82"/>
        <v/>
      </c>
      <c r="R111" s="103" t="str">
        <f t="shared" si="83"/>
        <v/>
      </c>
      <c r="T111" s="26" t="str">
        <f t="shared" si="109"/>
        <v/>
      </c>
      <c r="U111" s="119" t="str">
        <f t="shared" si="122"/>
        <v/>
      </c>
      <c r="V111" s="119"/>
      <c r="W111" s="120" t="str">
        <f t="shared" si="141"/>
        <v/>
      </c>
      <c r="X111" s="120" t="str">
        <f t="shared" si="85"/>
        <v/>
      </c>
      <c r="Y111" s="120" t="str">
        <f t="shared" si="123"/>
        <v/>
      </c>
      <c r="Z111" s="119"/>
      <c r="AA111" s="119" t="str">
        <f t="shared" si="142"/>
        <v/>
      </c>
      <c r="AC111" s="26" t="str">
        <f t="shared" si="124"/>
        <v/>
      </c>
      <c r="AD111" s="25" t="str">
        <f t="shared" si="125"/>
        <v/>
      </c>
      <c r="AE111" s="105"/>
      <c r="AF111" s="26" t="str">
        <f t="shared" si="126"/>
        <v/>
      </c>
      <c r="AG111" s="25" t="str">
        <f t="shared" si="127"/>
        <v/>
      </c>
      <c r="AH111" s="123"/>
      <c r="AI111" s="51" t="str">
        <f t="shared" si="128"/>
        <v/>
      </c>
      <c r="AJ111" s="35" t="str">
        <f t="shared" si="129"/>
        <v/>
      </c>
      <c r="AL111" s="25" t="str">
        <f t="shared" si="143"/>
        <v/>
      </c>
      <c r="AM111" s="25" t="str">
        <f t="shared" si="144"/>
        <v/>
      </c>
      <c r="AO111" s="33" t="str">
        <f t="shared" si="145"/>
        <v/>
      </c>
      <c r="AP111" s="33" t="str">
        <f t="shared" si="146"/>
        <v/>
      </c>
      <c r="AQ111" s="125"/>
      <c r="AR111" s="126" t="str">
        <f t="shared" si="147"/>
        <v/>
      </c>
      <c r="AS111" s="126" t="str">
        <f t="shared" si="148"/>
        <v/>
      </c>
      <c r="AT111" s="126"/>
      <c r="AU111" s="62" t="str">
        <f t="shared" si="130"/>
        <v/>
      </c>
      <c r="AV111" s="62" t="str">
        <f t="shared" si="131"/>
        <v/>
      </c>
      <c r="AW111" s="62" t="str">
        <f t="shared" si="132"/>
        <v/>
      </c>
      <c r="AX111" s="61" t="str">
        <f t="shared" si="149"/>
        <v/>
      </c>
      <c r="AY111" s="61"/>
      <c r="AZ111" s="33" t="str">
        <f>IF(B111="","",VLOOKUP($A$3,'Tab1-Plan'!$B$30:$F$33,IF(B111&lt;65,2,3),FALSE))</f>
        <v/>
      </c>
      <c r="BA111" s="33" t="str">
        <f>IF(T111="","",VLOOKUP($A$3,'Tab1-Plan'!$B$30:$F$33,IF(T111&lt;65,4,5),FALSE))</f>
        <v/>
      </c>
      <c r="BB111" s="115"/>
      <c r="BC111" s="126" t="str">
        <f t="shared" si="133"/>
        <v/>
      </c>
      <c r="BD111" s="126" t="str">
        <f t="shared" si="134"/>
        <v/>
      </c>
      <c r="BE111" s="125"/>
      <c r="BF111" s="62" t="str">
        <f t="shared" si="135"/>
        <v/>
      </c>
      <c r="BG111" s="62" t="str">
        <f t="shared" si="136"/>
        <v/>
      </c>
      <c r="BH111" s="62" t="str">
        <f t="shared" si="137"/>
        <v/>
      </c>
      <c r="BI111" s="61" t="str">
        <f t="shared" si="138"/>
        <v/>
      </c>
      <c r="BJ111" s="61"/>
      <c r="BK111" s="61" t="str">
        <f t="shared" si="139"/>
        <v/>
      </c>
      <c r="BL111" s="61" t="str">
        <f t="shared" si="140"/>
        <v/>
      </c>
      <c r="BM111" s="127"/>
      <c r="BU111" s="37"/>
      <c r="BV111" s="127"/>
      <c r="BW111" s="127"/>
    </row>
    <row r="112" spans="1:75">
      <c r="A112" s="26" t="str">
        <f t="shared" si="104"/>
        <v/>
      </c>
      <c r="B112" s="26" t="str">
        <f t="shared" si="105"/>
        <v/>
      </c>
      <c r="C112" s="26" t="str">
        <f t="shared" si="106"/>
        <v/>
      </c>
      <c r="D112" s="103" t="str">
        <f t="shared" si="119"/>
        <v/>
      </c>
      <c r="E112" s="118" t="str">
        <f t="shared" si="120"/>
        <v/>
      </c>
      <c r="F112" s="103" t="str">
        <f t="shared" si="121"/>
        <v/>
      </c>
      <c r="G112" s="103"/>
      <c r="H112" s="60" t="str">
        <f>IF(B112="","",(IF(AND(B112&gt;='Tab1-Plan'!$C$9,C112&gt;='Tab1-Plan'!$D$9),1,0)))</f>
        <v/>
      </c>
      <c r="I112" s="64" t="str">
        <f>IF(AND(B112="",T112=""),"",VLOOKUP($A$3,'Tab2-Assumptions'!$A$10:$C$13,2,FALSE))</f>
        <v/>
      </c>
      <c r="J112" s="64" t="str">
        <f>IF(AND(B112="",T112=""),"",VLOOKUP($A$3,'Tab2-Assumptions'!$A$10:$C$13,3,FALSE))</f>
        <v/>
      </c>
      <c r="K112" s="103" t="str">
        <f t="shared" si="107"/>
        <v/>
      </c>
      <c r="L112" s="103" t="str">
        <f t="shared" si="78"/>
        <v/>
      </c>
      <c r="M112" s="103" t="str">
        <f t="shared" si="79"/>
        <v/>
      </c>
      <c r="N112" s="103" t="str">
        <f t="shared" si="80"/>
        <v/>
      </c>
      <c r="O112" s="103" t="str">
        <f t="shared" si="81"/>
        <v/>
      </c>
      <c r="P112" s="103" t="str">
        <f t="shared" si="108"/>
        <v/>
      </c>
      <c r="Q112" s="103" t="str">
        <f t="shared" si="82"/>
        <v/>
      </c>
      <c r="R112" s="103" t="str">
        <f t="shared" si="83"/>
        <v/>
      </c>
      <c r="T112" s="26" t="str">
        <f t="shared" si="109"/>
        <v/>
      </c>
      <c r="U112" s="119" t="str">
        <f t="shared" si="122"/>
        <v/>
      </c>
      <c r="V112" s="119"/>
      <c r="W112" s="120" t="str">
        <f t="shared" si="141"/>
        <v/>
      </c>
      <c r="X112" s="120" t="str">
        <f t="shared" si="85"/>
        <v/>
      </c>
      <c r="Y112" s="120" t="str">
        <f t="shared" si="123"/>
        <v/>
      </c>
      <c r="Z112" s="119"/>
      <c r="AA112" s="119" t="str">
        <f t="shared" si="142"/>
        <v/>
      </c>
      <c r="AC112" s="26" t="str">
        <f t="shared" si="124"/>
        <v/>
      </c>
      <c r="AD112" s="25" t="str">
        <f t="shared" si="125"/>
        <v/>
      </c>
      <c r="AE112" s="105"/>
      <c r="AF112" s="26" t="str">
        <f t="shared" si="126"/>
        <v/>
      </c>
      <c r="AG112" s="25" t="str">
        <f t="shared" si="127"/>
        <v/>
      </c>
      <c r="AH112" s="123"/>
      <c r="AI112" s="51" t="str">
        <f t="shared" si="128"/>
        <v/>
      </c>
      <c r="AJ112" s="35" t="str">
        <f t="shared" si="129"/>
        <v/>
      </c>
      <c r="AL112" s="25" t="str">
        <f t="shared" si="143"/>
        <v/>
      </c>
      <c r="AM112" s="25" t="str">
        <f t="shared" si="144"/>
        <v/>
      </c>
      <c r="AO112" s="33" t="str">
        <f t="shared" si="145"/>
        <v/>
      </c>
      <c r="AP112" s="33" t="str">
        <f t="shared" si="146"/>
        <v/>
      </c>
      <c r="AQ112" s="125"/>
      <c r="AR112" s="126" t="str">
        <f t="shared" si="147"/>
        <v/>
      </c>
      <c r="AS112" s="126" t="str">
        <f t="shared" si="148"/>
        <v/>
      </c>
      <c r="AT112" s="126"/>
      <c r="AU112" s="62" t="str">
        <f t="shared" si="130"/>
        <v/>
      </c>
      <c r="AV112" s="62" t="str">
        <f t="shared" si="131"/>
        <v/>
      </c>
      <c r="AW112" s="62" t="str">
        <f t="shared" si="132"/>
        <v/>
      </c>
      <c r="AX112" s="61" t="str">
        <f t="shared" si="149"/>
        <v/>
      </c>
      <c r="AY112" s="61"/>
      <c r="AZ112" s="33" t="str">
        <f>IF(B112="","",VLOOKUP($A$3,'Tab1-Plan'!$B$30:$F$33,IF(B112&lt;65,2,3),FALSE))</f>
        <v/>
      </c>
      <c r="BA112" s="33" t="str">
        <f>IF(T112="","",VLOOKUP($A$3,'Tab1-Plan'!$B$30:$F$33,IF(T112&lt;65,4,5),FALSE))</f>
        <v/>
      </c>
      <c r="BB112" s="115"/>
      <c r="BC112" s="126" t="str">
        <f t="shared" si="133"/>
        <v/>
      </c>
      <c r="BD112" s="126" t="str">
        <f t="shared" si="134"/>
        <v/>
      </c>
      <c r="BE112" s="125"/>
      <c r="BF112" s="62" t="str">
        <f t="shared" si="135"/>
        <v/>
      </c>
      <c r="BG112" s="62" t="str">
        <f t="shared" si="136"/>
        <v/>
      </c>
      <c r="BH112" s="62" t="str">
        <f t="shared" si="137"/>
        <v/>
      </c>
      <c r="BI112" s="61" t="str">
        <f t="shared" si="138"/>
        <v/>
      </c>
      <c r="BJ112" s="61"/>
      <c r="BK112" s="61" t="str">
        <f t="shared" si="139"/>
        <v/>
      </c>
      <c r="BL112" s="61" t="str">
        <f t="shared" si="140"/>
        <v/>
      </c>
      <c r="BM112" s="127"/>
      <c r="BU112" s="37"/>
      <c r="BV112" s="127"/>
      <c r="BW112" s="127"/>
    </row>
    <row r="113" spans="1:75">
      <c r="A113" s="26" t="str">
        <f t="shared" si="104"/>
        <v/>
      </c>
      <c r="B113" s="26" t="str">
        <f t="shared" si="105"/>
        <v/>
      </c>
      <c r="C113" s="26" t="str">
        <f t="shared" si="106"/>
        <v/>
      </c>
      <c r="D113" s="103" t="str">
        <f t="shared" si="119"/>
        <v/>
      </c>
      <c r="E113" s="118" t="str">
        <f t="shared" si="120"/>
        <v/>
      </c>
      <c r="F113" s="103" t="str">
        <f t="shared" si="121"/>
        <v/>
      </c>
      <c r="G113" s="103"/>
      <c r="H113" s="60" t="str">
        <f>IF(B113="","",(IF(AND(B113&gt;='Tab1-Plan'!$C$9,C113&gt;='Tab1-Plan'!$D$9),1,0)))</f>
        <v/>
      </c>
      <c r="I113" s="64" t="str">
        <f>IF(AND(B113="",T113=""),"",VLOOKUP($A$3,'Tab2-Assumptions'!$A$10:$C$13,2,FALSE))</f>
        <v/>
      </c>
      <c r="J113" s="64" t="str">
        <f>IF(AND(B113="",T113=""),"",VLOOKUP($A$3,'Tab2-Assumptions'!$A$10:$C$13,3,FALSE))</f>
        <v/>
      </c>
      <c r="K113" s="103" t="str">
        <f t="shared" si="107"/>
        <v/>
      </c>
      <c r="L113" s="103" t="str">
        <f t="shared" si="78"/>
        <v/>
      </c>
      <c r="M113" s="103" t="str">
        <f t="shared" si="79"/>
        <v/>
      </c>
      <c r="N113" s="103" t="str">
        <f t="shared" si="80"/>
        <v/>
      </c>
      <c r="O113" s="103" t="str">
        <f t="shared" si="81"/>
        <v/>
      </c>
      <c r="P113" s="103" t="str">
        <f t="shared" si="108"/>
        <v/>
      </c>
      <c r="Q113" s="103" t="str">
        <f t="shared" si="82"/>
        <v/>
      </c>
      <c r="R113" s="103" t="str">
        <f t="shared" si="83"/>
        <v/>
      </c>
      <c r="T113" s="26" t="str">
        <f t="shared" si="109"/>
        <v/>
      </c>
      <c r="U113" s="119" t="str">
        <f t="shared" si="122"/>
        <v/>
      </c>
      <c r="V113" s="119"/>
      <c r="W113" s="120" t="str">
        <f t="shared" si="141"/>
        <v/>
      </c>
      <c r="X113" s="120" t="str">
        <f t="shared" si="85"/>
        <v/>
      </c>
      <c r="Y113" s="120" t="str">
        <f t="shared" si="123"/>
        <v/>
      </c>
      <c r="Z113" s="119"/>
      <c r="AA113" s="119" t="str">
        <f t="shared" si="142"/>
        <v/>
      </c>
      <c r="AC113" s="26" t="str">
        <f t="shared" si="124"/>
        <v/>
      </c>
      <c r="AD113" s="25" t="str">
        <f t="shared" si="125"/>
        <v/>
      </c>
      <c r="AE113" s="105"/>
      <c r="AF113" s="26" t="str">
        <f t="shared" si="126"/>
        <v/>
      </c>
      <c r="AG113" s="25" t="str">
        <f t="shared" si="127"/>
        <v/>
      </c>
      <c r="AH113" s="123"/>
      <c r="AI113" s="51" t="str">
        <f t="shared" si="128"/>
        <v/>
      </c>
      <c r="AJ113" s="35" t="str">
        <f t="shared" si="129"/>
        <v/>
      </c>
      <c r="AL113" s="25" t="str">
        <f t="shared" si="143"/>
        <v/>
      </c>
      <c r="AM113" s="25" t="str">
        <f t="shared" si="144"/>
        <v/>
      </c>
      <c r="AO113" s="33" t="str">
        <f t="shared" si="145"/>
        <v/>
      </c>
      <c r="AP113" s="33" t="str">
        <f t="shared" si="146"/>
        <v/>
      </c>
      <c r="AQ113" s="125"/>
      <c r="AR113" s="126" t="str">
        <f t="shared" si="147"/>
        <v/>
      </c>
      <c r="AS113" s="126" t="str">
        <f t="shared" si="148"/>
        <v/>
      </c>
      <c r="AT113" s="126"/>
      <c r="AU113" s="62" t="str">
        <f t="shared" si="130"/>
        <v/>
      </c>
      <c r="AV113" s="62" t="str">
        <f t="shared" si="131"/>
        <v/>
      </c>
      <c r="AW113" s="62" t="str">
        <f t="shared" si="132"/>
        <v/>
      </c>
      <c r="AX113" s="61" t="str">
        <f t="shared" si="149"/>
        <v/>
      </c>
      <c r="AY113" s="61"/>
      <c r="AZ113" s="33" t="str">
        <f>IF(B113="","",VLOOKUP($A$3,'Tab1-Plan'!$B$30:$F$33,IF(B113&lt;65,2,3),FALSE))</f>
        <v/>
      </c>
      <c r="BA113" s="33" t="str">
        <f>IF(T113="","",VLOOKUP($A$3,'Tab1-Plan'!$B$30:$F$33,IF(T113&lt;65,4,5),FALSE))</f>
        <v/>
      </c>
      <c r="BB113" s="115"/>
      <c r="BC113" s="126" t="str">
        <f t="shared" si="133"/>
        <v/>
      </c>
      <c r="BD113" s="126" t="str">
        <f t="shared" si="134"/>
        <v/>
      </c>
      <c r="BE113" s="125"/>
      <c r="BF113" s="62" t="str">
        <f t="shared" si="135"/>
        <v/>
      </c>
      <c r="BG113" s="62" t="str">
        <f t="shared" si="136"/>
        <v/>
      </c>
      <c r="BH113" s="62" t="str">
        <f t="shared" si="137"/>
        <v/>
      </c>
      <c r="BI113" s="61" t="str">
        <f t="shared" si="138"/>
        <v/>
      </c>
      <c r="BJ113" s="61"/>
      <c r="BK113" s="61" t="str">
        <f t="shared" si="139"/>
        <v/>
      </c>
      <c r="BL113" s="61" t="str">
        <f t="shared" si="140"/>
        <v/>
      </c>
      <c r="BM113" s="127"/>
      <c r="BU113" s="37"/>
      <c r="BV113" s="127"/>
      <c r="BW113" s="127"/>
    </row>
    <row r="114" spans="1:75">
      <c r="A114" s="26" t="str">
        <f t="shared" si="104"/>
        <v/>
      </c>
      <c r="B114" s="26" t="str">
        <f t="shared" si="105"/>
        <v/>
      </c>
      <c r="C114" s="26" t="str">
        <f t="shared" si="106"/>
        <v/>
      </c>
      <c r="D114" s="103" t="str">
        <f t="shared" si="119"/>
        <v/>
      </c>
      <c r="E114" s="118" t="str">
        <f t="shared" si="120"/>
        <v/>
      </c>
      <c r="F114" s="103" t="str">
        <f t="shared" si="121"/>
        <v/>
      </c>
      <c r="G114" s="103"/>
      <c r="H114" s="60" t="str">
        <f>IF(B114="","",(IF(AND(B114&gt;='Tab1-Plan'!$C$9,C114&gt;='Tab1-Plan'!$D$9),1,0)))</f>
        <v/>
      </c>
      <c r="I114" s="64" t="str">
        <f>IF(AND(B114="",T114=""),"",VLOOKUP($A$3,'Tab2-Assumptions'!$A$10:$C$13,2,FALSE))</f>
        <v/>
      </c>
      <c r="J114" s="64" t="str">
        <f>IF(AND(B114="",T114=""),"",VLOOKUP($A$3,'Tab2-Assumptions'!$A$10:$C$13,3,FALSE))</f>
        <v/>
      </c>
      <c r="K114" s="103" t="str">
        <f t="shared" si="107"/>
        <v/>
      </c>
      <c r="L114" s="103" t="str">
        <f t="shared" si="78"/>
        <v/>
      </c>
      <c r="M114" s="103" t="str">
        <f t="shared" si="79"/>
        <v/>
      </c>
      <c r="N114" s="103" t="str">
        <f t="shared" si="80"/>
        <v/>
      </c>
      <c r="O114" s="103" t="str">
        <f t="shared" si="81"/>
        <v/>
      </c>
      <c r="P114" s="103" t="str">
        <f t="shared" si="108"/>
        <v/>
      </c>
      <c r="Q114" s="103" t="str">
        <f t="shared" si="82"/>
        <v/>
      </c>
      <c r="R114" s="103" t="str">
        <f t="shared" si="83"/>
        <v/>
      </c>
      <c r="T114" s="26" t="str">
        <f t="shared" si="109"/>
        <v/>
      </c>
      <c r="U114" s="119" t="str">
        <f t="shared" si="122"/>
        <v/>
      </c>
      <c r="V114" s="119"/>
      <c r="W114" s="120" t="str">
        <f t="shared" si="141"/>
        <v/>
      </c>
      <c r="X114" s="120" t="str">
        <f t="shared" si="85"/>
        <v/>
      </c>
      <c r="Y114" s="120" t="str">
        <f t="shared" si="123"/>
        <v/>
      </c>
      <c r="Z114" s="119"/>
      <c r="AA114" s="119" t="str">
        <f t="shared" si="142"/>
        <v/>
      </c>
      <c r="AC114" s="26" t="str">
        <f t="shared" si="124"/>
        <v/>
      </c>
      <c r="AD114" s="25" t="str">
        <f t="shared" si="125"/>
        <v/>
      </c>
      <c r="AE114" s="105"/>
      <c r="AF114" s="26" t="str">
        <f t="shared" si="126"/>
        <v/>
      </c>
      <c r="AG114" s="25" t="str">
        <f t="shared" si="127"/>
        <v/>
      </c>
      <c r="AH114" s="123"/>
      <c r="AI114" s="51" t="str">
        <f t="shared" si="128"/>
        <v/>
      </c>
      <c r="AJ114" s="35" t="str">
        <f t="shared" si="129"/>
        <v/>
      </c>
      <c r="AL114" s="25" t="str">
        <f t="shared" si="143"/>
        <v/>
      </c>
      <c r="AM114" s="25" t="str">
        <f t="shared" si="144"/>
        <v/>
      </c>
      <c r="AO114" s="33" t="str">
        <f t="shared" si="145"/>
        <v/>
      </c>
      <c r="AP114" s="33" t="str">
        <f t="shared" si="146"/>
        <v/>
      </c>
      <c r="AQ114" s="125"/>
      <c r="AR114" s="126" t="str">
        <f t="shared" si="147"/>
        <v/>
      </c>
      <c r="AS114" s="126" t="str">
        <f t="shared" si="148"/>
        <v/>
      </c>
      <c r="AT114" s="126"/>
      <c r="AU114" s="62" t="str">
        <f t="shared" si="130"/>
        <v/>
      </c>
      <c r="AV114" s="62" t="str">
        <f t="shared" si="131"/>
        <v/>
      </c>
      <c r="AW114" s="62" t="str">
        <f t="shared" si="132"/>
        <v/>
      </c>
      <c r="AX114" s="61" t="str">
        <f t="shared" si="149"/>
        <v/>
      </c>
      <c r="AY114" s="61"/>
      <c r="AZ114" s="33" t="str">
        <f>IF(B114="","",VLOOKUP($A$3,'Tab1-Plan'!$B$30:$F$33,IF(B114&lt;65,2,3),FALSE))</f>
        <v/>
      </c>
      <c r="BA114" s="33" t="str">
        <f>IF(T114="","",VLOOKUP($A$3,'Tab1-Plan'!$B$30:$F$33,IF(T114&lt;65,4,5),FALSE))</f>
        <v/>
      </c>
      <c r="BB114" s="115"/>
      <c r="BC114" s="126" t="str">
        <f t="shared" si="133"/>
        <v/>
      </c>
      <c r="BD114" s="126" t="str">
        <f t="shared" si="134"/>
        <v/>
      </c>
      <c r="BE114" s="125"/>
      <c r="BF114" s="62" t="str">
        <f t="shared" si="135"/>
        <v/>
      </c>
      <c r="BG114" s="62" t="str">
        <f t="shared" si="136"/>
        <v/>
      </c>
      <c r="BH114" s="62" t="str">
        <f t="shared" si="137"/>
        <v/>
      </c>
      <c r="BI114" s="61" t="str">
        <f t="shared" si="138"/>
        <v/>
      </c>
      <c r="BJ114" s="61"/>
      <c r="BK114" s="61" t="str">
        <f t="shared" si="139"/>
        <v/>
      </c>
      <c r="BL114" s="61" t="str">
        <f t="shared" si="140"/>
        <v/>
      </c>
      <c r="BM114" s="127"/>
      <c r="BU114" s="37"/>
      <c r="BV114" s="127"/>
      <c r="BW114" s="127"/>
    </row>
    <row r="115" spans="1:75">
      <c r="A115" s="26" t="str">
        <f t="shared" si="104"/>
        <v/>
      </c>
      <c r="B115" s="26" t="str">
        <f t="shared" si="105"/>
        <v/>
      </c>
      <c r="C115" s="26" t="str">
        <f t="shared" si="106"/>
        <v/>
      </c>
      <c r="D115" s="103" t="str">
        <f t="shared" si="119"/>
        <v/>
      </c>
      <c r="E115" s="118" t="str">
        <f t="shared" si="120"/>
        <v/>
      </c>
      <c r="F115" s="103" t="str">
        <f t="shared" si="121"/>
        <v/>
      </c>
      <c r="G115" s="103"/>
      <c r="H115" s="60" t="str">
        <f>IF(B115="","",(IF(AND(B115&gt;='Tab1-Plan'!$C$9,C115&gt;='Tab1-Plan'!$D$9),1,0)))</f>
        <v/>
      </c>
      <c r="I115" s="64" t="str">
        <f>IF(AND(B115="",T115=""),"",VLOOKUP($A$3,'Tab2-Assumptions'!$A$10:$C$13,2,FALSE))</f>
        <v/>
      </c>
      <c r="J115" s="64" t="str">
        <f>IF(AND(B115="",T115=""),"",VLOOKUP($A$3,'Tab2-Assumptions'!$A$10:$C$13,3,FALSE))</f>
        <v/>
      </c>
      <c r="K115" s="103" t="str">
        <f t="shared" si="107"/>
        <v/>
      </c>
      <c r="L115" s="103" t="str">
        <f t="shared" si="78"/>
        <v/>
      </c>
      <c r="M115" s="103" t="str">
        <f t="shared" si="79"/>
        <v/>
      </c>
      <c r="N115" s="103" t="str">
        <f t="shared" si="80"/>
        <v/>
      </c>
      <c r="O115" s="103" t="str">
        <f t="shared" si="81"/>
        <v/>
      </c>
      <c r="P115" s="103" t="str">
        <f t="shared" si="108"/>
        <v/>
      </c>
      <c r="Q115" s="103" t="str">
        <f t="shared" si="82"/>
        <v/>
      </c>
      <c r="R115" s="103" t="str">
        <f t="shared" si="83"/>
        <v/>
      </c>
      <c r="T115" s="26" t="str">
        <f t="shared" si="109"/>
        <v/>
      </c>
      <c r="U115" s="119" t="str">
        <f t="shared" si="122"/>
        <v/>
      </c>
      <c r="V115" s="119"/>
      <c r="W115" s="120" t="str">
        <f t="shared" si="141"/>
        <v/>
      </c>
      <c r="X115" s="120" t="str">
        <f t="shared" si="85"/>
        <v/>
      </c>
      <c r="Y115" s="120" t="str">
        <f t="shared" si="123"/>
        <v/>
      </c>
      <c r="Z115" s="119"/>
      <c r="AA115" s="119" t="str">
        <f t="shared" si="142"/>
        <v/>
      </c>
      <c r="AC115" s="26" t="str">
        <f t="shared" si="124"/>
        <v/>
      </c>
      <c r="AD115" s="25" t="str">
        <f t="shared" si="125"/>
        <v/>
      </c>
      <c r="AE115" s="105"/>
      <c r="AF115" s="26" t="str">
        <f t="shared" si="126"/>
        <v/>
      </c>
      <c r="AG115" s="25" t="str">
        <f t="shared" si="127"/>
        <v/>
      </c>
      <c r="AH115" s="123"/>
      <c r="AI115" s="51" t="str">
        <f t="shared" si="128"/>
        <v/>
      </c>
      <c r="AJ115" s="35" t="str">
        <f t="shared" si="129"/>
        <v/>
      </c>
      <c r="AL115" s="25" t="str">
        <f t="shared" si="143"/>
        <v/>
      </c>
      <c r="AM115" s="25" t="str">
        <f t="shared" si="144"/>
        <v/>
      </c>
      <c r="AO115" s="33" t="str">
        <f t="shared" si="145"/>
        <v/>
      </c>
      <c r="AP115" s="33" t="str">
        <f t="shared" si="146"/>
        <v/>
      </c>
      <c r="AQ115" s="125"/>
      <c r="AR115" s="126" t="str">
        <f t="shared" si="147"/>
        <v/>
      </c>
      <c r="AS115" s="126" t="str">
        <f t="shared" si="148"/>
        <v/>
      </c>
      <c r="AT115" s="126"/>
      <c r="AU115" s="62" t="str">
        <f t="shared" si="130"/>
        <v/>
      </c>
      <c r="AV115" s="62" t="str">
        <f t="shared" si="131"/>
        <v/>
      </c>
      <c r="AW115" s="62" t="str">
        <f t="shared" si="132"/>
        <v/>
      </c>
      <c r="AX115" s="61" t="str">
        <f t="shared" si="149"/>
        <v/>
      </c>
      <c r="AY115" s="61"/>
      <c r="AZ115" s="33" t="str">
        <f>IF(B115="","",VLOOKUP($A$3,'Tab1-Plan'!$B$30:$F$33,IF(B115&lt;65,2,3),FALSE))</f>
        <v/>
      </c>
      <c r="BA115" s="33" t="str">
        <f>IF(T115="","",VLOOKUP($A$3,'Tab1-Plan'!$B$30:$F$33,IF(T115&lt;65,4,5),FALSE))</f>
        <v/>
      </c>
      <c r="BB115" s="115"/>
      <c r="BC115" s="126" t="str">
        <f t="shared" si="133"/>
        <v/>
      </c>
      <c r="BD115" s="126" t="str">
        <f t="shared" si="134"/>
        <v/>
      </c>
      <c r="BE115" s="125"/>
      <c r="BF115" s="62" t="str">
        <f t="shared" si="135"/>
        <v/>
      </c>
      <c r="BG115" s="62" t="str">
        <f t="shared" si="136"/>
        <v/>
      </c>
      <c r="BH115" s="62" t="str">
        <f t="shared" si="137"/>
        <v/>
      </c>
      <c r="BI115" s="61" t="str">
        <f t="shared" si="138"/>
        <v/>
      </c>
      <c r="BJ115" s="61"/>
      <c r="BK115" s="61" t="str">
        <f t="shared" si="139"/>
        <v/>
      </c>
      <c r="BL115" s="61" t="str">
        <f t="shared" si="140"/>
        <v/>
      </c>
      <c r="BM115" s="127"/>
      <c r="BU115" s="37"/>
      <c r="BV115" s="127"/>
      <c r="BW115" s="127"/>
    </row>
    <row r="116" spans="1:75">
      <c r="A116" s="26" t="str">
        <f t="shared" si="104"/>
        <v/>
      </c>
      <c r="B116" s="26" t="str">
        <f t="shared" si="105"/>
        <v/>
      </c>
      <c r="C116" s="26" t="str">
        <f t="shared" si="106"/>
        <v/>
      </c>
      <c r="D116" s="103" t="str">
        <f t="shared" si="119"/>
        <v/>
      </c>
      <c r="E116" s="118" t="str">
        <f t="shared" si="120"/>
        <v/>
      </c>
      <c r="F116" s="103" t="str">
        <f t="shared" si="121"/>
        <v/>
      </c>
      <c r="G116" s="103"/>
      <c r="H116" s="60" t="str">
        <f>IF(B116="","",(IF(AND(B116&gt;='Tab1-Plan'!$C$9,C116&gt;='Tab1-Plan'!$D$9),1,0)))</f>
        <v/>
      </c>
      <c r="I116" s="64" t="str">
        <f>IF(AND(B116="",T116=""),"",VLOOKUP($A$3,'Tab2-Assumptions'!$A$10:$C$13,2,FALSE))</f>
        <v/>
      </c>
      <c r="J116" s="64" t="str">
        <f>IF(AND(B116="",T116=""),"",VLOOKUP($A$3,'Tab2-Assumptions'!$A$10:$C$13,3,FALSE))</f>
        <v/>
      </c>
      <c r="K116" s="103" t="str">
        <f t="shared" si="107"/>
        <v/>
      </c>
      <c r="L116" s="103" t="str">
        <f t="shared" si="78"/>
        <v/>
      </c>
      <c r="M116" s="103" t="str">
        <f t="shared" si="79"/>
        <v/>
      </c>
      <c r="N116" s="103" t="str">
        <f t="shared" si="80"/>
        <v/>
      </c>
      <c r="O116" s="103" t="str">
        <f t="shared" si="81"/>
        <v/>
      </c>
      <c r="P116" s="103" t="str">
        <f t="shared" si="108"/>
        <v/>
      </c>
      <c r="Q116" s="103" t="str">
        <f t="shared" si="82"/>
        <v/>
      </c>
      <c r="R116" s="103" t="str">
        <f t="shared" si="83"/>
        <v/>
      </c>
      <c r="T116" s="26" t="str">
        <f t="shared" si="109"/>
        <v/>
      </c>
      <c r="U116" s="119" t="str">
        <f t="shared" si="122"/>
        <v/>
      </c>
      <c r="V116" s="119"/>
      <c r="W116" s="120" t="str">
        <f t="shared" si="141"/>
        <v/>
      </c>
      <c r="X116" s="120" t="str">
        <f t="shared" si="85"/>
        <v/>
      </c>
      <c r="Y116" s="120" t="str">
        <f t="shared" si="123"/>
        <v/>
      </c>
      <c r="Z116" s="119"/>
      <c r="AA116" s="119" t="str">
        <f t="shared" si="142"/>
        <v/>
      </c>
      <c r="AC116" s="26" t="str">
        <f t="shared" si="124"/>
        <v/>
      </c>
      <c r="AD116" s="25" t="str">
        <f t="shared" si="125"/>
        <v/>
      </c>
      <c r="AE116" s="105"/>
      <c r="AF116" s="26" t="str">
        <f t="shared" si="126"/>
        <v/>
      </c>
      <c r="AG116" s="25" t="str">
        <f t="shared" si="127"/>
        <v/>
      </c>
      <c r="AH116" s="123"/>
      <c r="AI116" s="51" t="str">
        <f t="shared" si="128"/>
        <v/>
      </c>
      <c r="AJ116" s="35" t="str">
        <f t="shared" si="129"/>
        <v/>
      </c>
      <c r="AL116" s="25" t="str">
        <f t="shared" si="143"/>
        <v/>
      </c>
      <c r="AM116" s="25" t="str">
        <f t="shared" si="144"/>
        <v/>
      </c>
      <c r="AO116" s="33" t="str">
        <f t="shared" si="145"/>
        <v/>
      </c>
      <c r="AP116" s="33" t="str">
        <f t="shared" si="146"/>
        <v/>
      </c>
      <c r="AQ116" s="125"/>
      <c r="AR116" s="126" t="str">
        <f t="shared" si="147"/>
        <v/>
      </c>
      <c r="AS116" s="126" t="str">
        <f t="shared" si="148"/>
        <v/>
      </c>
      <c r="AT116" s="126"/>
      <c r="AU116" s="62" t="str">
        <f t="shared" si="130"/>
        <v/>
      </c>
      <c r="AV116" s="62" t="str">
        <f t="shared" si="131"/>
        <v/>
      </c>
      <c r="AW116" s="62" t="str">
        <f t="shared" si="132"/>
        <v/>
      </c>
      <c r="AX116" s="61" t="str">
        <f t="shared" si="149"/>
        <v/>
      </c>
      <c r="AY116" s="61"/>
      <c r="AZ116" s="33" t="str">
        <f>IF(B116="","",VLOOKUP($A$3,'Tab1-Plan'!$B$30:$F$33,IF(B116&lt;65,2,3),FALSE))</f>
        <v/>
      </c>
      <c r="BA116" s="33" t="str">
        <f>IF(T116="","",VLOOKUP($A$3,'Tab1-Plan'!$B$30:$F$33,IF(T116&lt;65,4,5),FALSE))</f>
        <v/>
      </c>
      <c r="BB116" s="115"/>
      <c r="BC116" s="126" t="str">
        <f t="shared" si="133"/>
        <v/>
      </c>
      <c r="BD116" s="126" t="str">
        <f t="shared" si="134"/>
        <v/>
      </c>
      <c r="BE116" s="125"/>
      <c r="BF116" s="62" t="str">
        <f t="shared" si="135"/>
        <v/>
      </c>
      <c r="BG116" s="62" t="str">
        <f t="shared" si="136"/>
        <v/>
      </c>
      <c r="BH116" s="62" t="str">
        <f t="shared" si="137"/>
        <v/>
      </c>
      <c r="BI116" s="61" t="str">
        <f t="shared" si="138"/>
        <v/>
      </c>
      <c r="BJ116" s="61"/>
      <c r="BK116" s="61" t="str">
        <f t="shared" si="139"/>
        <v/>
      </c>
      <c r="BL116" s="61" t="str">
        <f t="shared" si="140"/>
        <v/>
      </c>
      <c r="BM116" s="127"/>
      <c r="BU116" s="37"/>
      <c r="BV116" s="127"/>
      <c r="BW116" s="127"/>
    </row>
    <row r="117" spans="1:75">
      <c r="A117" s="26" t="str">
        <f t="shared" si="104"/>
        <v/>
      </c>
      <c r="B117" s="26" t="str">
        <f t="shared" si="105"/>
        <v/>
      </c>
      <c r="C117" s="26" t="str">
        <f t="shared" si="106"/>
        <v/>
      </c>
      <c r="D117" s="103" t="str">
        <f t="shared" si="119"/>
        <v/>
      </c>
      <c r="E117" s="118" t="str">
        <f t="shared" si="120"/>
        <v/>
      </c>
      <c r="F117" s="103" t="str">
        <f t="shared" si="121"/>
        <v/>
      </c>
      <c r="G117" s="103"/>
      <c r="H117" s="60" t="str">
        <f>IF(B117="","",(IF(AND(B117&gt;='Tab1-Plan'!$C$9,C117&gt;='Tab1-Plan'!$D$9),1,0)))</f>
        <v/>
      </c>
      <c r="I117" s="64" t="str">
        <f>IF(AND(B117="",T117=""),"",VLOOKUP($A$3,'Tab2-Assumptions'!$A$10:$C$13,2,FALSE))</f>
        <v/>
      </c>
      <c r="J117" s="64" t="str">
        <f>IF(AND(B117="",T117=""),"",VLOOKUP($A$3,'Tab2-Assumptions'!$A$10:$C$13,3,FALSE))</f>
        <v/>
      </c>
      <c r="K117" s="103" t="str">
        <f t="shared" si="107"/>
        <v/>
      </c>
      <c r="L117" s="103" t="str">
        <f t="shared" si="78"/>
        <v/>
      </c>
      <c r="M117" s="103" t="str">
        <f t="shared" si="79"/>
        <v/>
      </c>
      <c r="N117" s="103" t="str">
        <f t="shared" si="80"/>
        <v/>
      </c>
      <c r="O117" s="103" t="str">
        <f t="shared" si="81"/>
        <v/>
      </c>
      <c r="P117" s="103" t="str">
        <f t="shared" si="108"/>
        <v/>
      </c>
      <c r="Q117" s="103" t="str">
        <f t="shared" si="82"/>
        <v/>
      </c>
      <c r="R117" s="103" t="str">
        <f t="shared" si="83"/>
        <v/>
      </c>
      <c r="T117" s="26" t="str">
        <f t="shared" si="109"/>
        <v/>
      </c>
      <c r="U117" s="119" t="str">
        <f t="shared" si="122"/>
        <v/>
      </c>
      <c r="V117" s="119"/>
      <c r="W117" s="120" t="str">
        <f t="shared" si="141"/>
        <v/>
      </c>
      <c r="X117" s="120" t="str">
        <f t="shared" si="85"/>
        <v/>
      </c>
      <c r="Y117" s="120" t="str">
        <f t="shared" si="123"/>
        <v/>
      </c>
      <c r="Z117" s="119"/>
      <c r="AA117" s="119" t="str">
        <f t="shared" si="142"/>
        <v/>
      </c>
      <c r="AC117" s="26" t="str">
        <f t="shared" si="124"/>
        <v/>
      </c>
      <c r="AD117" s="25" t="str">
        <f t="shared" si="125"/>
        <v/>
      </c>
      <c r="AE117" s="105"/>
      <c r="AF117" s="26" t="str">
        <f t="shared" si="126"/>
        <v/>
      </c>
      <c r="AG117" s="25" t="str">
        <f t="shared" si="127"/>
        <v/>
      </c>
      <c r="AH117" s="123"/>
      <c r="AI117" s="51" t="str">
        <f t="shared" si="128"/>
        <v/>
      </c>
      <c r="AJ117" s="35" t="str">
        <f t="shared" si="129"/>
        <v/>
      </c>
      <c r="AL117" s="25" t="str">
        <f t="shared" si="143"/>
        <v/>
      </c>
      <c r="AM117" s="25" t="str">
        <f t="shared" si="144"/>
        <v/>
      </c>
      <c r="AO117" s="33" t="str">
        <f t="shared" si="145"/>
        <v/>
      </c>
      <c r="AP117" s="33" t="str">
        <f t="shared" si="146"/>
        <v/>
      </c>
      <c r="AQ117" s="125"/>
      <c r="AR117" s="126" t="str">
        <f t="shared" si="147"/>
        <v/>
      </c>
      <c r="AS117" s="126" t="str">
        <f t="shared" si="148"/>
        <v/>
      </c>
      <c r="AT117" s="126"/>
      <c r="AU117" s="62" t="str">
        <f t="shared" si="130"/>
        <v/>
      </c>
      <c r="AV117" s="62" t="str">
        <f t="shared" si="131"/>
        <v/>
      </c>
      <c r="AW117" s="62" t="str">
        <f t="shared" si="132"/>
        <v/>
      </c>
      <c r="AX117" s="61" t="str">
        <f t="shared" si="149"/>
        <v/>
      </c>
      <c r="AY117" s="61"/>
      <c r="AZ117" s="33" t="str">
        <f>IF(B117="","",VLOOKUP($A$3,'Tab1-Plan'!$B$30:$F$33,IF(B117&lt;65,2,3),FALSE))</f>
        <v/>
      </c>
      <c r="BA117" s="33" t="str">
        <f>IF(T117="","",VLOOKUP($A$3,'Tab1-Plan'!$B$30:$F$33,IF(T117&lt;65,4,5),FALSE))</f>
        <v/>
      </c>
      <c r="BB117" s="115"/>
      <c r="BC117" s="126" t="str">
        <f t="shared" si="133"/>
        <v/>
      </c>
      <c r="BD117" s="126" t="str">
        <f t="shared" si="134"/>
        <v/>
      </c>
      <c r="BE117" s="125"/>
      <c r="BF117" s="62" t="str">
        <f t="shared" si="135"/>
        <v/>
      </c>
      <c r="BG117" s="62" t="str">
        <f t="shared" si="136"/>
        <v/>
      </c>
      <c r="BH117" s="62" t="str">
        <f t="shared" si="137"/>
        <v/>
      </c>
      <c r="BI117" s="61" t="str">
        <f t="shared" si="138"/>
        <v/>
      </c>
      <c r="BJ117" s="61"/>
      <c r="BK117" s="61" t="str">
        <f t="shared" si="139"/>
        <v/>
      </c>
      <c r="BL117" s="61" t="str">
        <f t="shared" si="140"/>
        <v/>
      </c>
      <c r="BM117" s="127"/>
      <c r="BU117" s="37"/>
      <c r="BV117" s="127"/>
      <c r="BW117" s="127"/>
    </row>
    <row r="118" spans="1:75">
      <c r="A118" s="26" t="str">
        <f t="shared" si="104"/>
        <v/>
      </c>
      <c r="B118" s="26" t="str">
        <f t="shared" si="105"/>
        <v/>
      </c>
      <c r="C118" s="26" t="str">
        <f t="shared" si="106"/>
        <v/>
      </c>
      <c r="D118" s="103" t="str">
        <f t="shared" si="119"/>
        <v/>
      </c>
      <c r="E118" s="118" t="str">
        <f t="shared" si="120"/>
        <v/>
      </c>
      <c r="F118" s="103" t="str">
        <f t="shared" si="121"/>
        <v/>
      </c>
      <c r="G118" s="103"/>
      <c r="H118" s="60" t="str">
        <f>IF(B118="","",(IF(AND(B118&gt;='Tab1-Plan'!$C$9,C118&gt;='Tab1-Plan'!$D$9),1,0)))</f>
        <v/>
      </c>
      <c r="I118" s="64" t="str">
        <f>IF(AND(B118="",T118=""),"",VLOOKUP($A$3,'Tab2-Assumptions'!$A$10:$C$13,2,FALSE))</f>
        <v/>
      </c>
      <c r="J118" s="64" t="str">
        <f>IF(AND(B118="",T118=""),"",VLOOKUP($A$3,'Tab2-Assumptions'!$A$10:$C$13,3,FALSE))</f>
        <v/>
      </c>
      <c r="K118" s="103" t="str">
        <f t="shared" si="107"/>
        <v/>
      </c>
      <c r="L118" s="103" t="str">
        <f t="shared" si="78"/>
        <v/>
      </c>
      <c r="M118" s="103" t="str">
        <f t="shared" si="79"/>
        <v/>
      </c>
      <c r="N118" s="103" t="str">
        <f t="shared" si="80"/>
        <v/>
      </c>
      <c r="O118" s="103" t="str">
        <f t="shared" si="81"/>
        <v/>
      </c>
      <c r="P118" s="103" t="str">
        <f t="shared" si="108"/>
        <v/>
      </c>
      <c r="Q118" s="103" t="str">
        <f t="shared" si="82"/>
        <v/>
      </c>
      <c r="R118" s="103" t="str">
        <f t="shared" si="83"/>
        <v/>
      </c>
      <c r="T118" s="26" t="str">
        <f t="shared" si="109"/>
        <v/>
      </c>
      <c r="U118" s="119" t="str">
        <f t="shared" si="122"/>
        <v/>
      </c>
      <c r="V118" s="119"/>
      <c r="W118" s="120" t="str">
        <f t="shared" si="141"/>
        <v/>
      </c>
      <c r="X118" s="120" t="str">
        <f t="shared" si="85"/>
        <v/>
      </c>
      <c r="Y118" s="120" t="str">
        <f t="shared" si="123"/>
        <v/>
      </c>
      <c r="Z118" s="119"/>
      <c r="AA118" s="119" t="str">
        <f t="shared" si="142"/>
        <v/>
      </c>
      <c r="AC118" s="26" t="str">
        <f t="shared" si="124"/>
        <v/>
      </c>
      <c r="AD118" s="25" t="str">
        <f t="shared" si="125"/>
        <v/>
      </c>
      <c r="AE118" s="105"/>
      <c r="AF118" s="26" t="str">
        <f t="shared" si="126"/>
        <v/>
      </c>
      <c r="AG118" s="25" t="str">
        <f t="shared" si="127"/>
        <v/>
      </c>
      <c r="AH118" s="123"/>
      <c r="AI118" s="51" t="str">
        <f t="shared" si="128"/>
        <v/>
      </c>
      <c r="AJ118" s="35" t="str">
        <f t="shared" si="129"/>
        <v/>
      </c>
      <c r="AL118" s="25" t="str">
        <f t="shared" si="143"/>
        <v/>
      </c>
      <c r="AM118" s="25" t="str">
        <f t="shared" si="144"/>
        <v/>
      </c>
      <c r="AO118" s="33" t="str">
        <f t="shared" si="145"/>
        <v/>
      </c>
      <c r="AP118" s="33" t="str">
        <f t="shared" si="146"/>
        <v/>
      </c>
      <c r="AQ118" s="125"/>
      <c r="AR118" s="126" t="str">
        <f t="shared" si="147"/>
        <v/>
      </c>
      <c r="AS118" s="126" t="str">
        <f t="shared" si="148"/>
        <v/>
      </c>
      <c r="AT118" s="126"/>
      <c r="AU118" s="62" t="str">
        <f t="shared" si="130"/>
        <v/>
      </c>
      <c r="AV118" s="62" t="str">
        <f t="shared" si="131"/>
        <v/>
      </c>
      <c r="AW118" s="62" t="str">
        <f t="shared" si="132"/>
        <v/>
      </c>
      <c r="AX118" s="61" t="str">
        <f t="shared" si="149"/>
        <v/>
      </c>
      <c r="AY118" s="61"/>
      <c r="AZ118" s="33" t="str">
        <f>IF(B118="","",VLOOKUP($A$3,'Tab1-Plan'!$B$30:$F$33,IF(B118&lt;65,2,3),FALSE))</f>
        <v/>
      </c>
      <c r="BA118" s="33" t="str">
        <f>IF(T118="","",VLOOKUP($A$3,'Tab1-Plan'!$B$30:$F$33,IF(T118&lt;65,4,5),FALSE))</f>
        <v/>
      </c>
      <c r="BB118" s="115"/>
      <c r="BC118" s="126" t="str">
        <f t="shared" si="133"/>
        <v/>
      </c>
      <c r="BD118" s="126" t="str">
        <f t="shared" si="134"/>
        <v/>
      </c>
      <c r="BE118" s="125"/>
      <c r="BF118" s="62" t="str">
        <f t="shared" si="135"/>
        <v/>
      </c>
      <c r="BG118" s="62" t="str">
        <f t="shared" si="136"/>
        <v/>
      </c>
      <c r="BH118" s="62" t="str">
        <f t="shared" si="137"/>
        <v/>
      </c>
      <c r="BI118" s="61" t="str">
        <f t="shared" si="138"/>
        <v/>
      </c>
      <c r="BJ118" s="61"/>
      <c r="BK118" s="61" t="str">
        <f t="shared" si="139"/>
        <v/>
      </c>
      <c r="BL118" s="61" t="str">
        <f t="shared" si="140"/>
        <v/>
      </c>
      <c r="BM118" s="127"/>
      <c r="BU118" s="37"/>
      <c r="BV118" s="127"/>
      <c r="BW118" s="127"/>
    </row>
    <row r="119" spans="1:75">
      <c r="A119" s="26" t="str">
        <f t="shared" si="104"/>
        <v/>
      </c>
      <c r="B119" s="26" t="str">
        <f t="shared" si="105"/>
        <v/>
      </c>
      <c r="C119" s="26" t="str">
        <f t="shared" si="106"/>
        <v/>
      </c>
      <c r="D119" s="103" t="str">
        <f t="shared" si="119"/>
        <v/>
      </c>
      <c r="E119" s="118" t="str">
        <f t="shared" si="120"/>
        <v/>
      </c>
      <c r="F119" s="103" t="str">
        <f t="shared" si="121"/>
        <v/>
      </c>
      <c r="G119" s="103"/>
      <c r="H119" s="60" t="str">
        <f>IF(B119="","",(IF(AND(B119&gt;='Tab1-Plan'!$C$9,C119&gt;='Tab1-Plan'!$D$9),1,0)))</f>
        <v/>
      </c>
      <c r="I119" s="64" t="str">
        <f>IF(AND(B119="",T119=""),"",VLOOKUP($A$3,'Tab2-Assumptions'!$A$10:$C$13,2,FALSE))</f>
        <v/>
      </c>
      <c r="J119" s="64" t="str">
        <f>IF(AND(B119="",T119=""),"",VLOOKUP($A$3,'Tab2-Assumptions'!$A$10:$C$13,3,FALSE))</f>
        <v/>
      </c>
      <c r="K119" s="103" t="str">
        <f t="shared" si="107"/>
        <v/>
      </c>
      <c r="L119" s="103" t="str">
        <f t="shared" si="78"/>
        <v/>
      </c>
      <c r="M119" s="103" t="str">
        <f t="shared" si="79"/>
        <v/>
      </c>
      <c r="N119" s="103" t="str">
        <f t="shared" si="80"/>
        <v/>
      </c>
      <c r="O119" s="103" t="str">
        <f t="shared" si="81"/>
        <v/>
      </c>
      <c r="P119" s="103" t="str">
        <f t="shared" si="108"/>
        <v/>
      </c>
      <c r="Q119" s="103" t="str">
        <f t="shared" si="82"/>
        <v/>
      </c>
      <c r="R119" s="103" t="str">
        <f t="shared" si="83"/>
        <v/>
      </c>
      <c r="T119" s="26" t="str">
        <f t="shared" si="109"/>
        <v/>
      </c>
      <c r="U119" s="119" t="str">
        <f t="shared" si="122"/>
        <v/>
      </c>
      <c r="V119" s="119"/>
      <c r="W119" s="120" t="str">
        <f t="shared" si="141"/>
        <v/>
      </c>
      <c r="X119" s="120" t="str">
        <f t="shared" si="85"/>
        <v/>
      </c>
      <c r="Y119" s="120" t="str">
        <f t="shared" si="123"/>
        <v/>
      </c>
      <c r="Z119" s="119"/>
      <c r="AA119" s="119" t="str">
        <f t="shared" si="142"/>
        <v/>
      </c>
      <c r="AC119" s="26" t="str">
        <f t="shared" si="124"/>
        <v/>
      </c>
      <c r="AD119" s="25" t="str">
        <f t="shared" si="125"/>
        <v/>
      </c>
      <c r="AE119" s="105"/>
      <c r="AF119" s="26" t="str">
        <f t="shared" si="126"/>
        <v/>
      </c>
      <c r="AG119" s="25" t="str">
        <f t="shared" si="127"/>
        <v/>
      </c>
      <c r="AH119" s="123"/>
      <c r="AI119" s="51" t="str">
        <f t="shared" si="128"/>
        <v/>
      </c>
      <c r="AJ119" s="35" t="str">
        <f t="shared" si="129"/>
        <v/>
      </c>
      <c r="AL119" s="25" t="str">
        <f t="shared" si="143"/>
        <v/>
      </c>
      <c r="AM119" s="25" t="str">
        <f t="shared" si="144"/>
        <v/>
      </c>
      <c r="AO119" s="33" t="str">
        <f t="shared" si="145"/>
        <v/>
      </c>
      <c r="AP119" s="33" t="str">
        <f t="shared" si="146"/>
        <v/>
      </c>
      <c r="AQ119" s="125"/>
      <c r="AR119" s="126" t="str">
        <f t="shared" si="147"/>
        <v/>
      </c>
      <c r="AS119" s="126" t="str">
        <f t="shared" si="148"/>
        <v/>
      </c>
      <c r="AT119" s="126"/>
      <c r="AU119" s="62" t="str">
        <f t="shared" si="130"/>
        <v/>
      </c>
      <c r="AV119" s="62" t="str">
        <f t="shared" si="131"/>
        <v/>
      </c>
      <c r="AW119" s="62" t="str">
        <f t="shared" si="132"/>
        <v/>
      </c>
      <c r="AX119" s="61" t="str">
        <f t="shared" si="149"/>
        <v/>
      </c>
      <c r="AY119" s="61"/>
      <c r="AZ119" s="33" t="str">
        <f>IF(B119="","",VLOOKUP($A$3,'Tab1-Plan'!$B$30:$F$33,IF(B119&lt;65,2,3),FALSE))</f>
        <v/>
      </c>
      <c r="BA119" s="33" t="str">
        <f>IF(T119="","",VLOOKUP($A$3,'Tab1-Plan'!$B$30:$F$33,IF(T119&lt;65,4,5),FALSE))</f>
        <v/>
      </c>
      <c r="BB119" s="115"/>
      <c r="BC119" s="126" t="str">
        <f t="shared" si="133"/>
        <v/>
      </c>
      <c r="BD119" s="126" t="str">
        <f t="shared" si="134"/>
        <v/>
      </c>
      <c r="BE119" s="125"/>
      <c r="BF119" s="62" t="str">
        <f t="shared" si="135"/>
        <v/>
      </c>
      <c r="BG119" s="62" t="str">
        <f t="shared" si="136"/>
        <v/>
      </c>
      <c r="BH119" s="62" t="str">
        <f t="shared" si="137"/>
        <v/>
      </c>
      <c r="BI119" s="61" t="str">
        <f t="shared" si="138"/>
        <v/>
      </c>
      <c r="BJ119" s="61"/>
      <c r="BK119" s="61" t="str">
        <f t="shared" si="139"/>
        <v/>
      </c>
      <c r="BL119" s="61" t="str">
        <f t="shared" si="140"/>
        <v/>
      </c>
      <c r="BM119" s="127"/>
      <c r="BU119" s="37"/>
      <c r="BV119" s="127"/>
      <c r="BW119" s="127"/>
    </row>
    <row r="120" spans="1:75">
      <c r="A120" s="26" t="str">
        <f t="shared" si="104"/>
        <v/>
      </c>
      <c r="B120" s="26" t="str">
        <f t="shared" si="105"/>
        <v/>
      </c>
      <c r="C120" s="26" t="str">
        <f t="shared" si="106"/>
        <v/>
      </c>
      <c r="D120" s="103" t="str">
        <f t="shared" si="119"/>
        <v/>
      </c>
      <c r="E120" s="118" t="str">
        <f t="shared" si="120"/>
        <v/>
      </c>
      <c r="F120" s="103" t="str">
        <f t="shared" si="121"/>
        <v/>
      </c>
      <c r="G120" s="103"/>
      <c r="H120" s="60" t="str">
        <f>IF(B120="","",(IF(AND(B120&gt;='Tab1-Plan'!$C$9,C120&gt;='Tab1-Plan'!$D$9),1,0)))</f>
        <v/>
      </c>
      <c r="I120" s="64" t="str">
        <f>IF(AND(B120="",T120=""),"",VLOOKUP($A$3,'Tab2-Assumptions'!$A$10:$C$13,2,FALSE))</f>
        <v/>
      </c>
      <c r="J120" s="64" t="str">
        <f>IF(AND(B120="",T120=""),"",VLOOKUP($A$3,'Tab2-Assumptions'!$A$10:$C$13,3,FALSE))</f>
        <v/>
      </c>
      <c r="K120" s="103" t="str">
        <f t="shared" si="107"/>
        <v/>
      </c>
      <c r="L120" s="103" t="str">
        <f t="shared" si="78"/>
        <v/>
      </c>
      <c r="M120" s="103" t="str">
        <f t="shared" si="79"/>
        <v/>
      </c>
      <c r="N120" s="103" t="str">
        <f t="shared" si="80"/>
        <v/>
      </c>
      <c r="O120" s="103" t="str">
        <f t="shared" si="81"/>
        <v/>
      </c>
      <c r="P120" s="103" t="str">
        <f t="shared" si="108"/>
        <v/>
      </c>
      <c r="Q120" s="103" t="str">
        <f t="shared" si="82"/>
        <v/>
      </c>
      <c r="R120" s="103" t="str">
        <f t="shared" si="83"/>
        <v/>
      </c>
      <c r="T120" s="26" t="str">
        <f t="shared" si="109"/>
        <v/>
      </c>
      <c r="U120" s="119" t="str">
        <f t="shared" si="122"/>
        <v/>
      </c>
      <c r="V120" s="119"/>
      <c r="W120" s="120" t="str">
        <f t="shared" si="141"/>
        <v/>
      </c>
      <c r="X120" s="120" t="str">
        <f t="shared" si="85"/>
        <v/>
      </c>
      <c r="Y120" s="120" t="str">
        <f t="shared" si="123"/>
        <v/>
      </c>
      <c r="Z120" s="119"/>
      <c r="AA120" s="119" t="str">
        <f t="shared" si="142"/>
        <v/>
      </c>
      <c r="AC120" s="26" t="str">
        <f t="shared" si="124"/>
        <v/>
      </c>
      <c r="AD120" s="25" t="str">
        <f t="shared" si="125"/>
        <v/>
      </c>
      <c r="AE120" s="105"/>
      <c r="AF120" s="26" t="str">
        <f t="shared" si="126"/>
        <v/>
      </c>
      <c r="AG120" s="25" t="str">
        <f t="shared" si="127"/>
        <v/>
      </c>
      <c r="AH120" s="123"/>
      <c r="AI120" s="51" t="str">
        <f t="shared" si="128"/>
        <v/>
      </c>
      <c r="AJ120" s="35" t="str">
        <f t="shared" si="129"/>
        <v/>
      </c>
      <c r="AL120" s="25" t="str">
        <f t="shared" si="143"/>
        <v/>
      </c>
      <c r="AM120" s="25" t="str">
        <f t="shared" si="144"/>
        <v/>
      </c>
      <c r="AO120" s="33" t="str">
        <f t="shared" si="145"/>
        <v/>
      </c>
      <c r="AP120" s="33" t="str">
        <f t="shared" si="146"/>
        <v/>
      </c>
      <c r="AQ120" s="125"/>
      <c r="AR120" s="126" t="str">
        <f t="shared" si="147"/>
        <v/>
      </c>
      <c r="AS120" s="126" t="str">
        <f t="shared" si="148"/>
        <v/>
      </c>
      <c r="AT120" s="126"/>
      <c r="AU120" s="62" t="str">
        <f t="shared" si="130"/>
        <v/>
      </c>
      <c r="AV120" s="62" t="str">
        <f t="shared" si="131"/>
        <v/>
      </c>
      <c r="AW120" s="62" t="str">
        <f t="shared" si="132"/>
        <v/>
      </c>
      <c r="AX120" s="61" t="str">
        <f t="shared" si="149"/>
        <v/>
      </c>
      <c r="AY120" s="61"/>
      <c r="AZ120" s="33" t="str">
        <f>IF(B120="","",VLOOKUP($A$3,'Tab1-Plan'!$B$30:$F$33,IF(B120&lt;65,2,3),FALSE))</f>
        <v/>
      </c>
      <c r="BA120" s="33" t="str">
        <f>IF(T120="","",VLOOKUP($A$3,'Tab1-Plan'!$B$30:$F$33,IF(T120&lt;65,4,5),FALSE))</f>
        <v/>
      </c>
      <c r="BB120" s="115"/>
      <c r="BC120" s="126" t="str">
        <f t="shared" si="133"/>
        <v/>
      </c>
      <c r="BD120" s="126" t="str">
        <f t="shared" si="134"/>
        <v/>
      </c>
      <c r="BE120" s="125"/>
      <c r="BF120" s="62" t="str">
        <f t="shared" si="135"/>
        <v/>
      </c>
      <c r="BG120" s="62" t="str">
        <f t="shared" si="136"/>
        <v/>
      </c>
      <c r="BH120" s="62" t="str">
        <f t="shared" si="137"/>
        <v/>
      </c>
      <c r="BI120" s="61" t="str">
        <f t="shared" si="138"/>
        <v/>
      </c>
      <c r="BJ120" s="61"/>
      <c r="BK120" s="61" t="str">
        <f t="shared" si="139"/>
        <v/>
      </c>
      <c r="BL120" s="61" t="str">
        <f t="shared" si="140"/>
        <v/>
      </c>
      <c r="BM120" s="127"/>
      <c r="BU120" s="37"/>
      <c r="BV120" s="127"/>
      <c r="BW120" s="127"/>
    </row>
    <row r="121" spans="1:75">
      <c r="A121" s="26" t="str">
        <f t="shared" si="104"/>
        <v/>
      </c>
      <c r="B121" s="26" t="str">
        <f t="shared" si="105"/>
        <v/>
      </c>
      <c r="C121" s="26" t="str">
        <f t="shared" si="106"/>
        <v/>
      </c>
      <c r="D121" s="103" t="str">
        <f t="shared" si="119"/>
        <v/>
      </c>
      <c r="E121" s="118" t="str">
        <f t="shared" si="120"/>
        <v/>
      </c>
      <c r="F121" s="103" t="str">
        <f t="shared" si="121"/>
        <v/>
      </c>
      <c r="G121" s="103"/>
      <c r="H121" s="60" t="str">
        <f>IF(B121="","",(IF(AND(B121&gt;='Tab1-Plan'!$C$9,C121&gt;='Tab1-Plan'!$D$9),1,0)))</f>
        <v/>
      </c>
      <c r="I121" s="64" t="str">
        <f>IF(AND(B121="",T121=""),"",VLOOKUP($A$3,'Tab2-Assumptions'!$A$10:$C$13,2,FALSE))</f>
        <v/>
      </c>
      <c r="J121" s="64" t="str">
        <f>IF(AND(B121="",T121=""),"",VLOOKUP($A$3,'Tab2-Assumptions'!$A$10:$C$13,3,FALSE))</f>
        <v/>
      </c>
      <c r="K121" s="103" t="str">
        <f t="shared" si="107"/>
        <v/>
      </c>
      <c r="L121" s="103" t="str">
        <f t="shared" si="78"/>
        <v/>
      </c>
      <c r="M121" s="103" t="str">
        <f t="shared" si="79"/>
        <v/>
      </c>
      <c r="N121" s="103" t="str">
        <f t="shared" si="80"/>
        <v/>
      </c>
      <c r="O121" s="103" t="str">
        <f t="shared" si="81"/>
        <v/>
      </c>
      <c r="P121" s="103" t="str">
        <f t="shared" si="108"/>
        <v/>
      </c>
      <c r="Q121" s="103" t="str">
        <f t="shared" si="82"/>
        <v/>
      </c>
      <c r="R121" s="103" t="str">
        <f t="shared" si="83"/>
        <v/>
      </c>
      <c r="T121" s="26" t="str">
        <f t="shared" si="109"/>
        <v/>
      </c>
      <c r="U121" s="119" t="str">
        <f t="shared" si="122"/>
        <v/>
      </c>
      <c r="V121" s="119"/>
      <c r="W121" s="120" t="str">
        <f t="shared" si="141"/>
        <v/>
      </c>
      <c r="X121" s="120" t="str">
        <f t="shared" si="85"/>
        <v/>
      </c>
      <c r="Y121" s="120" t="str">
        <f t="shared" si="123"/>
        <v/>
      </c>
      <c r="Z121" s="119"/>
      <c r="AA121" s="119" t="str">
        <f t="shared" si="142"/>
        <v/>
      </c>
      <c r="AC121" s="26" t="str">
        <f t="shared" si="124"/>
        <v/>
      </c>
      <c r="AD121" s="25" t="str">
        <f t="shared" si="125"/>
        <v/>
      </c>
      <c r="AE121" s="105"/>
      <c r="AF121" s="26" t="str">
        <f t="shared" si="126"/>
        <v/>
      </c>
      <c r="AG121" s="25" t="str">
        <f t="shared" si="127"/>
        <v/>
      </c>
      <c r="AH121" s="123"/>
      <c r="AI121" s="51" t="str">
        <f t="shared" si="128"/>
        <v/>
      </c>
      <c r="AJ121" s="35" t="str">
        <f t="shared" si="129"/>
        <v/>
      </c>
      <c r="AL121" s="25" t="str">
        <f t="shared" si="143"/>
        <v/>
      </c>
      <c r="AM121" s="25" t="str">
        <f t="shared" si="144"/>
        <v/>
      </c>
      <c r="AO121" s="33" t="str">
        <f t="shared" si="145"/>
        <v/>
      </c>
      <c r="AP121" s="33" t="str">
        <f t="shared" si="146"/>
        <v/>
      </c>
      <c r="AQ121" s="125"/>
      <c r="AR121" s="126" t="str">
        <f t="shared" si="147"/>
        <v/>
      </c>
      <c r="AS121" s="126" t="str">
        <f t="shared" si="148"/>
        <v/>
      </c>
      <c r="AT121" s="126"/>
      <c r="AU121" s="62" t="str">
        <f t="shared" si="130"/>
        <v/>
      </c>
      <c r="AV121" s="62" t="str">
        <f t="shared" si="131"/>
        <v/>
      </c>
      <c r="AW121" s="62" t="str">
        <f t="shared" si="132"/>
        <v/>
      </c>
      <c r="AX121" s="61" t="str">
        <f t="shared" si="149"/>
        <v/>
      </c>
      <c r="AY121" s="61"/>
      <c r="AZ121" s="33" t="str">
        <f>IF(B121="","",VLOOKUP($A$3,'Tab1-Plan'!$B$30:$F$33,IF(B121&lt;65,2,3),FALSE))</f>
        <v/>
      </c>
      <c r="BA121" s="33" t="str">
        <f>IF(T121="","",VLOOKUP($A$3,'Tab1-Plan'!$B$30:$F$33,IF(T121&lt;65,4,5),FALSE))</f>
        <v/>
      </c>
      <c r="BB121" s="115"/>
      <c r="BC121" s="126" t="str">
        <f t="shared" si="133"/>
        <v/>
      </c>
      <c r="BD121" s="126" t="str">
        <f t="shared" si="134"/>
        <v/>
      </c>
      <c r="BE121" s="125"/>
      <c r="BF121" s="62" t="str">
        <f t="shared" si="135"/>
        <v/>
      </c>
      <c r="BG121" s="62" t="str">
        <f t="shared" si="136"/>
        <v/>
      </c>
      <c r="BH121" s="62" t="str">
        <f t="shared" si="137"/>
        <v/>
      </c>
      <c r="BI121" s="61" t="str">
        <f t="shared" si="138"/>
        <v/>
      </c>
      <c r="BJ121" s="61"/>
      <c r="BK121" s="61" t="str">
        <f t="shared" si="139"/>
        <v/>
      </c>
      <c r="BL121" s="61" t="str">
        <f t="shared" si="140"/>
        <v/>
      </c>
      <c r="BM121" s="127"/>
      <c r="BU121" s="37"/>
      <c r="BV121" s="127"/>
      <c r="BW121" s="127"/>
    </row>
    <row r="122" spans="1:75">
      <c r="A122" s="26" t="str">
        <f t="shared" si="104"/>
        <v/>
      </c>
      <c r="B122" s="26" t="str">
        <f t="shared" si="105"/>
        <v/>
      </c>
      <c r="C122" s="26" t="str">
        <f t="shared" si="106"/>
        <v/>
      </c>
      <c r="D122" s="103" t="str">
        <f t="shared" si="119"/>
        <v/>
      </c>
      <c r="E122" s="118" t="str">
        <f t="shared" si="120"/>
        <v/>
      </c>
      <c r="F122" s="103" t="str">
        <f t="shared" si="121"/>
        <v/>
      </c>
      <c r="G122" s="103"/>
      <c r="H122" s="60" t="str">
        <f>IF(B122="","",(IF(AND(B122&gt;='Tab1-Plan'!$C$9,C122&gt;='Tab1-Plan'!$D$9),1,0)))</f>
        <v/>
      </c>
      <c r="I122" s="64" t="str">
        <f>IF(AND(B122="",T122=""),"",VLOOKUP($A$3,'Tab2-Assumptions'!$A$10:$C$13,2,FALSE))</f>
        <v/>
      </c>
      <c r="J122" s="64" t="str">
        <f>IF(AND(B122="",T122=""),"",VLOOKUP($A$3,'Tab2-Assumptions'!$A$10:$C$13,3,FALSE))</f>
        <v/>
      </c>
      <c r="K122" s="103" t="str">
        <f t="shared" si="107"/>
        <v/>
      </c>
      <c r="L122" s="103" t="str">
        <f t="shared" si="78"/>
        <v/>
      </c>
      <c r="M122" s="103" t="str">
        <f t="shared" si="79"/>
        <v/>
      </c>
      <c r="N122" s="103" t="str">
        <f t="shared" si="80"/>
        <v/>
      </c>
      <c r="O122" s="103" t="str">
        <f t="shared" si="81"/>
        <v/>
      </c>
      <c r="P122" s="103" t="str">
        <f t="shared" si="108"/>
        <v/>
      </c>
      <c r="Q122" s="103" t="str">
        <f t="shared" si="82"/>
        <v/>
      </c>
      <c r="R122" s="103" t="str">
        <f t="shared" si="83"/>
        <v/>
      </c>
      <c r="T122" s="26" t="str">
        <f t="shared" si="109"/>
        <v/>
      </c>
      <c r="U122" s="119" t="str">
        <f t="shared" si="122"/>
        <v/>
      </c>
      <c r="V122" s="119"/>
      <c r="W122" s="120" t="str">
        <f t="shared" si="141"/>
        <v/>
      </c>
      <c r="X122" s="120" t="str">
        <f t="shared" si="85"/>
        <v/>
      </c>
      <c r="Y122" s="120" t="str">
        <f t="shared" si="123"/>
        <v/>
      </c>
      <c r="Z122" s="119"/>
      <c r="AA122" s="119" t="str">
        <f t="shared" si="142"/>
        <v/>
      </c>
      <c r="AC122" s="26" t="str">
        <f t="shared" si="124"/>
        <v/>
      </c>
      <c r="AD122" s="25" t="str">
        <f t="shared" si="125"/>
        <v/>
      </c>
      <c r="AE122" s="105"/>
      <c r="AF122" s="26" t="str">
        <f t="shared" si="126"/>
        <v/>
      </c>
      <c r="AG122" s="25" t="str">
        <f t="shared" si="127"/>
        <v/>
      </c>
      <c r="AH122" s="123"/>
      <c r="AI122" s="51" t="str">
        <f t="shared" si="128"/>
        <v/>
      </c>
      <c r="AJ122" s="35" t="str">
        <f t="shared" si="129"/>
        <v/>
      </c>
      <c r="AL122" s="25" t="str">
        <f t="shared" si="143"/>
        <v/>
      </c>
      <c r="AM122" s="25" t="str">
        <f t="shared" si="144"/>
        <v/>
      </c>
      <c r="AO122" s="33" t="str">
        <f t="shared" si="145"/>
        <v/>
      </c>
      <c r="AP122" s="33" t="str">
        <f t="shared" si="146"/>
        <v/>
      </c>
      <c r="AQ122" s="125"/>
      <c r="AR122" s="126" t="str">
        <f t="shared" si="147"/>
        <v/>
      </c>
      <c r="AS122" s="126" t="str">
        <f t="shared" si="148"/>
        <v/>
      </c>
      <c r="AT122" s="126"/>
      <c r="AU122" s="62" t="str">
        <f t="shared" si="130"/>
        <v/>
      </c>
      <c r="AV122" s="62" t="str">
        <f t="shared" si="131"/>
        <v/>
      </c>
      <c r="AW122" s="62" t="str">
        <f t="shared" si="132"/>
        <v/>
      </c>
      <c r="AX122" s="61" t="str">
        <f t="shared" si="149"/>
        <v/>
      </c>
      <c r="AY122" s="61"/>
      <c r="AZ122" s="33" t="str">
        <f>IF(B122="","",VLOOKUP($A$3,'Tab1-Plan'!$B$30:$F$33,IF(B122&lt;65,2,3),FALSE))</f>
        <v/>
      </c>
      <c r="BA122" s="33" t="str">
        <f>IF(T122="","",VLOOKUP($A$3,'Tab1-Plan'!$B$30:$F$33,IF(T122&lt;65,4,5),FALSE))</f>
        <v/>
      </c>
      <c r="BB122" s="115"/>
      <c r="BC122" s="126" t="str">
        <f t="shared" si="133"/>
        <v/>
      </c>
      <c r="BD122" s="126" t="str">
        <f t="shared" si="134"/>
        <v/>
      </c>
      <c r="BE122" s="125"/>
      <c r="BF122" s="62" t="str">
        <f t="shared" si="135"/>
        <v/>
      </c>
      <c r="BG122" s="62" t="str">
        <f t="shared" si="136"/>
        <v/>
      </c>
      <c r="BH122" s="62" t="str">
        <f t="shared" si="137"/>
        <v/>
      </c>
      <c r="BI122" s="61" t="str">
        <f t="shared" si="138"/>
        <v/>
      </c>
      <c r="BJ122" s="61"/>
      <c r="BK122" s="61" t="str">
        <f t="shared" si="139"/>
        <v/>
      </c>
      <c r="BL122" s="61" t="str">
        <f t="shared" si="140"/>
        <v/>
      </c>
      <c r="BM122" s="127"/>
      <c r="BU122" s="37"/>
      <c r="BV122" s="127"/>
      <c r="BW122" s="127"/>
    </row>
    <row r="123" spans="1:75">
      <c r="A123" s="26" t="str">
        <f t="shared" si="104"/>
        <v/>
      </c>
      <c r="B123" s="26" t="str">
        <f t="shared" si="105"/>
        <v/>
      </c>
      <c r="C123" s="26" t="str">
        <f t="shared" si="106"/>
        <v/>
      </c>
      <c r="D123" s="103" t="str">
        <f t="shared" si="119"/>
        <v/>
      </c>
      <c r="E123" s="118" t="str">
        <f t="shared" si="120"/>
        <v/>
      </c>
      <c r="F123" s="103" t="str">
        <f t="shared" si="121"/>
        <v/>
      </c>
      <c r="G123" s="103"/>
      <c r="H123" s="60" t="str">
        <f>IF(B123="","",(IF(AND(B123&gt;='Tab1-Plan'!$C$9,C123&gt;='Tab1-Plan'!$D$9),1,0)))</f>
        <v/>
      </c>
      <c r="I123" s="64" t="str">
        <f>IF(AND(B123="",T123=""),"",VLOOKUP($A$3,'Tab2-Assumptions'!$A$10:$C$13,2,FALSE))</f>
        <v/>
      </c>
      <c r="J123" s="64" t="str">
        <f>IF(AND(B123="",T123=""),"",VLOOKUP($A$3,'Tab2-Assumptions'!$A$10:$C$13,3,FALSE))</f>
        <v/>
      </c>
      <c r="K123" s="103" t="str">
        <f t="shared" si="107"/>
        <v/>
      </c>
      <c r="L123" s="103" t="str">
        <f t="shared" si="78"/>
        <v/>
      </c>
      <c r="M123" s="103" t="str">
        <f t="shared" si="79"/>
        <v/>
      </c>
      <c r="N123" s="103" t="str">
        <f t="shared" si="80"/>
        <v/>
      </c>
      <c r="O123" s="103" t="str">
        <f t="shared" si="81"/>
        <v/>
      </c>
      <c r="P123" s="103" t="str">
        <f t="shared" si="108"/>
        <v/>
      </c>
      <c r="Q123" s="103" t="str">
        <f t="shared" si="82"/>
        <v/>
      </c>
      <c r="R123" s="103" t="str">
        <f t="shared" si="83"/>
        <v/>
      </c>
      <c r="T123" s="26" t="str">
        <f t="shared" si="109"/>
        <v/>
      </c>
      <c r="U123" s="119" t="str">
        <f t="shared" si="122"/>
        <v/>
      </c>
      <c r="V123" s="119"/>
      <c r="W123" s="120" t="str">
        <f t="shared" si="141"/>
        <v/>
      </c>
      <c r="X123" s="120" t="str">
        <f t="shared" si="85"/>
        <v/>
      </c>
      <c r="Y123" s="120" t="str">
        <f t="shared" si="123"/>
        <v/>
      </c>
      <c r="Z123" s="119"/>
      <c r="AA123" s="119" t="str">
        <f t="shared" si="142"/>
        <v/>
      </c>
      <c r="AC123" s="26" t="str">
        <f t="shared" si="124"/>
        <v/>
      </c>
      <c r="AD123" s="25" t="str">
        <f t="shared" si="125"/>
        <v/>
      </c>
      <c r="AE123" s="105"/>
      <c r="AF123" s="26" t="str">
        <f t="shared" si="126"/>
        <v/>
      </c>
      <c r="AG123" s="25" t="str">
        <f t="shared" si="127"/>
        <v/>
      </c>
      <c r="AH123" s="123"/>
      <c r="AI123" s="51" t="str">
        <f t="shared" si="128"/>
        <v/>
      </c>
      <c r="AJ123" s="35" t="str">
        <f t="shared" si="129"/>
        <v/>
      </c>
      <c r="AL123" s="25" t="str">
        <f t="shared" si="143"/>
        <v/>
      </c>
      <c r="AM123" s="25" t="str">
        <f t="shared" si="144"/>
        <v/>
      </c>
      <c r="AO123" s="33" t="str">
        <f t="shared" si="145"/>
        <v/>
      </c>
      <c r="AP123" s="33" t="str">
        <f t="shared" si="146"/>
        <v/>
      </c>
      <c r="AQ123" s="125"/>
      <c r="AR123" s="126" t="str">
        <f t="shared" si="147"/>
        <v/>
      </c>
      <c r="AS123" s="126" t="str">
        <f t="shared" si="148"/>
        <v/>
      </c>
      <c r="AT123" s="126"/>
      <c r="AU123" s="62" t="str">
        <f t="shared" si="130"/>
        <v/>
      </c>
      <c r="AV123" s="62" t="str">
        <f t="shared" si="131"/>
        <v/>
      </c>
      <c r="AW123" s="62" t="str">
        <f t="shared" si="132"/>
        <v/>
      </c>
      <c r="AX123" s="61" t="str">
        <f t="shared" si="149"/>
        <v/>
      </c>
      <c r="AY123" s="61"/>
      <c r="AZ123" s="33" t="str">
        <f>IF(B123="","",VLOOKUP($A$3,'Tab1-Plan'!$B$30:$F$33,IF(B123&lt;65,2,3),FALSE))</f>
        <v/>
      </c>
      <c r="BA123" s="33" t="str">
        <f>IF(T123="","",VLOOKUP($A$3,'Tab1-Plan'!$B$30:$F$33,IF(T123&lt;65,4,5),FALSE))</f>
        <v/>
      </c>
      <c r="BB123" s="115"/>
      <c r="BC123" s="126" t="str">
        <f t="shared" si="133"/>
        <v/>
      </c>
      <c r="BD123" s="126" t="str">
        <f t="shared" si="134"/>
        <v/>
      </c>
      <c r="BE123" s="125"/>
      <c r="BF123" s="62" t="str">
        <f t="shared" si="135"/>
        <v/>
      </c>
      <c r="BG123" s="62" t="str">
        <f t="shared" si="136"/>
        <v/>
      </c>
      <c r="BH123" s="62" t="str">
        <f t="shared" si="137"/>
        <v/>
      </c>
      <c r="BI123" s="61" t="str">
        <f t="shared" si="138"/>
        <v/>
      </c>
      <c r="BJ123" s="61"/>
      <c r="BK123" s="61" t="str">
        <f t="shared" si="139"/>
        <v/>
      </c>
      <c r="BL123" s="61" t="str">
        <f t="shared" si="140"/>
        <v/>
      </c>
      <c r="BM123" s="127"/>
      <c r="BU123" s="37"/>
      <c r="BV123" s="127"/>
      <c r="BW123" s="127"/>
    </row>
    <row r="124" spans="1:75">
      <c r="A124" s="26" t="str">
        <f t="shared" si="104"/>
        <v/>
      </c>
      <c r="B124" s="26" t="str">
        <f t="shared" si="105"/>
        <v/>
      </c>
      <c r="C124" s="26" t="str">
        <f t="shared" si="106"/>
        <v/>
      </c>
      <c r="D124" s="103" t="str">
        <f t="shared" si="119"/>
        <v/>
      </c>
      <c r="E124" s="118" t="str">
        <f t="shared" si="120"/>
        <v/>
      </c>
      <c r="F124" s="103" t="str">
        <f t="shared" si="121"/>
        <v/>
      </c>
      <c r="G124" s="103"/>
      <c r="H124" s="60" t="str">
        <f>IF(B124="","",(IF(AND(B124&gt;='Tab1-Plan'!$C$9,C124&gt;='Tab1-Plan'!$D$9),1,0)))</f>
        <v/>
      </c>
      <c r="I124" s="64" t="str">
        <f>IF(AND(B124="",T124=""),"",VLOOKUP($A$3,'Tab2-Assumptions'!$A$10:$C$13,2,FALSE))</f>
        <v/>
      </c>
      <c r="J124" s="64" t="str">
        <f>IF(AND(B124="",T124=""),"",VLOOKUP($A$3,'Tab2-Assumptions'!$A$10:$C$13,3,FALSE))</f>
        <v/>
      </c>
      <c r="K124" s="103" t="str">
        <f t="shared" si="107"/>
        <v/>
      </c>
      <c r="L124" s="103" t="str">
        <f t="shared" si="78"/>
        <v/>
      </c>
      <c r="M124" s="103" t="str">
        <f t="shared" si="79"/>
        <v/>
      </c>
      <c r="N124" s="103" t="str">
        <f t="shared" si="80"/>
        <v/>
      </c>
      <c r="O124" s="103" t="str">
        <f t="shared" si="81"/>
        <v/>
      </c>
      <c r="P124" s="103" t="str">
        <f t="shared" si="108"/>
        <v/>
      </c>
      <c r="Q124" s="103" t="str">
        <f t="shared" si="82"/>
        <v/>
      </c>
      <c r="R124" s="103" t="str">
        <f t="shared" si="83"/>
        <v/>
      </c>
      <c r="T124" s="26" t="str">
        <f t="shared" si="109"/>
        <v/>
      </c>
      <c r="U124" s="119" t="str">
        <f t="shared" si="122"/>
        <v/>
      </c>
      <c r="V124" s="119"/>
      <c r="W124" s="120" t="str">
        <f t="shared" si="141"/>
        <v/>
      </c>
      <c r="X124" s="120" t="str">
        <f t="shared" si="85"/>
        <v/>
      </c>
      <c r="Y124" s="120" t="str">
        <f t="shared" si="123"/>
        <v/>
      </c>
      <c r="Z124" s="119"/>
      <c r="AA124" s="119" t="str">
        <f t="shared" si="142"/>
        <v/>
      </c>
      <c r="AC124" s="26" t="str">
        <f t="shared" si="124"/>
        <v/>
      </c>
      <c r="AD124" s="25" t="str">
        <f t="shared" si="125"/>
        <v/>
      </c>
      <c r="AE124" s="105"/>
      <c r="AF124" s="26" t="str">
        <f t="shared" si="126"/>
        <v/>
      </c>
      <c r="AG124" s="25" t="str">
        <f t="shared" si="127"/>
        <v/>
      </c>
      <c r="AH124" s="123"/>
      <c r="AI124" s="51" t="str">
        <f t="shared" si="128"/>
        <v/>
      </c>
      <c r="AJ124" s="35" t="str">
        <f t="shared" si="129"/>
        <v/>
      </c>
      <c r="AL124" s="25" t="str">
        <f t="shared" si="143"/>
        <v/>
      </c>
      <c r="AM124" s="25" t="str">
        <f t="shared" si="144"/>
        <v/>
      </c>
      <c r="AO124" s="33" t="str">
        <f t="shared" si="145"/>
        <v/>
      </c>
      <c r="AP124" s="33" t="str">
        <f t="shared" si="146"/>
        <v/>
      </c>
      <c r="AQ124" s="125"/>
      <c r="AR124" s="126" t="str">
        <f t="shared" si="147"/>
        <v/>
      </c>
      <c r="AS124" s="126" t="str">
        <f t="shared" si="148"/>
        <v/>
      </c>
      <c r="AT124" s="126"/>
      <c r="AU124" s="62" t="str">
        <f t="shared" si="130"/>
        <v/>
      </c>
      <c r="AV124" s="62" t="str">
        <f t="shared" si="131"/>
        <v/>
      </c>
      <c r="AW124" s="62" t="str">
        <f t="shared" si="132"/>
        <v/>
      </c>
      <c r="AX124" s="61" t="str">
        <f t="shared" si="149"/>
        <v/>
      </c>
      <c r="AY124" s="61"/>
      <c r="AZ124" s="33" t="str">
        <f>IF(B124="","",VLOOKUP($A$3,'Tab1-Plan'!$B$30:$F$33,IF(B124&lt;65,2,3),FALSE))</f>
        <v/>
      </c>
      <c r="BA124" s="33" t="str">
        <f>IF(T124="","",VLOOKUP($A$3,'Tab1-Plan'!$B$30:$F$33,IF(T124&lt;65,4,5),FALSE))</f>
        <v/>
      </c>
      <c r="BB124" s="115"/>
      <c r="BC124" s="126" t="str">
        <f t="shared" si="133"/>
        <v/>
      </c>
      <c r="BD124" s="126" t="str">
        <f t="shared" si="134"/>
        <v/>
      </c>
      <c r="BE124" s="125"/>
      <c r="BF124" s="62" t="str">
        <f t="shared" si="135"/>
        <v/>
      </c>
      <c r="BG124" s="62" t="str">
        <f t="shared" si="136"/>
        <v/>
      </c>
      <c r="BH124" s="62" t="str">
        <f t="shared" si="137"/>
        <v/>
      </c>
      <c r="BI124" s="61" t="str">
        <f t="shared" si="138"/>
        <v/>
      </c>
      <c r="BJ124" s="61"/>
      <c r="BK124" s="61" t="str">
        <f t="shared" si="139"/>
        <v/>
      </c>
      <c r="BL124" s="61" t="str">
        <f t="shared" si="140"/>
        <v/>
      </c>
      <c r="BM124" s="127"/>
      <c r="BU124" s="37"/>
      <c r="BV124" s="127"/>
      <c r="BW124" s="127"/>
    </row>
    <row r="125" spans="1:75">
      <c r="A125" s="26" t="str">
        <f t="shared" si="104"/>
        <v/>
      </c>
      <c r="B125" s="26" t="str">
        <f t="shared" si="105"/>
        <v/>
      </c>
      <c r="C125" s="26" t="str">
        <f t="shared" si="106"/>
        <v/>
      </c>
      <c r="D125" s="103" t="str">
        <f t="shared" si="119"/>
        <v/>
      </c>
      <c r="E125" s="118" t="str">
        <f t="shared" si="120"/>
        <v/>
      </c>
      <c r="F125" s="103" t="str">
        <f t="shared" si="121"/>
        <v/>
      </c>
      <c r="G125" s="103"/>
      <c r="H125" s="60" t="str">
        <f>IF(B125="","",(IF(AND(B125&gt;='Tab1-Plan'!$C$9,C125&gt;='Tab1-Plan'!$D$9),1,0)))</f>
        <v/>
      </c>
      <c r="I125" s="64" t="str">
        <f>IF(AND(B125="",T125=""),"",VLOOKUP($A$3,'Tab2-Assumptions'!$A$10:$C$13,2,FALSE))</f>
        <v/>
      </c>
      <c r="J125" s="64" t="str">
        <f>IF(AND(B125="",T125=""),"",VLOOKUP($A$3,'Tab2-Assumptions'!$A$10:$C$13,3,FALSE))</f>
        <v/>
      </c>
      <c r="K125" s="103" t="str">
        <f t="shared" si="107"/>
        <v/>
      </c>
      <c r="L125" s="103" t="str">
        <f t="shared" si="78"/>
        <v/>
      </c>
      <c r="M125" s="103" t="str">
        <f t="shared" si="79"/>
        <v/>
      </c>
      <c r="N125" s="103" t="str">
        <f t="shared" si="80"/>
        <v/>
      </c>
      <c r="O125" s="103" t="str">
        <f t="shared" si="81"/>
        <v/>
      </c>
      <c r="P125" s="103" t="str">
        <f t="shared" si="108"/>
        <v/>
      </c>
      <c r="Q125" s="103" t="str">
        <f t="shared" si="82"/>
        <v/>
      </c>
      <c r="R125" s="103" t="str">
        <f t="shared" si="83"/>
        <v/>
      </c>
      <c r="T125" s="26" t="str">
        <f t="shared" si="109"/>
        <v/>
      </c>
      <c r="U125" s="119" t="str">
        <f t="shared" si="122"/>
        <v/>
      </c>
      <c r="V125" s="119"/>
      <c r="W125" s="120" t="str">
        <f t="shared" si="141"/>
        <v/>
      </c>
      <c r="X125" s="120" t="str">
        <f t="shared" si="85"/>
        <v/>
      </c>
      <c r="Y125" s="120" t="str">
        <f t="shared" si="123"/>
        <v/>
      </c>
      <c r="Z125" s="119"/>
      <c r="AA125" s="119" t="str">
        <f t="shared" si="142"/>
        <v/>
      </c>
      <c r="AC125" s="26" t="str">
        <f t="shared" si="124"/>
        <v/>
      </c>
      <c r="AD125" s="25" t="str">
        <f t="shared" si="125"/>
        <v/>
      </c>
      <c r="AE125" s="105"/>
      <c r="AF125" s="26" t="str">
        <f t="shared" si="126"/>
        <v/>
      </c>
      <c r="AG125" s="25" t="str">
        <f t="shared" si="127"/>
        <v/>
      </c>
      <c r="AH125" s="123"/>
      <c r="AI125" s="51" t="str">
        <f t="shared" si="128"/>
        <v/>
      </c>
      <c r="AJ125" s="35" t="str">
        <f t="shared" si="129"/>
        <v/>
      </c>
      <c r="AL125" s="25" t="str">
        <f t="shared" si="143"/>
        <v/>
      </c>
      <c r="AM125" s="25" t="str">
        <f t="shared" si="144"/>
        <v/>
      </c>
      <c r="AO125" s="33" t="str">
        <f t="shared" si="145"/>
        <v/>
      </c>
      <c r="AP125" s="33" t="str">
        <f t="shared" si="146"/>
        <v/>
      </c>
      <c r="AQ125" s="125"/>
      <c r="AR125" s="126" t="str">
        <f t="shared" si="147"/>
        <v/>
      </c>
      <c r="AS125" s="126" t="str">
        <f t="shared" si="148"/>
        <v/>
      </c>
      <c r="AT125" s="126"/>
      <c r="AU125" s="62" t="str">
        <f t="shared" si="130"/>
        <v/>
      </c>
      <c r="AV125" s="62" t="str">
        <f t="shared" si="131"/>
        <v/>
      </c>
      <c r="AW125" s="62" t="str">
        <f t="shared" si="132"/>
        <v/>
      </c>
      <c r="AX125" s="61" t="str">
        <f t="shared" si="149"/>
        <v/>
      </c>
      <c r="AY125" s="61"/>
      <c r="AZ125" s="33" t="str">
        <f>IF(B125="","",VLOOKUP($A$3,'Tab1-Plan'!$B$30:$F$33,IF(B125&lt;65,2,3),FALSE))</f>
        <v/>
      </c>
      <c r="BA125" s="33" t="str">
        <f>IF(T125="","",VLOOKUP($A$3,'Tab1-Plan'!$B$30:$F$33,IF(T125&lt;65,4,5),FALSE))</f>
        <v/>
      </c>
      <c r="BB125" s="115"/>
      <c r="BC125" s="126" t="str">
        <f t="shared" si="133"/>
        <v/>
      </c>
      <c r="BD125" s="126" t="str">
        <f t="shared" si="134"/>
        <v/>
      </c>
      <c r="BE125" s="125"/>
      <c r="BF125" s="62" t="str">
        <f t="shared" si="135"/>
        <v/>
      </c>
      <c r="BG125" s="62" t="str">
        <f t="shared" si="136"/>
        <v/>
      </c>
      <c r="BH125" s="62" t="str">
        <f t="shared" si="137"/>
        <v/>
      </c>
      <c r="BI125" s="61" t="str">
        <f t="shared" si="138"/>
        <v/>
      </c>
      <c r="BJ125" s="61"/>
      <c r="BK125" s="61" t="str">
        <f t="shared" si="139"/>
        <v/>
      </c>
      <c r="BL125" s="61" t="str">
        <f t="shared" si="140"/>
        <v/>
      </c>
      <c r="BM125" s="127"/>
      <c r="BU125" s="37"/>
      <c r="BV125" s="127"/>
      <c r="BW125" s="127"/>
    </row>
    <row r="126" spans="1:75">
      <c r="A126" s="26" t="str">
        <f t="shared" si="104"/>
        <v/>
      </c>
      <c r="B126" s="26" t="str">
        <f t="shared" si="105"/>
        <v/>
      </c>
      <c r="C126" s="26" t="str">
        <f t="shared" si="106"/>
        <v/>
      </c>
      <c r="D126" s="103" t="str">
        <f t="shared" si="119"/>
        <v/>
      </c>
      <c r="E126" s="118" t="str">
        <f t="shared" si="120"/>
        <v/>
      </c>
      <c r="F126" s="103" t="str">
        <f t="shared" si="121"/>
        <v/>
      </c>
      <c r="G126" s="103"/>
      <c r="H126" s="60" t="str">
        <f>IF(B126="","",(IF(AND(B126&gt;='Tab1-Plan'!$C$9,C126&gt;='Tab1-Plan'!$D$9),1,0)))</f>
        <v/>
      </c>
      <c r="I126" s="64" t="str">
        <f>IF(AND(B126="",T126=""),"",VLOOKUP($A$3,'Tab2-Assumptions'!$A$10:$C$13,2,FALSE))</f>
        <v/>
      </c>
      <c r="J126" s="64" t="str">
        <f>IF(AND(B126="",T126=""),"",VLOOKUP($A$3,'Tab2-Assumptions'!$A$10:$C$13,3,FALSE))</f>
        <v/>
      </c>
      <c r="K126" s="103" t="str">
        <f t="shared" si="107"/>
        <v/>
      </c>
      <c r="L126" s="103" t="str">
        <f t="shared" si="78"/>
        <v/>
      </c>
      <c r="M126" s="103" t="str">
        <f t="shared" si="79"/>
        <v/>
      </c>
      <c r="N126" s="103" t="str">
        <f t="shared" si="80"/>
        <v/>
      </c>
      <c r="O126" s="103" t="str">
        <f t="shared" si="81"/>
        <v/>
      </c>
      <c r="P126" s="103" t="str">
        <f t="shared" si="108"/>
        <v/>
      </c>
      <c r="Q126" s="103" t="str">
        <f t="shared" si="82"/>
        <v/>
      </c>
      <c r="R126" s="103" t="str">
        <f t="shared" si="83"/>
        <v/>
      </c>
      <c r="T126" s="26" t="str">
        <f t="shared" si="109"/>
        <v/>
      </c>
      <c r="U126" s="119" t="str">
        <f t="shared" si="122"/>
        <v/>
      </c>
      <c r="V126" s="119"/>
      <c r="W126" s="120" t="str">
        <f t="shared" si="141"/>
        <v/>
      </c>
      <c r="X126" s="120" t="str">
        <f t="shared" si="85"/>
        <v/>
      </c>
      <c r="Y126" s="120" t="str">
        <f t="shared" si="123"/>
        <v/>
      </c>
      <c r="Z126" s="119"/>
      <c r="AA126" s="119" t="str">
        <f t="shared" si="142"/>
        <v/>
      </c>
      <c r="AC126" s="26" t="str">
        <f t="shared" si="124"/>
        <v/>
      </c>
      <c r="AD126" s="25" t="str">
        <f t="shared" si="125"/>
        <v/>
      </c>
      <c r="AE126" s="105"/>
      <c r="AF126" s="26" t="str">
        <f t="shared" si="126"/>
        <v/>
      </c>
      <c r="AG126" s="25" t="str">
        <f t="shared" si="127"/>
        <v/>
      </c>
      <c r="AH126" s="123"/>
      <c r="AI126" s="51" t="str">
        <f t="shared" si="128"/>
        <v/>
      </c>
      <c r="AJ126" s="35" t="str">
        <f t="shared" si="129"/>
        <v/>
      </c>
      <c r="AL126" s="25" t="str">
        <f t="shared" si="143"/>
        <v/>
      </c>
      <c r="AM126" s="25" t="str">
        <f t="shared" si="144"/>
        <v/>
      </c>
      <c r="AO126" s="33" t="str">
        <f t="shared" si="145"/>
        <v/>
      </c>
      <c r="AP126" s="33" t="str">
        <f t="shared" si="146"/>
        <v/>
      </c>
      <c r="AQ126" s="125"/>
      <c r="AR126" s="126" t="str">
        <f t="shared" si="147"/>
        <v/>
      </c>
      <c r="AS126" s="126" t="str">
        <f t="shared" si="148"/>
        <v/>
      </c>
      <c r="AT126" s="126"/>
      <c r="AU126" s="62" t="str">
        <f t="shared" si="130"/>
        <v/>
      </c>
      <c r="AV126" s="62" t="str">
        <f t="shared" si="131"/>
        <v/>
      </c>
      <c r="AW126" s="62" t="str">
        <f t="shared" si="132"/>
        <v/>
      </c>
      <c r="AX126" s="61" t="str">
        <f t="shared" si="149"/>
        <v/>
      </c>
      <c r="AY126" s="61"/>
      <c r="AZ126" s="33" t="str">
        <f>IF(B126="","",VLOOKUP($A$3,'Tab1-Plan'!$B$30:$F$33,IF(B126&lt;65,2,3),FALSE))</f>
        <v/>
      </c>
      <c r="BA126" s="33" t="str">
        <f>IF(T126="","",VLOOKUP($A$3,'Tab1-Plan'!$B$30:$F$33,IF(T126&lt;65,4,5),FALSE))</f>
        <v/>
      </c>
      <c r="BB126" s="115"/>
      <c r="BC126" s="126" t="str">
        <f t="shared" si="133"/>
        <v/>
      </c>
      <c r="BD126" s="126" t="str">
        <f t="shared" si="134"/>
        <v/>
      </c>
      <c r="BE126" s="125"/>
      <c r="BF126" s="62" t="str">
        <f t="shared" si="135"/>
        <v/>
      </c>
      <c r="BG126" s="62" t="str">
        <f t="shared" si="136"/>
        <v/>
      </c>
      <c r="BH126" s="62" t="str">
        <f t="shared" si="137"/>
        <v/>
      </c>
      <c r="BI126" s="61" t="str">
        <f t="shared" si="138"/>
        <v/>
      </c>
      <c r="BJ126" s="61"/>
      <c r="BK126" s="61" t="str">
        <f t="shared" si="139"/>
        <v/>
      </c>
      <c r="BL126" s="61" t="str">
        <f t="shared" si="140"/>
        <v/>
      </c>
      <c r="BM126" s="127"/>
      <c r="BU126" s="37"/>
      <c r="BV126" s="127"/>
      <c r="BW126" s="127"/>
    </row>
    <row r="127" spans="1:75">
      <c r="A127" s="26" t="str">
        <f t="shared" si="104"/>
        <v/>
      </c>
      <c r="B127" s="26" t="str">
        <f t="shared" si="105"/>
        <v/>
      </c>
      <c r="C127" s="26" t="str">
        <f t="shared" si="106"/>
        <v/>
      </c>
      <c r="D127" s="103" t="str">
        <f t="shared" si="119"/>
        <v/>
      </c>
      <c r="E127" s="118" t="str">
        <f t="shared" si="120"/>
        <v/>
      </c>
      <c r="F127" s="103" t="str">
        <f t="shared" si="121"/>
        <v/>
      </c>
      <c r="G127" s="103"/>
      <c r="H127" s="60" t="str">
        <f>IF(B127="","",(IF(AND(B127&gt;='Tab1-Plan'!$C$9,C127&gt;='Tab1-Plan'!$D$9),1,0)))</f>
        <v/>
      </c>
      <c r="I127" s="64" t="str">
        <f>IF(AND(B127="",T127=""),"",VLOOKUP($A$3,'Tab2-Assumptions'!$A$10:$C$13,2,FALSE))</f>
        <v/>
      </c>
      <c r="J127" s="64" t="str">
        <f>IF(AND(B127="",T127=""),"",VLOOKUP($A$3,'Tab2-Assumptions'!$A$10:$C$13,3,FALSE))</f>
        <v/>
      </c>
      <c r="K127" s="103" t="str">
        <f t="shared" si="107"/>
        <v/>
      </c>
      <c r="L127" s="103" t="str">
        <f t="shared" si="78"/>
        <v/>
      </c>
      <c r="M127" s="103" t="str">
        <f t="shared" si="79"/>
        <v/>
      </c>
      <c r="N127" s="103" t="str">
        <f t="shared" si="80"/>
        <v/>
      </c>
      <c r="O127" s="103" t="str">
        <f t="shared" si="81"/>
        <v/>
      </c>
      <c r="P127" s="103" t="str">
        <f t="shared" si="108"/>
        <v/>
      </c>
      <c r="Q127" s="103" t="str">
        <f t="shared" si="82"/>
        <v/>
      </c>
      <c r="R127" s="103" t="str">
        <f t="shared" si="83"/>
        <v/>
      </c>
      <c r="T127" s="26" t="str">
        <f t="shared" si="109"/>
        <v/>
      </c>
      <c r="U127" s="119" t="str">
        <f t="shared" si="122"/>
        <v/>
      </c>
      <c r="V127" s="119"/>
      <c r="W127" s="120" t="str">
        <f t="shared" si="141"/>
        <v/>
      </c>
      <c r="X127" s="120" t="str">
        <f t="shared" si="85"/>
        <v/>
      </c>
      <c r="Y127" s="120" t="str">
        <f t="shared" si="123"/>
        <v/>
      </c>
      <c r="Z127" s="119"/>
      <c r="AA127" s="119" t="str">
        <f t="shared" si="142"/>
        <v/>
      </c>
      <c r="AC127" s="26" t="str">
        <f t="shared" si="124"/>
        <v/>
      </c>
      <c r="AD127" s="25" t="str">
        <f t="shared" si="125"/>
        <v/>
      </c>
      <c r="AE127" s="105"/>
      <c r="AF127" s="26" t="str">
        <f t="shared" si="126"/>
        <v/>
      </c>
      <c r="AG127" s="25" t="str">
        <f t="shared" si="127"/>
        <v/>
      </c>
      <c r="AH127" s="123"/>
      <c r="AI127" s="51" t="str">
        <f t="shared" si="128"/>
        <v/>
      </c>
      <c r="AJ127" s="35" t="str">
        <f t="shared" si="129"/>
        <v/>
      </c>
      <c r="AL127" s="25" t="str">
        <f t="shared" si="143"/>
        <v/>
      </c>
      <c r="AM127" s="25" t="str">
        <f t="shared" si="144"/>
        <v/>
      </c>
      <c r="AO127" s="33" t="str">
        <f t="shared" si="145"/>
        <v/>
      </c>
      <c r="AP127" s="33" t="str">
        <f t="shared" si="146"/>
        <v/>
      </c>
      <c r="AQ127" s="125"/>
      <c r="AR127" s="126" t="str">
        <f t="shared" si="147"/>
        <v/>
      </c>
      <c r="AS127" s="126" t="str">
        <f t="shared" si="148"/>
        <v/>
      </c>
      <c r="AT127" s="126"/>
      <c r="AU127" s="62" t="str">
        <f t="shared" si="130"/>
        <v/>
      </c>
      <c r="AV127" s="62" t="str">
        <f t="shared" si="131"/>
        <v/>
      </c>
      <c r="AW127" s="62" t="str">
        <f t="shared" si="132"/>
        <v/>
      </c>
      <c r="AX127" s="61" t="str">
        <f t="shared" si="149"/>
        <v/>
      </c>
      <c r="AY127" s="61"/>
      <c r="AZ127" s="33" t="str">
        <f>IF(B127="","",VLOOKUP($A$3,'Tab1-Plan'!$B$30:$F$33,IF(B127&lt;65,2,3),FALSE))</f>
        <v/>
      </c>
      <c r="BA127" s="33" t="str">
        <f>IF(T127="","",VLOOKUP($A$3,'Tab1-Plan'!$B$30:$F$33,IF(T127&lt;65,4,5),FALSE))</f>
        <v/>
      </c>
      <c r="BB127" s="115"/>
      <c r="BC127" s="126" t="str">
        <f t="shared" si="133"/>
        <v/>
      </c>
      <c r="BD127" s="126" t="str">
        <f t="shared" si="134"/>
        <v/>
      </c>
      <c r="BE127" s="125"/>
      <c r="BF127" s="62" t="str">
        <f t="shared" si="135"/>
        <v/>
      </c>
      <c r="BG127" s="62" t="str">
        <f t="shared" si="136"/>
        <v/>
      </c>
      <c r="BH127" s="62" t="str">
        <f t="shared" si="137"/>
        <v/>
      </c>
      <c r="BI127" s="61" t="str">
        <f t="shared" si="138"/>
        <v/>
      </c>
      <c r="BJ127" s="61"/>
      <c r="BK127" s="61" t="str">
        <f t="shared" si="139"/>
        <v/>
      </c>
      <c r="BL127" s="61" t="str">
        <f t="shared" si="140"/>
        <v/>
      </c>
      <c r="BM127" s="127"/>
      <c r="BU127" s="37"/>
      <c r="BV127" s="127"/>
      <c r="BW127" s="127"/>
    </row>
    <row r="128" spans="1:75">
      <c r="A128" s="26" t="str">
        <f t="shared" si="104"/>
        <v/>
      </c>
      <c r="B128" s="26" t="str">
        <f t="shared" si="105"/>
        <v/>
      </c>
      <c r="C128" s="26" t="str">
        <f t="shared" si="106"/>
        <v/>
      </c>
      <c r="D128" s="103" t="str">
        <f t="shared" si="119"/>
        <v/>
      </c>
      <c r="E128" s="118" t="str">
        <f t="shared" si="120"/>
        <v/>
      </c>
      <c r="F128" s="103" t="str">
        <f t="shared" si="121"/>
        <v/>
      </c>
      <c r="G128" s="103"/>
      <c r="H128" s="60" t="str">
        <f>IF(B128="","",(IF(AND(B128&gt;='Tab1-Plan'!$C$9,C128&gt;='Tab1-Plan'!$D$9),1,0)))</f>
        <v/>
      </c>
      <c r="I128" s="64" t="str">
        <f>IF(AND(B128="",T128=""),"",VLOOKUP($A$3,'Tab2-Assumptions'!$A$10:$C$13,2,FALSE))</f>
        <v/>
      </c>
      <c r="J128" s="64" t="str">
        <f>IF(AND(B128="",T128=""),"",VLOOKUP($A$3,'Tab2-Assumptions'!$A$10:$C$13,3,FALSE))</f>
        <v/>
      </c>
      <c r="K128" s="103" t="str">
        <f t="shared" si="107"/>
        <v/>
      </c>
      <c r="L128" s="103" t="str">
        <f t="shared" si="78"/>
        <v/>
      </c>
      <c r="M128" s="103" t="str">
        <f t="shared" si="79"/>
        <v/>
      </c>
      <c r="N128" s="103" t="str">
        <f t="shared" si="80"/>
        <v/>
      </c>
      <c r="O128" s="103" t="str">
        <f t="shared" si="81"/>
        <v/>
      </c>
      <c r="P128" s="103" t="str">
        <f t="shared" si="108"/>
        <v/>
      </c>
      <c r="Q128" s="103" t="str">
        <f t="shared" si="82"/>
        <v/>
      </c>
      <c r="R128" s="103" t="str">
        <f t="shared" si="83"/>
        <v/>
      </c>
      <c r="T128" s="26" t="str">
        <f t="shared" si="109"/>
        <v/>
      </c>
      <c r="U128" s="119" t="str">
        <f t="shared" si="122"/>
        <v/>
      </c>
      <c r="V128" s="119"/>
      <c r="W128" s="120" t="str">
        <f t="shared" si="141"/>
        <v/>
      </c>
      <c r="X128" s="120" t="str">
        <f t="shared" si="85"/>
        <v/>
      </c>
      <c r="Y128" s="120" t="str">
        <f t="shared" si="123"/>
        <v/>
      </c>
      <c r="Z128" s="119"/>
      <c r="AA128" s="119" t="str">
        <f t="shared" si="142"/>
        <v/>
      </c>
      <c r="AC128" s="26" t="str">
        <f t="shared" si="124"/>
        <v/>
      </c>
      <c r="AD128" s="25" t="str">
        <f t="shared" si="125"/>
        <v/>
      </c>
      <c r="AE128" s="105"/>
      <c r="AF128" s="26" t="str">
        <f t="shared" si="126"/>
        <v/>
      </c>
      <c r="AG128" s="25" t="str">
        <f t="shared" si="127"/>
        <v/>
      </c>
      <c r="AH128" s="123"/>
      <c r="AI128" s="51" t="str">
        <f t="shared" si="128"/>
        <v/>
      </c>
      <c r="AJ128" s="35" t="str">
        <f t="shared" si="129"/>
        <v/>
      </c>
      <c r="AL128" s="25" t="str">
        <f t="shared" si="143"/>
        <v/>
      </c>
      <c r="AM128" s="25" t="str">
        <f t="shared" si="144"/>
        <v/>
      </c>
      <c r="AO128" s="33" t="str">
        <f t="shared" si="145"/>
        <v/>
      </c>
      <c r="AP128" s="33" t="str">
        <f t="shared" si="146"/>
        <v/>
      </c>
      <c r="AQ128" s="125"/>
      <c r="AR128" s="126" t="str">
        <f t="shared" si="147"/>
        <v/>
      </c>
      <c r="AS128" s="126" t="str">
        <f t="shared" si="148"/>
        <v/>
      </c>
      <c r="AT128" s="126"/>
      <c r="AU128" s="62" t="str">
        <f t="shared" si="130"/>
        <v/>
      </c>
      <c r="AV128" s="62" t="str">
        <f t="shared" si="131"/>
        <v/>
      </c>
      <c r="AW128" s="62" t="str">
        <f t="shared" si="132"/>
        <v/>
      </c>
      <c r="AX128" s="61" t="str">
        <f t="shared" si="149"/>
        <v/>
      </c>
      <c r="AY128" s="61"/>
      <c r="AZ128" s="33" t="str">
        <f>IF(B128="","",VLOOKUP($A$3,'Tab1-Plan'!$B$30:$F$33,IF(B128&lt;65,2,3),FALSE))</f>
        <v/>
      </c>
      <c r="BA128" s="33" t="str">
        <f>IF(T128="","",VLOOKUP($A$3,'Tab1-Plan'!$B$30:$F$33,IF(T128&lt;65,4,5),FALSE))</f>
        <v/>
      </c>
      <c r="BB128" s="115"/>
      <c r="BC128" s="126" t="str">
        <f t="shared" si="133"/>
        <v/>
      </c>
      <c r="BD128" s="126" t="str">
        <f t="shared" si="134"/>
        <v/>
      </c>
      <c r="BE128" s="125"/>
      <c r="BF128" s="62" t="str">
        <f t="shared" si="135"/>
        <v/>
      </c>
      <c r="BG128" s="62" t="str">
        <f t="shared" si="136"/>
        <v/>
      </c>
      <c r="BH128" s="62" t="str">
        <f t="shared" si="137"/>
        <v/>
      </c>
      <c r="BI128" s="61" t="str">
        <f t="shared" si="138"/>
        <v/>
      </c>
      <c r="BJ128" s="61"/>
      <c r="BK128" s="61" t="str">
        <f t="shared" si="139"/>
        <v/>
      </c>
      <c r="BL128" s="61" t="str">
        <f t="shared" si="140"/>
        <v/>
      </c>
      <c r="BM128" s="127"/>
      <c r="BU128" s="37"/>
      <c r="BV128" s="127"/>
      <c r="BW128" s="127"/>
    </row>
    <row r="129" spans="1:75">
      <c r="A129" s="26" t="str">
        <f t="shared" si="104"/>
        <v/>
      </c>
      <c r="B129" s="26" t="str">
        <f t="shared" si="105"/>
        <v/>
      </c>
      <c r="C129" s="26" t="str">
        <f t="shared" si="106"/>
        <v/>
      </c>
      <c r="D129" s="103" t="str">
        <f t="shared" si="119"/>
        <v/>
      </c>
      <c r="E129" s="118" t="str">
        <f t="shared" si="120"/>
        <v/>
      </c>
      <c r="F129" s="103" t="str">
        <f t="shared" si="121"/>
        <v/>
      </c>
      <c r="G129" s="103"/>
      <c r="H129" s="60" t="str">
        <f>IF(B129="","",(IF(AND(B129&gt;='Tab1-Plan'!$C$9,C129&gt;='Tab1-Plan'!$D$9),1,0)))</f>
        <v/>
      </c>
      <c r="I129" s="64" t="str">
        <f>IF(AND(B129="",T129=""),"",VLOOKUP($A$3,'Tab2-Assumptions'!$A$10:$C$13,2,FALSE))</f>
        <v/>
      </c>
      <c r="J129" s="64" t="str">
        <f>IF(AND(B129="",T129=""),"",VLOOKUP($A$3,'Tab2-Assumptions'!$A$10:$C$13,3,FALSE))</f>
        <v/>
      </c>
      <c r="K129" s="103" t="str">
        <f t="shared" si="107"/>
        <v/>
      </c>
      <c r="L129" s="103" t="str">
        <f t="shared" si="78"/>
        <v/>
      </c>
      <c r="M129" s="103" t="str">
        <f t="shared" si="79"/>
        <v/>
      </c>
      <c r="N129" s="103" t="str">
        <f t="shared" si="80"/>
        <v/>
      </c>
      <c r="O129" s="103" t="str">
        <f t="shared" si="81"/>
        <v/>
      </c>
      <c r="P129" s="103" t="str">
        <f t="shared" si="108"/>
        <v/>
      </c>
      <c r="Q129" s="103" t="str">
        <f t="shared" si="82"/>
        <v/>
      </c>
      <c r="R129" s="103" t="str">
        <f t="shared" si="83"/>
        <v/>
      </c>
      <c r="T129" s="26" t="str">
        <f t="shared" si="109"/>
        <v/>
      </c>
      <c r="U129" s="119" t="str">
        <f t="shared" si="122"/>
        <v/>
      </c>
      <c r="V129" s="119"/>
      <c r="W129" s="120" t="str">
        <f t="shared" si="141"/>
        <v/>
      </c>
      <c r="X129" s="120" t="str">
        <f t="shared" si="85"/>
        <v/>
      </c>
      <c r="Y129" s="120" t="str">
        <f t="shared" si="123"/>
        <v/>
      </c>
      <c r="Z129" s="119"/>
      <c r="AA129" s="119" t="str">
        <f t="shared" si="142"/>
        <v/>
      </c>
      <c r="AC129" s="26" t="str">
        <f t="shared" si="124"/>
        <v/>
      </c>
      <c r="AD129" s="25" t="str">
        <f t="shared" si="125"/>
        <v/>
      </c>
      <c r="AE129" s="105"/>
      <c r="AF129" s="26" t="str">
        <f t="shared" si="126"/>
        <v/>
      </c>
      <c r="AG129" s="25" t="str">
        <f t="shared" si="127"/>
        <v/>
      </c>
      <c r="AH129" s="123"/>
      <c r="AI129" s="51" t="str">
        <f t="shared" si="128"/>
        <v/>
      </c>
      <c r="AJ129" s="35" t="str">
        <f t="shared" si="129"/>
        <v/>
      </c>
      <c r="AL129" s="25" t="str">
        <f t="shared" si="143"/>
        <v/>
      </c>
      <c r="AM129" s="25" t="str">
        <f t="shared" si="144"/>
        <v/>
      </c>
      <c r="AO129" s="33" t="str">
        <f t="shared" si="145"/>
        <v/>
      </c>
      <c r="AP129" s="33" t="str">
        <f t="shared" si="146"/>
        <v/>
      </c>
      <c r="AQ129" s="125"/>
      <c r="AR129" s="126" t="str">
        <f t="shared" si="147"/>
        <v/>
      </c>
      <c r="AS129" s="126" t="str">
        <f t="shared" si="148"/>
        <v/>
      </c>
      <c r="AT129" s="126"/>
      <c r="AU129" s="62" t="str">
        <f t="shared" si="130"/>
        <v/>
      </c>
      <c r="AV129" s="62" t="str">
        <f t="shared" si="131"/>
        <v/>
      </c>
      <c r="AW129" s="62" t="str">
        <f t="shared" si="132"/>
        <v/>
      </c>
      <c r="AX129" s="61" t="str">
        <f t="shared" si="149"/>
        <v/>
      </c>
      <c r="AY129" s="61"/>
      <c r="AZ129" s="33" t="str">
        <f>IF(B129="","",VLOOKUP($A$3,'Tab1-Plan'!$B$30:$F$33,IF(B129&lt;65,2,3),FALSE))</f>
        <v/>
      </c>
      <c r="BA129" s="33" t="str">
        <f>IF(T129="","",VLOOKUP($A$3,'Tab1-Plan'!$B$30:$F$33,IF(T129&lt;65,4,5),FALSE))</f>
        <v/>
      </c>
      <c r="BB129" s="115"/>
      <c r="BC129" s="126" t="str">
        <f t="shared" si="133"/>
        <v/>
      </c>
      <c r="BD129" s="126" t="str">
        <f t="shared" si="134"/>
        <v/>
      </c>
      <c r="BE129" s="125"/>
      <c r="BF129" s="62" t="str">
        <f t="shared" si="135"/>
        <v/>
      </c>
      <c r="BG129" s="62" t="str">
        <f t="shared" si="136"/>
        <v/>
      </c>
      <c r="BH129" s="62" t="str">
        <f t="shared" si="137"/>
        <v/>
      </c>
      <c r="BI129" s="61" t="str">
        <f t="shared" si="138"/>
        <v/>
      </c>
      <c r="BJ129" s="61"/>
      <c r="BK129" s="61" t="str">
        <f t="shared" si="139"/>
        <v/>
      </c>
      <c r="BL129" s="61" t="str">
        <f t="shared" si="140"/>
        <v/>
      </c>
      <c r="BM129" s="127"/>
      <c r="BU129" s="37"/>
      <c r="BV129" s="127"/>
      <c r="BW129" s="127"/>
    </row>
    <row r="130" spans="1:75">
      <c r="A130" s="26" t="str">
        <f t="shared" si="104"/>
        <v/>
      </c>
      <c r="B130" s="26" t="str">
        <f t="shared" si="105"/>
        <v/>
      </c>
      <c r="C130" s="26" t="str">
        <f t="shared" si="106"/>
        <v/>
      </c>
      <c r="D130" s="103" t="str">
        <f t="shared" si="119"/>
        <v/>
      </c>
      <c r="E130" s="118" t="str">
        <f t="shared" si="120"/>
        <v/>
      </c>
      <c r="F130" s="103" t="str">
        <f t="shared" si="121"/>
        <v/>
      </c>
      <c r="G130" s="103"/>
      <c r="H130" s="60" t="str">
        <f>IF(B130="","",(IF(AND(B130&gt;='Tab1-Plan'!$C$9,C130&gt;='Tab1-Plan'!$D$9),1,0)))</f>
        <v/>
      </c>
      <c r="I130" s="64" t="str">
        <f>IF(AND(B130="",T130=""),"",VLOOKUP($A$3,'Tab2-Assumptions'!$A$10:$C$13,2,FALSE))</f>
        <v/>
      </c>
      <c r="J130" s="64" t="str">
        <f>IF(AND(B130="",T130=""),"",VLOOKUP($A$3,'Tab2-Assumptions'!$A$10:$C$13,3,FALSE))</f>
        <v/>
      </c>
      <c r="K130" s="103" t="str">
        <f t="shared" si="107"/>
        <v/>
      </c>
      <c r="L130" s="103" t="str">
        <f t="shared" si="78"/>
        <v/>
      </c>
      <c r="M130" s="103" t="str">
        <f t="shared" si="79"/>
        <v/>
      </c>
      <c r="N130" s="103" t="str">
        <f t="shared" si="80"/>
        <v/>
      </c>
      <c r="O130" s="103" t="str">
        <f t="shared" si="81"/>
        <v/>
      </c>
      <c r="P130" s="103" t="str">
        <f t="shared" si="108"/>
        <v/>
      </c>
      <c r="Q130" s="103" t="str">
        <f t="shared" si="82"/>
        <v/>
      </c>
      <c r="R130" s="103" t="str">
        <f t="shared" si="83"/>
        <v/>
      </c>
      <c r="T130" s="26" t="str">
        <f t="shared" si="109"/>
        <v/>
      </c>
      <c r="U130" s="119" t="str">
        <f t="shared" si="122"/>
        <v/>
      </c>
      <c r="V130" s="119"/>
      <c r="W130" s="120" t="str">
        <f t="shared" si="141"/>
        <v/>
      </c>
      <c r="X130" s="120" t="str">
        <f t="shared" si="85"/>
        <v/>
      </c>
      <c r="Y130" s="120" t="str">
        <f t="shared" si="123"/>
        <v/>
      </c>
      <c r="Z130" s="119"/>
      <c r="AA130" s="119" t="str">
        <f t="shared" si="142"/>
        <v/>
      </c>
      <c r="AC130" s="26" t="str">
        <f t="shared" si="124"/>
        <v/>
      </c>
      <c r="AD130" s="25" t="str">
        <f t="shared" si="125"/>
        <v/>
      </c>
      <c r="AE130" s="105"/>
      <c r="AF130" s="26" t="str">
        <f t="shared" si="126"/>
        <v/>
      </c>
      <c r="AG130" s="25" t="str">
        <f t="shared" si="127"/>
        <v/>
      </c>
      <c r="AH130" s="123"/>
      <c r="AI130" s="51" t="str">
        <f t="shared" si="128"/>
        <v/>
      </c>
      <c r="AJ130" s="35" t="str">
        <f t="shared" si="129"/>
        <v/>
      </c>
      <c r="AL130" s="25" t="str">
        <f t="shared" si="143"/>
        <v/>
      </c>
      <c r="AM130" s="25" t="str">
        <f t="shared" si="144"/>
        <v/>
      </c>
      <c r="AO130" s="33" t="str">
        <f t="shared" si="145"/>
        <v/>
      </c>
      <c r="AP130" s="33" t="str">
        <f t="shared" si="146"/>
        <v/>
      </c>
      <c r="AQ130" s="125"/>
      <c r="AR130" s="126" t="str">
        <f t="shared" si="147"/>
        <v/>
      </c>
      <c r="AS130" s="126" t="str">
        <f t="shared" si="148"/>
        <v/>
      </c>
      <c r="AT130" s="126"/>
      <c r="AU130" s="62" t="str">
        <f t="shared" si="130"/>
        <v/>
      </c>
      <c r="AV130" s="62" t="str">
        <f t="shared" si="131"/>
        <v/>
      </c>
      <c r="AW130" s="62" t="str">
        <f t="shared" si="132"/>
        <v/>
      </c>
      <c r="AX130" s="61" t="str">
        <f t="shared" si="149"/>
        <v/>
      </c>
      <c r="AY130" s="61"/>
      <c r="AZ130" s="33" t="str">
        <f>IF(B130="","",VLOOKUP($A$3,'Tab1-Plan'!$B$30:$F$33,IF(B130&lt;65,2,3),FALSE))</f>
        <v/>
      </c>
      <c r="BA130" s="33" t="str">
        <f>IF(T130="","",VLOOKUP($A$3,'Tab1-Plan'!$B$30:$F$33,IF(T130&lt;65,4,5),FALSE))</f>
        <v/>
      </c>
      <c r="BB130" s="115"/>
      <c r="BC130" s="126" t="str">
        <f t="shared" si="133"/>
        <v/>
      </c>
      <c r="BD130" s="126" t="str">
        <f t="shared" si="134"/>
        <v/>
      </c>
      <c r="BE130" s="125"/>
      <c r="BF130" s="62" t="str">
        <f t="shared" si="135"/>
        <v/>
      </c>
      <c r="BG130" s="62" t="str">
        <f t="shared" si="136"/>
        <v/>
      </c>
      <c r="BH130" s="62" t="str">
        <f t="shared" si="137"/>
        <v/>
      </c>
      <c r="BI130" s="61" t="str">
        <f t="shared" si="138"/>
        <v/>
      </c>
      <c r="BJ130" s="61"/>
      <c r="BK130" s="61" t="str">
        <f t="shared" si="139"/>
        <v/>
      </c>
      <c r="BL130" s="61" t="str">
        <f t="shared" si="140"/>
        <v/>
      </c>
      <c r="BM130" s="127"/>
      <c r="BU130" s="37"/>
      <c r="BV130" s="127"/>
      <c r="BW130" s="127"/>
    </row>
    <row r="131" spans="1:75">
      <c r="A131" s="26" t="str">
        <f t="shared" si="104"/>
        <v/>
      </c>
      <c r="B131" s="26" t="str">
        <f t="shared" si="105"/>
        <v/>
      </c>
      <c r="C131" s="26" t="str">
        <f t="shared" si="106"/>
        <v/>
      </c>
      <c r="D131" s="103" t="str">
        <f t="shared" si="119"/>
        <v/>
      </c>
      <c r="E131" s="118" t="str">
        <f t="shared" si="120"/>
        <v/>
      </c>
      <c r="F131" s="103" t="str">
        <f t="shared" si="121"/>
        <v/>
      </c>
      <c r="G131" s="103"/>
      <c r="H131" s="60" t="str">
        <f>IF(B131="","",(IF(AND(B131&gt;='Tab1-Plan'!$C$9,C131&gt;='Tab1-Plan'!$D$9),1,0)))</f>
        <v/>
      </c>
      <c r="I131" s="64" t="str">
        <f>IF(AND(B131="",T131=""),"",VLOOKUP($A$3,'Tab2-Assumptions'!$A$10:$C$13,2,FALSE))</f>
        <v/>
      </c>
      <c r="J131" s="64" t="str">
        <f>IF(AND(B131="",T131=""),"",VLOOKUP($A$3,'Tab2-Assumptions'!$A$10:$C$13,3,FALSE))</f>
        <v/>
      </c>
      <c r="K131" s="103" t="str">
        <f t="shared" si="107"/>
        <v/>
      </c>
      <c r="L131" s="103" t="str">
        <f t="shared" si="78"/>
        <v/>
      </c>
      <c r="M131" s="103" t="str">
        <f t="shared" si="79"/>
        <v/>
      </c>
      <c r="N131" s="103" t="str">
        <f t="shared" si="80"/>
        <v/>
      </c>
      <c r="O131" s="103" t="str">
        <f t="shared" si="81"/>
        <v/>
      </c>
      <c r="P131" s="103" t="str">
        <f t="shared" si="108"/>
        <v/>
      </c>
      <c r="Q131" s="103" t="str">
        <f t="shared" si="82"/>
        <v/>
      </c>
      <c r="R131" s="103" t="str">
        <f t="shared" si="83"/>
        <v/>
      </c>
      <c r="T131" s="26" t="str">
        <f t="shared" si="109"/>
        <v/>
      </c>
      <c r="U131" s="119" t="str">
        <f t="shared" si="122"/>
        <v/>
      </c>
      <c r="V131" s="119"/>
      <c r="W131" s="120" t="str">
        <f t="shared" si="141"/>
        <v/>
      </c>
      <c r="X131" s="120" t="str">
        <f t="shared" si="85"/>
        <v/>
      </c>
      <c r="Y131" s="120" t="str">
        <f t="shared" si="123"/>
        <v/>
      </c>
      <c r="Z131" s="119"/>
      <c r="AA131" s="119" t="str">
        <f t="shared" si="142"/>
        <v/>
      </c>
      <c r="AC131" s="26" t="str">
        <f t="shared" si="124"/>
        <v/>
      </c>
      <c r="AD131" s="25" t="str">
        <f t="shared" si="125"/>
        <v/>
      </c>
      <c r="AE131" s="105"/>
      <c r="AF131" s="26" t="str">
        <f t="shared" si="126"/>
        <v/>
      </c>
      <c r="AG131" s="25" t="str">
        <f t="shared" si="127"/>
        <v/>
      </c>
      <c r="AH131" s="123"/>
      <c r="AI131" s="51" t="str">
        <f t="shared" si="128"/>
        <v/>
      </c>
      <c r="AJ131" s="35" t="str">
        <f t="shared" si="129"/>
        <v/>
      </c>
      <c r="AL131" s="25" t="str">
        <f t="shared" si="143"/>
        <v/>
      </c>
      <c r="AM131" s="25" t="str">
        <f t="shared" si="144"/>
        <v/>
      </c>
      <c r="AO131" s="33" t="str">
        <f t="shared" si="145"/>
        <v/>
      </c>
      <c r="AP131" s="33" t="str">
        <f t="shared" si="146"/>
        <v/>
      </c>
      <c r="AQ131" s="125"/>
      <c r="AR131" s="126" t="str">
        <f t="shared" si="147"/>
        <v/>
      </c>
      <c r="AS131" s="126" t="str">
        <f t="shared" si="148"/>
        <v/>
      </c>
      <c r="AT131" s="126"/>
      <c r="AU131" s="62" t="str">
        <f t="shared" si="130"/>
        <v/>
      </c>
      <c r="AV131" s="62" t="str">
        <f t="shared" si="131"/>
        <v/>
      </c>
      <c r="AW131" s="62" t="str">
        <f t="shared" si="132"/>
        <v/>
      </c>
      <c r="AX131" s="61" t="str">
        <f t="shared" si="149"/>
        <v/>
      </c>
      <c r="AY131" s="61"/>
      <c r="AZ131" s="33" t="str">
        <f>IF(B131="","",VLOOKUP($A$3,'Tab1-Plan'!$B$30:$F$33,IF(B131&lt;65,2,3),FALSE))</f>
        <v/>
      </c>
      <c r="BA131" s="33" t="str">
        <f>IF(T131="","",VLOOKUP($A$3,'Tab1-Plan'!$B$30:$F$33,IF(T131&lt;65,4,5),FALSE))</f>
        <v/>
      </c>
      <c r="BB131" s="115"/>
      <c r="BC131" s="126" t="str">
        <f t="shared" si="133"/>
        <v/>
      </c>
      <c r="BD131" s="126" t="str">
        <f t="shared" si="134"/>
        <v/>
      </c>
      <c r="BE131" s="125"/>
      <c r="BF131" s="62" t="str">
        <f t="shared" si="135"/>
        <v/>
      </c>
      <c r="BG131" s="62" t="str">
        <f t="shared" si="136"/>
        <v/>
      </c>
      <c r="BH131" s="62" t="str">
        <f t="shared" si="137"/>
        <v/>
      </c>
      <c r="BI131" s="61" t="str">
        <f t="shared" si="138"/>
        <v/>
      </c>
      <c r="BJ131" s="61"/>
      <c r="BK131" s="61" t="str">
        <f t="shared" si="139"/>
        <v/>
      </c>
      <c r="BL131" s="61" t="str">
        <f t="shared" si="140"/>
        <v/>
      </c>
      <c r="BM131" s="127"/>
      <c r="BU131" s="37"/>
      <c r="BV131" s="127"/>
      <c r="BW131" s="127"/>
    </row>
    <row r="132" spans="1:75">
      <c r="A132" s="26" t="str">
        <f t="shared" si="104"/>
        <v/>
      </c>
      <c r="B132" s="26" t="str">
        <f t="shared" si="105"/>
        <v/>
      </c>
      <c r="C132" s="26" t="str">
        <f t="shared" si="106"/>
        <v/>
      </c>
      <c r="D132" s="103" t="str">
        <f t="shared" si="119"/>
        <v/>
      </c>
      <c r="E132" s="118" t="str">
        <f t="shared" si="120"/>
        <v/>
      </c>
      <c r="F132" s="103" t="str">
        <f t="shared" si="121"/>
        <v/>
      </c>
      <c r="G132" s="103"/>
      <c r="H132" s="60" t="str">
        <f>IF(B132="","",(IF(AND(B132&gt;='Tab1-Plan'!$C$9,C132&gt;='Tab1-Plan'!$D$9),1,0)))</f>
        <v/>
      </c>
      <c r="I132" s="64" t="str">
        <f>IF(AND(B132="",T132=""),"",VLOOKUP($A$3,'Tab2-Assumptions'!$A$10:$C$13,2,FALSE))</f>
        <v/>
      </c>
      <c r="J132" s="64" t="str">
        <f>IF(AND(B132="",T132=""),"",VLOOKUP($A$3,'Tab2-Assumptions'!$A$10:$C$13,3,FALSE))</f>
        <v/>
      </c>
      <c r="K132" s="103" t="str">
        <f t="shared" si="107"/>
        <v/>
      </c>
      <c r="L132" s="103" t="str">
        <f t="shared" si="78"/>
        <v/>
      </c>
      <c r="M132" s="103" t="str">
        <f t="shared" si="79"/>
        <v/>
      </c>
      <c r="N132" s="103" t="str">
        <f t="shared" si="80"/>
        <v/>
      </c>
      <c r="O132" s="103" t="str">
        <f t="shared" si="81"/>
        <v/>
      </c>
      <c r="P132" s="103" t="str">
        <f t="shared" si="108"/>
        <v/>
      </c>
      <c r="Q132" s="103" t="str">
        <f t="shared" si="82"/>
        <v/>
      </c>
      <c r="R132" s="103" t="str">
        <f t="shared" si="83"/>
        <v/>
      </c>
      <c r="T132" s="26" t="str">
        <f t="shared" si="109"/>
        <v/>
      </c>
      <c r="U132" s="119" t="str">
        <f t="shared" si="122"/>
        <v/>
      </c>
      <c r="V132" s="119"/>
      <c r="W132" s="120" t="str">
        <f t="shared" si="141"/>
        <v/>
      </c>
      <c r="X132" s="120" t="str">
        <f t="shared" si="85"/>
        <v/>
      </c>
      <c r="Y132" s="120" t="str">
        <f t="shared" si="123"/>
        <v/>
      </c>
      <c r="Z132" s="119"/>
      <c r="AA132" s="119" t="str">
        <f t="shared" si="142"/>
        <v/>
      </c>
      <c r="AC132" s="26" t="str">
        <f t="shared" si="124"/>
        <v/>
      </c>
      <c r="AD132" s="25" t="str">
        <f t="shared" si="125"/>
        <v/>
      </c>
      <c r="AE132" s="105"/>
      <c r="AF132" s="26" t="str">
        <f t="shared" si="126"/>
        <v/>
      </c>
      <c r="AG132" s="25" t="str">
        <f t="shared" si="127"/>
        <v/>
      </c>
      <c r="AH132" s="123"/>
      <c r="AI132" s="51" t="str">
        <f t="shared" si="128"/>
        <v/>
      </c>
      <c r="AJ132" s="35" t="str">
        <f t="shared" si="129"/>
        <v/>
      </c>
      <c r="AL132" s="25" t="str">
        <f t="shared" si="143"/>
        <v/>
      </c>
      <c r="AM132" s="25" t="str">
        <f t="shared" si="144"/>
        <v/>
      </c>
      <c r="AO132" s="33" t="str">
        <f t="shared" si="145"/>
        <v/>
      </c>
      <c r="AP132" s="33" t="str">
        <f t="shared" si="146"/>
        <v/>
      </c>
      <c r="AQ132" s="125"/>
      <c r="AR132" s="126" t="str">
        <f t="shared" si="147"/>
        <v/>
      </c>
      <c r="AS132" s="126" t="str">
        <f t="shared" si="148"/>
        <v/>
      </c>
      <c r="AT132" s="126"/>
      <c r="AU132" s="62" t="str">
        <f t="shared" si="130"/>
        <v/>
      </c>
      <c r="AV132" s="62" t="str">
        <f t="shared" si="131"/>
        <v/>
      </c>
      <c r="AW132" s="62" t="str">
        <f t="shared" si="132"/>
        <v/>
      </c>
      <c r="AX132" s="61" t="str">
        <f t="shared" si="149"/>
        <v/>
      </c>
      <c r="AY132" s="61"/>
      <c r="AZ132" s="33" t="str">
        <f>IF(B132="","",VLOOKUP($A$3,'Tab1-Plan'!$B$30:$F$33,IF(B132&lt;65,2,3),FALSE))</f>
        <v/>
      </c>
      <c r="BA132" s="33" t="str">
        <f>IF(T132="","",VLOOKUP($A$3,'Tab1-Plan'!$B$30:$F$33,IF(T132&lt;65,4,5),FALSE))</f>
        <v/>
      </c>
      <c r="BB132" s="115"/>
      <c r="BC132" s="126" t="str">
        <f t="shared" si="133"/>
        <v/>
      </c>
      <c r="BD132" s="126" t="str">
        <f t="shared" si="134"/>
        <v/>
      </c>
      <c r="BE132" s="125"/>
      <c r="BF132" s="62" t="str">
        <f t="shared" si="135"/>
        <v/>
      </c>
      <c r="BG132" s="62" t="str">
        <f t="shared" si="136"/>
        <v/>
      </c>
      <c r="BH132" s="62" t="str">
        <f t="shared" si="137"/>
        <v/>
      </c>
      <c r="BI132" s="61" t="str">
        <f t="shared" si="138"/>
        <v/>
      </c>
      <c r="BJ132" s="61"/>
      <c r="BK132" s="61" t="str">
        <f t="shared" si="139"/>
        <v/>
      </c>
      <c r="BL132" s="61" t="str">
        <f t="shared" si="140"/>
        <v/>
      </c>
      <c r="BM132" s="127"/>
      <c r="BU132" s="37"/>
      <c r="BV132" s="127"/>
      <c r="BW132" s="127"/>
    </row>
    <row r="133" spans="1:75">
      <c r="A133" s="26" t="str">
        <f t="shared" si="104"/>
        <v/>
      </c>
      <c r="B133" s="26" t="str">
        <f t="shared" si="105"/>
        <v/>
      </c>
      <c r="C133" s="26" t="str">
        <f t="shared" si="106"/>
        <v/>
      </c>
      <c r="D133" s="103" t="str">
        <f t="shared" si="119"/>
        <v/>
      </c>
      <c r="E133" s="118" t="str">
        <f t="shared" si="120"/>
        <v/>
      </c>
      <c r="F133" s="103" t="str">
        <f t="shared" si="121"/>
        <v/>
      </c>
      <c r="G133" s="103"/>
      <c r="H133" s="60" t="str">
        <f>IF(B133="","",(IF(AND(B133&gt;='Tab1-Plan'!$C$9,C133&gt;='Tab1-Plan'!$D$9),1,0)))</f>
        <v/>
      </c>
      <c r="I133" s="64" t="str">
        <f>IF(AND(B133="",T133=""),"",VLOOKUP($A$3,'Tab2-Assumptions'!$A$10:$C$13,2,FALSE))</f>
        <v/>
      </c>
      <c r="J133" s="64" t="str">
        <f>IF(AND(B133="",T133=""),"",VLOOKUP($A$3,'Tab2-Assumptions'!$A$10:$C$13,3,FALSE))</f>
        <v/>
      </c>
      <c r="K133" s="103" t="str">
        <f t="shared" si="107"/>
        <v/>
      </c>
      <c r="L133" s="103" t="str">
        <f t="shared" si="78"/>
        <v/>
      </c>
      <c r="M133" s="103" t="str">
        <f t="shared" si="79"/>
        <v/>
      </c>
      <c r="N133" s="103" t="str">
        <f t="shared" si="80"/>
        <v/>
      </c>
      <c r="O133" s="103" t="str">
        <f t="shared" si="81"/>
        <v/>
      </c>
      <c r="P133" s="103" t="str">
        <f t="shared" si="108"/>
        <v/>
      </c>
      <c r="Q133" s="103" t="str">
        <f t="shared" si="82"/>
        <v/>
      </c>
      <c r="R133" s="103" t="str">
        <f t="shared" si="83"/>
        <v/>
      </c>
      <c r="T133" s="26" t="str">
        <f t="shared" si="109"/>
        <v/>
      </c>
      <c r="U133" s="119" t="str">
        <f t="shared" si="122"/>
        <v/>
      </c>
      <c r="V133" s="119"/>
      <c r="W133" s="120" t="str">
        <f t="shared" si="141"/>
        <v/>
      </c>
      <c r="X133" s="120" t="str">
        <f t="shared" si="85"/>
        <v/>
      </c>
      <c r="Y133" s="120" t="str">
        <f t="shared" si="123"/>
        <v/>
      </c>
      <c r="Z133" s="119"/>
      <c r="AA133" s="119" t="str">
        <f t="shared" si="142"/>
        <v/>
      </c>
      <c r="AC133" s="26" t="str">
        <f t="shared" si="124"/>
        <v/>
      </c>
      <c r="AD133" s="25" t="str">
        <f t="shared" si="125"/>
        <v/>
      </c>
      <c r="AE133" s="105"/>
      <c r="AF133" s="26" t="str">
        <f t="shared" si="126"/>
        <v/>
      </c>
      <c r="AG133" s="25" t="str">
        <f t="shared" si="127"/>
        <v/>
      </c>
      <c r="AH133" s="123"/>
      <c r="AI133" s="51" t="str">
        <f t="shared" si="128"/>
        <v/>
      </c>
      <c r="AJ133" s="35" t="str">
        <f t="shared" si="129"/>
        <v/>
      </c>
      <c r="AL133" s="25" t="str">
        <f t="shared" si="143"/>
        <v/>
      </c>
      <c r="AM133" s="25" t="str">
        <f t="shared" si="144"/>
        <v/>
      </c>
      <c r="AO133" s="33" t="str">
        <f t="shared" si="145"/>
        <v/>
      </c>
      <c r="AP133" s="33" t="str">
        <f t="shared" si="146"/>
        <v/>
      </c>
      <c r="AQ133" s="125"/>
      <c r="AR133" s="126" t="str">
        <f t="shared" si="147"/>
        <v/>
      </c>
      <c r="AS133" s="126" t="str">
        <f t="shared" si="148"/>
        <v/>
      </c>
      <c r="AT133" s="126"/>
      <c r="AU133" s="62" t="str">
        <f t="shared" si="130"/>
        <v/>
      </c>
      <c r="AV133" s="62" t="str">
        <f t="shared" si="131"/>
        <v/>
      </c>
      <c r="AW133" s="62" t="str">
        <f t="shared" si="132"/>
        <v/>
      </c>
      <c r="AX133" s="61" t="str">
        <f t="shared" si="149"/>
        <v/>
      </c>
      <c r="AY133" s="61"/>
      <c r="AZ133" s="33" t="str">
        <f>IF(B133="","",VLOOKUP($A$3,'Tab1-Plan'!$B$30:$F$33,IF(B133&lt;65,2,3),FALSE))</f>
        <v/>
      </c>
      <c r="BA133" s="33" t="str">
        <f>IF(T133="","",VLOOKUP($A$3,'Tab1-Plan'!$B$30:$F$33,IF(T133&lt;65,4,5),FALSE))</f>
        <v/>
      </c>
      <c r="BB133" s="115"/>
      <c r="BC133" s="126" t="str">
        <f t="shared" si="133"/>
        <v/>
      </c>
      <c r="BD133" s="126" t="str">
        <f t="shared" si="134"/>
        <v/>
      </c>
      <c r="BE133" s="125"/>
      <c r="BF133" s="62" t="str">
        <f t="shared" si="135"/>
        <v/>
      </c>
      <c r="BG133" s="62" t="str">
        <f t="shared" si="136"/>
        <v/>
      </c>
      <c r="BH133" s="62" t="str">
        <f t="shared" si="137"/>
        <v/>
      </c>
      <c r="BI133" s="61" t="str">
        <f t="shared" si="138"/>
        <v/>
      </c>
      <c r="BJ133" s="61"/>
      <c r="BK133" s="61" t="str">
        <f t="shared" si="139"/>
        <v/>
      </c>
      <c r="BL133" s="61" t="str">
        <f t="shared" si="140"/>
        <v/>
      </c>
      <c r="BM133" s="127"/>
      <c r="BU133" s="37"/>
      <c r="BV133" s="127"/>
      <c r="BW133" s="127"/>
    </row>
    <row r="134" spans="1:75">
      <c r="A134" s="26" t="str">
        <f t="shared" si="104"/>
        <v/>
      </c>
      <c r="B134" s="26" t="str">
        <f t="shared" si="105"/>
        <v/>
      </c>
      <c r="C134" s="26" t="str">
        <f t="shared" si="106"/>
        <v/>
      </c>
      <c r="D134" s="103" t="str">
        <f t="shared" ref="D134:D150" si="150">IF($B134="","",VLOOKUP($B134,RETIREMENT,2,TRUE))</f>
        <v/>
      </c>
      <c r="E134" s="118" t="str">
        <f t="shared" ref="E134:E150" si="151">IF(B134="","",VLOOKUP($B134,WITHDRAWAL,2))</f>
        <v/>
      </c>
      <c r="F134" s="103" t="str">
        <f t="shared" ref="F134:F150" si="152">IF(B134="","",IF(OR(active_3sex="M",active_3sex="m"),VLOOKUP(IF(B134&lt;20,20,$B134),DEATH_MALE,2),IF(OR(active_3sex="F",active_3sex="f"),VLOOKUP(IF(B134&lt;20,20,$B134),DEATH_FEMALE,2),"error")))</f>
        <v/>
      </c>
      <c r="G134" s="103"/>
      <c r="H134" s="60" t="str">
        <f>IF(B134="","",(IF(AND(B134&gt;='Tab1-Plan'!$C$9,C134&gt;='Tab1-Plan'!$D$9),1,0)))</f>
        <v/>
      </c>
      <c r="I134" s="64" t="str">
        <f>IF(AND(B134="",T134=""),"",VLOOKUP($A$3,'Tab2-Assumptions'!$A$10:$C$13,2,FALSE))</f>
        <v/>
      </c>
      <c r="J134" s="64" t="str">
        <f>IF(AND(B134="",T134=""),"",VLOOKUP($A$3,'Tab2-Assumptions'!$A$10:$C$13,3,FALSE))</f>
        <v/>
      </c>
      <c r="K134" s="103" t="str">
        <f t="shared" si="107"/>
        <v/>
      </c>
      <c r="L134" s="103" t="str">
        <f t="shared" ref="L134:L150" si="153">IF(B134="","",H134*$K134*$D134)</f>
        <v/>
      </c>
      <c r="M134" s="103" t="str">
        <f t="shared" ref="M134:M150" si="154">IF(B134="","",IF(H134=1,0,$K134*$E134))</f>
        <v/>
      </c>
      <c r="N134" s="103" t="str">
        <f t="shared" ref="N134:N150" si="155">IF(B134="","",$K134*$F134)</f>
        <v/>
      </c>
      <c r="O134" s="103" t="str">
        <f t="shared" ref="O134:O150" si="156">IF(B134="","",MAX(K134-SUM(L134:N134),0))</f>
        <v/>
      </c>
      <c r="P134" s="103" t="str">
        <f t="shared" si="108"/>
        <v/>
      </c>
      <c r="Q134" s="103" t="str">
        <f t="shared" ref="Q134:Q150" si="157">IF(B134="","",P134*(1-$F134))</f>
        <v/>
      </c>
      <c r="R134" s="103" t="str">
        <f t="shared" ref="R134:R150" si="158">IF(B134="","",AVERAGE(P134:Q134))</f>
        <v/>
      </c>
      <c r="T134" s="26" t="str">
        <f t="shared" si="109"/>
        <v/>
      </c>
      <c r="U134" s="119" t="str">
        <f t="shared" ref="U134:U150" si="159">IF(T134="","",IF(OR(active_3sex="M",active_3sex="m"),VLOOKUP(IF(T134&lt;20,20,$T134),DEATH_FEMALE,2),IF(OR(active_3sex="F",active_3sex="f"),VLOOKUP(IF(T134&lt;20,20,$T134),DEATH_MALE,2),"error")))</f>
        <v/>
      </c>
      <c r="V134" s="119"/>
      <c r="W134" s="120" t="str">
        <f t="shared" si="141"/>
        <v/>
      </c>
      <c r="X134" s="120" t="str">
        <f t="shared" ref="X134:X150" si="160">IF(T134="","",W134*((1-U134)*(1-IF(B135="",0,F134))+(1-U134)*IF(B135="",0,F134)))</f>
        <v/>
      </c>
      <c r="Y134" s="120" t="str">
        <f t="shared" ref="Y134:Y150" si="161">IF(T134="","",AVERAGE(W134,X134)*J134)</f>
        <v/>
      </c>
      <c r="Z134" s="119"/>
      <c r="AA134" s="119" t="str">
        <f t="shared" si="142"/>
        <v/>
      </c>
      <c r="AC134" s="26" t="str">
        <f t="shared" ref="AC134:AC150" si="162">B134</f>
        <v/>
      </c>
      <c r="AD134" s="25" t="str">
        <f t="shared" ref="AD134:AD150" si="163">IF(B134="","",VLOOKUP(AC134,agingtable,3))</f>
        <v/>
      </c>
      <c r="AE134" s="105"/>
      <c r="AF134" s="26" t="str">
        <f t="shared" ref="AF134:AF150" si="164">T134</f>
        <v/>
      </c>
      <c r="AG134" s="25" t="str">
        <f t="shared" ref="AG134:AG150" si="165">IF(T134="","",VLOOKUP(AF134,agingtable,3))</f>
        <v/>
      </c>
      <c r="AH134" s="123"/>
      <c r="AI134" s="51" t="str">
        <f t="shared" ref="AI134:AI150" si="166">IF(A134="","",VLOOKUP($A134,TRENDS,2,TRUE))</f>
        <v/>
      </c>
      <c r="AJ134" s="35" t="str">
        <f t="shared" ref="AJ134:AJ150" si="167">IF(A134="","",VLOOKUP($A134,TRENDS,3,TRUE))</f>
        <v/>
      </c>
      <c r="AL134" s="25" t="str">
        <f t="shared" si="143"/>
        <v/>
      </c>
      <c r="AM134" s="25" t="str">
        <f t="shared" si="144"/>
        <v/>
      </c>
      <c r="AO134" s="33" t="str">
        <f t="shared" si="145"/>
        <v/>
      </c>
      <c r="AP134" s="33" t="str">
        <f t="shared" si="146"/>
        <v/>
      </c>
      <c r="AQ134" s="125"/>
      <c r="AR134" s="126" t="str">
        <f t="shared" si="147"/>
        <v/>
      </c>
      <c r="AS134" s="126" t="str">
        <f t="shared" si="148"/>
        <v/>
      </c>
      <c r="AT134" s="126"/>
      <c r="AU134" s="62" t="str">
        <f t="shared" ref="AU134:AU150" si="168">IF($B134="","",(AR134)*$R134*$I134)</f>
        <v/>
      </c>
      <c r="AV134" s="62" t="str">
        <f t="shared" ref="AV134:AV150" si="169">IF($T134="","",(AS134)*$Y134*$I134)</f>
        <v/>
      </c>
      <c r="AW134" s="62" t="str">
        <f t="shared" ref="AW134:AW150" si="170">IF($A134="","",SUM(AU134:AV134))</f>
        <v/>
      </c>
      <c r="AX134" s="61" t="str">
        <f t="shared" si="149"/>
        <v/>
      </c>
      <c r="AY134" s="61"/>
      <c r="AZ134" s="33" t="str">
        <f>IF(B134="","",VLOOKUP($A$3,'Tab1-Plan'!$B$30:$F$33,IF(B134&lt;65,2,3),FALSE))</f>
        <v/>
      </c>
      <c r="BA134" s="33" t="str">
        <f>IF(T134="","",VLOOKUP($A$3,'Tab1-Plan'!$B$30:$F$33,IF(T134&lt;65,4,5),FALSE))</f>
        <v/>
      </c>
      <c r="BB134" s="115"/>
      <c r="BC134" s="126" t="str">
        <f t="shared" ref="BC134:BC150" si="171">IF(B134="","",AZ134*IF(AZ134&lt;1,AR134,AM134))</f>
        <v/>
      </c>
      <c r="BD134" s="126" t="str">
        <f t="shared" ref="BD134:BD150" si="172">IF($T134="","",BA134*IF(BA134&lt;1,AS134,$AM134))</f>
        <v/>
      </c>
      <c r="BE134" s="125"/>
      <c r="BF134" s="62" t="str">
        <f t="shared" si="135"/>
        <v/>
      </c>
      <c r="BG134" s="62" t="str">
        <f t="shared" ref="BG134:BG150" si="173">IF($T134="","",(BD134)*$Y134*$I134)</f>
        <v/>
      </c>
      <c r="BH134" s="62" t="str">
        <f t="shared" ref="BH134:BH150" si="174">IF($A134="","",SUM(BF134:BG134))</f>
        <v/>
      </c>
      <c r="BI134" s="61" t="str">
        <f t="shared" ref="BI134:BI150" si="175">IF($A134="","",BH134*AA134)</f>
        <v/>
      </c>
      <c r="BJ134" s="61"/>
      <c r="BK134" s="61" t="str">
        <f t="shared" ref="BK134:BK150" si="176">IF(A134="","",AW134-BH134)</f>
        <v/>
      </c>
      <c r="BL134" s="61" t="str">
        <f t="shared" ref="BL134:BL150" si="177">IF(A134="","",AX134-BI134)</f>
        <v/>
      </c>
      <c r="BM134" s="127"/>
      <c r="BU134" s="37"/>
      <c r="BV134" s="127"/>
      <c r="BW134" s="127"/>
    </row>
    <row r="135" spans="1:75">
      <c r="A135" s="26" t="str">
        <f t="shared" ref="A135:A150" si="178">IF(AND(B135="",T135=""),"",A134+1)</f>
        <v/>
      </c>
      <c r="B135" s="26" t="str">
        <f t="shared" ref="B135:B150" si="179">IF(B134="","",IF((B134+1)&gt;110,"",B134+1))</f>
        <v/>
      </c>
      <c r="C135" s="26" t="str">
        <f t="shared" ref="C135:C150" si="180">IF($B135="","",C134+1)</f>
        <v/>
      </c>
      <c r="D135" s="103" t="str">
        <f t="shared" si="150"/>
        <v/>
      </c>
      <c r="E135" s="118" t="str">
        <f t="shared" si="151"/>
        <v/>
      </c>
      <c r="F135" s="103" t="str">
        <f t="shared" si="152"/>
        <v/>
      </c>
      <c r="G135" s="103"/>
      <c r="H135" s="60" t="str">
        <f>IF(B135="","",(IF(AND(B135&gt;='Tab1-Plan'!$C$9,C135&gt;='Tab1-Plan'!$D$9),1,0)))</f>
        <v/>
      </c>
      <c r="I135" s="64" t="str">
        <f>IF(AND(B135="",T135=""),"",VLOOKUP($A$3,'Tab2-Assumptions'!$A$10:$C$13,2,FALSE))</f>
        <v/>
      </c>
      <c r="J135" s="64" t="str">
        <f>IF(AND(B135="",T135=""),"",VLOOKUP($A$3,'Tab2-Assumptions'!$A$10:$C$13,3,FALSE))</f>
        <v/>
      </c>
      <c r="K135" s="103" t="str">
        <f t="shared" ref="K135:K150" si="181">IF(B135="","",O134)</f>
        <v/>
      </c>
      <c r="L135" s="103" t="str">
        <f t="shared" si="153"/>
        <v/>
      </c>
      <c r="M135" s="103" t="str">
        <f t="shared" si="154"/>
        <v/>
      </c>
      <c r="N135" s="103" t="str">
        <f t="shared" si="155"/>
        <v/>
      </c>
      <c r="O135" s="103" t="str">
        <f t="shared" si="156"/>
        <v/>
      </c>
      <c r="P135" s="103" t="str">
        <f t="shared" ref="P135:P150" si="182">IF(B135="","",L135+Q134)</f>
        <v/>
      </c>
      <c r="Q135" s="103" t="str">
        <f t="shared" si="157"/>
        <v/>
      </c>
      <c r="R135" s="103" t="str">
        <f t="shared" si="158"/>
        <v/>
      </c>
      <c r="T135" s="26" t="str">
        <f t="shared" ref="T135:T150" si="183">IF(T134="","",IF((T134+1)&gt;110,"",T134+1))</f>
        <v/>
      </c>
      <c r="U135" s="119" t="str">
        <f t="shared" si="159"/>
        <v/>
      </c>
      <c r="V135" s="119"/>
      <c r="W135" s="120" t="str">
        <f t="shared" ref="W135:W150" si="184">IF(T135="","",X134+IF(L135="",0,L135))</f>
        <v/>
      </c>
      <c r="X135" s="120" t="str">
        <f t="shared" si="160"/>
        <v/>
      </c>
      <c r="Y135" s="120" t="str">
        <f t="shared" si="161"/>
        <v/>
      </c>
      <c r="Z135" s="119"/>
      <c r="AA135" s="119" t="str">
        <f t="shared" ref="AA135:AA150" si="185">IF(A135="","",AA134/(1+discount))</f>
        <v/>
      </c>
      <c r="AC135" s="26" t="str">
        <f t="shared" si="162"/>
        <v/>
      </c>
      <c r="AD135" s="25" t="str">
        <f t="shared" si="163"/>
        <v/>
      </c>
      <c r="AE135" s="105"/>
      <c r="AF135" s="26" t="str">
        <f t="shared" si="164"/>
        <v/>
      </c>
      <c r="AG135" s="25" t="str">
        <f t="shared" si="165"/>
        <v/>
      </c>
      <c r="AH135" s="123"/>
      <c r="AI135" s="51" t="str">
        <f t="shared" si="166"/>
        <v/>
      </c>
      <c r="AJ135" s="35" t="str">
        <f t="shared" si="167"/>
        <v/>
      </c>
      <c r="AL135" s="25" t="str">
        <f t="shared" ref="AL135:AL150" si="186">IF(A135="","",AL134*(1+AI134))</f>
        <v/>
      </c>
      <c r="AM135" s="25" t="str">
        <f t="shared" ref="AM135:AM150" si="187">IF(A135="","",AM134*(1+AJ134))</f>
        <v/>
      </c>
      <c r="AO135" s="33" t="str">
        <f t="shared" ref="AO135:AO150" si="188">IF(B135="","",IF(B135&lt;65,cc_pre_ret_age65,cc_pst_ret_age65))</f>
        <v/>
      </c>
      <c r="AP135" s="33" t="str">
        <f t="shared" ref="AP135:AP150" si="189">IF(T135="","",IF(T135&lt;65,cc_pre_sp_age65,cc_pst_sp_age65))</f>
        <v/>
      </c>
      <c r="AQ135" s="125"/>
      <c r="AR135" s="126" t="str">
        <f t="shared" ref="AR135:AR150" si="190">IF(B135="","",AO135*AL135*AD135)</f>
        <v/>
      </c>
      <c r="AS135" s="126" t="str">
        <f t="shared" ref="AS135:AS150" si="191">IF(T135="","",AP135*AL135*AG135)</f>
        <v/>
      </c>
      <c r="AT135" s="126"/>
      <c r="AU135" s="62" t="str">
        <f t="shared" si="168"/>
        <v/>
      </c>
      <c r="AV135" s="62" t="str">
        <f t="shared" si="169"/>
        <v/>
      </c>
      <c r="AW135" s="62" t="str">
        <f t="shared" si="170"/>
        <v/>
      </c>
      <c r="AX135" s="61" t="str">
        <f t="shared" ref="AX135:AX150" si="192">IF($A135="","",AW135*AA135)</f>
        <v/>
      </c>
      <c r="AY135" s="61"/>
      <c r="AZ135" s="33" t="str">
        <f>IF(B135="","",VLOOKUP($A$3,'Tab1-Plan'!$B$30:$F$33,IF(B135&lt;65,2,3),FALSE))</f>
        <v/>
      </c>
      <c r="BA135" s="33" t="str">
        <f>IF(T135="","",VLOOKUP($A$3,'Tab1-Plan'!$B$30:$F$33,IF(T135&lt;65,4,5),FALSE))</f>
        <v/>
      </c>
      <c r="BB135" s="115"/>
      <c r="BC135" s="126" t="str">
        <f t="shared" si="171"/>
        <v/>
      </c>
      <c r="BD135" s="126" t="str">
        <f t="shared" si="172"/>
        <v/>
      </c>
      <c r="BE135" s="125"/>
      <c r="BF135" s="62" t="str">
        <f t="shared" ref="BF135:BF150" si="193">IF($B135="","",(BC135)*$R135*$I135)</f>
        <v/>
      </c>
      <c r="BG135" s="62" t="str">
        <f t="shared" si="173"/>
        <v/>
      </c>
      <c r="BH135" s="62" t="str">
        <f t="shared" si="174"/>
        <v/>
      </c>
      <c r="BI135" s="61" t="str">
        <f t="shared" si="175"/>
        <v/>
      </c>
      <c r="BJ135" s="61"/>
      <c r="BK135" s="61" t="str">
        <f t="shared" si="176"/>
        <v/>
      </c>
      <c r="BL135" s="61" t="str">
        <f t="shared" si="177"/>
        <v/>
      </c>
      <c r="BM135" s="127"/>
      <c r="BU135" s="37"/>
      <c r="BV135" s="127"/>
      <c r="BW135" s="127"/>
    </row>
    <row r="136" spans="1:75">
      <c r="A136" s="26" t="str">
        <f t="shared" si="178"/>
        <v/>
      </c>
      <c r="B136" s="26" t="str">
        <f t="shared" si="179"/>
        <v/>
      </c>
      <c r="C136" s="26" t="str">
        <f t="shared" si="180"/>
        <v/>
      </c>
      <c r="D136" s="103" t="str">
        <f t="shared" si="150"/>
        <v/>
      </c>
      <c r="E136" s="118" t="str">
        <f t="shared" si="151"/>
        <v/>
      </c>
      <c r="F136" s="103" t="str">
        <f t="shared" si="152"/>
        <v/>
      </c>
      <c r="G136" s="103"/>
      <c r="H136" s="60" t="str">
        <f>IF(B136="","",(IF(AND(B136&gt;='Tab1-Plan'!$C$9,C136&gt;='Tab1-Plan'!$D$9),1,0)))</f>
        <v/>
      </c>
      <c r="I136" s="64" t="str">
        <f>IF(AND(B136="",T136=""),"",VLOOKUP($A$3,'Tab2-Assumptions'!$A$10:$C$13,2,FALSE))</f>
        <v/>
      </c>
      <c r="J136" s="64" t="str">
        <f>IF(AND(B136="",T136=""),"",VLOOKUP($A$3,'Tab2-Assumptions'!$A$10:$C$13,3,FALSE))</f>
        <v/>
      </c>
      <c r="K136" s="103" t="str">
        <f t="shared" si="181"/>
        <v/>
      </c>
      <c r="L136" s="103" t="str">
        <f t="shared" si="153"/>
        <v/>
      </c>
      <c r="M136" s="103" t="str">
        <f t="shared" si="154"/>
        <v/>
      </c>
      <c r="N136" s="103" t="str">
        <f t="shared" si="155"/>
        <v/>
      </c>
      <c r="O136" s="103" t="str">
        <f t="shared" si="156"/>
        <v/>
      </c>
      <c r="P136" s="103" t="str">
        <f t="shared" si="182"/>
        <v/>
      </c>
      <c r="Q136" s="103" t="str">
        <f t="shared" si="157"/>
        <v/>
      </c>
      <c r="R136" s="103" t="str">
        <f t="shared" si="158"/>
        <v/>
      </c>
      <c r="T136" s="26" t="str">
        <f t="shared" si="183"/>
        <v/>
      </c>
      <c r="U136" s="119" t="str">
        <f t="shared" si="159"/>
        <v/>
      </c>
      <c r="V136" s="119"/>
      <c r="W136" s="120" t="str">
        <f t="shared" si="184"/>
        <v/>
      </c>
      <c r="X136" s="120" t="str">
        <f t="shared" si="160"/>
        <v/>
      </c>
      <c r="Y136" s="120" t="str">
        <f t="shared" si="161"/>
        <v/>
      </c>
      <c r="Z136" s="119"/>
      <c r="AA136" s="119" t="str">
        <f t="shared" si="185"/>
        <v/>
      </c>
      <c r="AC136" s="26" t="str">
        <f t="shared" si="162"/>
        <v/>
      </c>
      <c r="AD136" s="25" t="str">
        <f t="shared" si="163"/>
        <v/>
      </c>
      <c r="AE136" s="105"/>
      <c r="AF136" s="26" t="str">
        <f t="shared" si="164"/>
        <v/>
      </c>
      <c r="AG136" s="25" t="str">
        <f t="shared" si="165"/>
        <v/>
      </c>
      <c r="AH136" s="123"/>
      <c r="AI136" s="51" t="str">
        <f t="shared" si="166"/>
        <v/>
      </c>
      <c r="AJ136" s="35" t="str">
        <f t="shared" si="167"/>
        <v/>
      </c>
      <c r="AL136" s="25" t="str">
        <f t="shared" si="186"/>
        <v/>
      </c>
      <c r="AM136" s="25" t="str">
        <f t="shared" si="187"/>
        <v/>
      </c>
      <c r="AO136" s="33" t="str">
        <f t="shared" si="188"/>
        <v/>
      </c>
      <c r="AP136" s="33" t="str">
        <f t="shared" si="189"/>
        <v/>
      </c>
      <c r="AQ136" s="125"/>
      <c r="AR136" s="126" t="str">
        <f t="shared" si="190"/>
        <v/>
      </c>
      <c r="AS136" s="126" t="str">
        <f t="shared" si="191"/>
        <v/>
      </c>
      <c r="AT136" s="126"/>
      <c r="AU136" s="62" t="str">
        <f t="shared" si="168"/>
        <v/>
      </c>
      <c r="AV136" s="62" t="str">
        <f t="shared" si="169"/>
        <v/>
      </c>
      <c r="AW136" s="62" t="str">
        <f t="shared" si="170"/>
        <v/>
      </c>
      <c r="AX136" s="61" t="str">
        <f t="shared" si="192"/>
        <v/>
      </c>
      <c r="AY136" s="61"/>
      <c r="AZ136" s="33" t="str">
        <f>IF(B136="","",VLOOKUP($A$3,'Tab1-Plan'!$B$30:$F$33,IF(B136&lt;65,2,3),FALSE))</f>
        <v/>
      </c>
      <c r="BA136" s="33" t="str">
        <f>IF(T136="","",VLOOKUP($A$3,'Tab1-Plan'!$B$30:$F$33,IF(T136&lt;65,4,5),FALSE))</f>
        <v/>
      </c>
      <c r="BB136" s="115"/>
      <c r="BC136" s="126" t="str">
        <f t="shared" si="171"/>
        <v/>
      </c>
      <c r="BD136" s="126" t="str">
        <f t="shared" si="172"/>
        <v/>
      </c>
      <c r="BE136" s="125"/>
      <c r="BF136" s="62" t="str">
        <f t="shared" si="193"/>
        <v/>
      </c>
      <c r="BG136" s="62" t="str">
        <f t="shared" si="173"/>
        <v/>
      </c>
      <c r="BH136" s="62" t="str">
        <f t="shared" si="174"/>
        <v/>
      </c>
      <c r="BI136" s="61" t="str">
        <f t="shared" si="175"/>
        <v/>
      </c>
      <c r="BJ136" s="61"/>
      <c r="BK136" s="61" t="str">
        <f t="shared" si="176"/>
        <v/>
      </c>
      <c r="BL136" s="61" t="str">
        <f t="shared" si="177"/>
        <v/>
      </c>
      <c r="BM136" s="127"/>
      <c r="BU136" s="37"/>
      <c r="BV136" s="127"/>
      <c r="BW136" s="127"/>
    </row>
    <row r="137" spans="1:75">
      <c r="A137" s="26" t="str">
        <f t="shared" si="178"/>
        <v/>
      </c>
      <c r="B137" s="26" t="str">
        <f t="shared" si="179"/>
        <v/>
      </c>
      <c r="C137" s="26" t="str">
        <f t="shared" si="180"/>
        <v/>
      </c>
      <c r="D137" s="103" t="str">
        <f t="shared" si="150"/>
        <v/>
      </c>
      <c r="E137" s="118" t="str">
        <f t="shared" si="151"/>
        <v/>
      </c>
      <c r="F137" s="103" t="str">
        <f t="shared" si="152"/>
        <v/>
      </c>
      <c r="G137" s="103"/>
      <c r="H137" s="60" t="str">
        <f>IF(B137="","",(IF(AND(B137&gt;='Tab1-Plan'!$C$9,C137&gt;='Tab1-Plan'!$D$9),1,0)))</f>
        <v/>
      </c>
      <c r="I137" s="64" t="str">
        <f>IF(AND(B137="",T137=""),"",VLOOKUP($A$3,'Tab2-Assumptions'!$A$10:$C$13,2,FALSE))</f>
        <v/>
      </c>
      <c r="J137" s="64" t="str">
        <f>IF(AND(B137="",T137=""),"",VLOOKUP($A$3,'Tab2-Assumptions'!$A$10:$C$13,3,FALSE))</f>
        <v/>
      </c>
      <c r="K137" s="103" t="str">
        <f t="shared" si="181"/>
        <v/>
      </c>
      <c r="L137" s="103" t="str">
        <f t="shared" si="153"/>
        <v/>
      </c>
      <c r="M137" s="103" t="str">
        <f t="shared" si="154"/>
        <v/>
      </c>
      <c r="N137" s="103" t="str">
        <f t="shared" si="155"/>
        <v/>
      </c>
      <c r="O137" s="103" t="str">
        <f t="shared" si="156"/>
        <v/>
      </c>
      <c r="P137" s="103" t="str">
        <f t="shared" si="182"/>
        <v/>
      </c>
      <c r="Q137" s="103" t="str">
        <f t="shared" si="157"/>
        <v/>
      </c>
      <c r="R137" s="103" t="str">
        <f t="shared" si="158"/>
        <v/>
      </c>
      <c r="T137" s="26" t="str">
        <f t="shared" si="183"/>
        <v/>
      </c>
      <c r="U137" s="119" t="str">
        <f t="shared" si="159"/>
        <v/>
      </c>
      <c r="V137" s="119"/>
      <c r="W137" s="120" t="str">
        <f t="shared" si="184"/>
        <v/>
      </c>
      <c r="X137" s="120" t="str">
        <f t="shared" si="160"/>
        <v/>
      </c>
      <c r="Y137" s="120" t="str">
        <f t="shared" si="161"/>
        <v/>
      </c>
      <c r="Z137" s="119"/>
      <c r="AA137" s="119" t="str">
        <f t="shared" si="185"/>
        <v/>
      </c>
      <c r="AC137" s="26" t="str">
        <f t="shared" si="162"/>
        <v/>
      </c>
      <c r="AD137" s="25" t="str">
        <f t="shared" si="163"/>
        <v/>
      </c>
      <c r="AE137" s="105"/>
      <c r="AF137" s="26" t="str">
        <f t="shared" si="164"/>
        <v/>
      </c>
      <c r="AG137" s="25" t="str">
        <f t="shared" si="165"/>
        <v/>
      </c>
      <c r="AH137" s="123"/>
      <c r="AI137" s="51" t="str">
        <f t="shared" si="166"/>
        <v/>
      </c>
      <c r="AJ137" s="35" t="str">
        <f t="shared" si="167"/>
        <v/>
      </c>
      <c r="AL137" s="25" t="str">
        <f t="shared" si="186"/>
        <v/>
      </c>
      <c r="AM137" s="25" t="str">
        <f t="shared" si="187"/>
        <v/>
      </c>
      <c r="AO137" s="33" t="str">
        <f t="shared" si="188"/>
        <v/>
      </c>
      <c r="AP137" s="33" t="str">
        <f t="shared" si="189"/>
        <v/>
      </c>
      <c r="AQ137" s="125"/>
      <c r="AR137" s="126" t="str">
        <f t="shared" si="190"/>
        <v/>
      </c>
      <c r="AS137" s="126" t="str">
        <f t="shared" si="191"/>
        <v/>
      </c>
      <c r="AT137" s="126"/>
      <c r="AU137" s="62" t="str">
        <f t="shared" si="168"/>
        <v/>
      </c>
      <c r="AV137" s="62" t="str">
        <f t="shared" si="169"/>
        <v/>
      </c>
      <c r="AW137" s="62" t="str">
        <f t="shared" si="170"/>
        <v/>
      </c>
      <c r="AX137" s="61" t="str">
        <f t="shared" si="192"/>
        <v/>
      </c>
      <c r="AY137" s="61"/>
      <c r="AZ137" s="33" t="str">
        <f>IF(B137="","",VLOOKUP($A$3,'Tab1-Plan'!$B$30:$F$33,IF(B137&lt;65,2,3),FALSE))</f>
        <v/>
      </c>
      <c r="BA137" s="33" t="str">
        <f>IF(T137="","",VLOOKUP($A$3,'Tab1-Plan'!$B$30:$F$33,IF(T137&lt;65,4,5),FALSE))</f>
        <v/>
      </c>
      <c r="BB137" s="115"/>
      <c r="BC137" s="126" t="str">
        <f t="shared" si="171"/>
        <v/>
      </c>
      <c r="BD137" s="126" t="str">
        <f t="shared" si="172"/>
        <v/>
      </c>
      <c r="BE137" s="125"/>
      <c r="BF137" s="62" t="str">
        <f t="shared" si="193"/>
        <v/>
      </c>
      <c r="BG137" s="62" t="str">
        <f t="shared" si="173"/>
        <v/>
      </c>
      <c r="BH137" s="62" t="str">
        <f t="shared" si="174"/>
        <v/>
      </c>
      <c r="BI137" s="61" t="str">
        <f t="shared" si="175"/>
        <v/>
      </c>
      <c r="BJ137" s="61"/>
      <c r="BK137" s="61" t="str">
        <f t="shared" si="176"/>
        <v/>
      </c>
      <c r="BL137" s="61" t="str">
        <f t="shared" si="177"/>
        <v/>
      </c>
      <c r="BM137" s="127"/>
      <c r="BU137" s="37"/>
      <c r="BV137" s="127"/>
      <c r="BW137" s="127"/>
    </row>
    <row r="138" spans="1:75">
      <c r="A138" s="26" t="str">
        <f t="shared" si="178"/>
        <v/>
      </c>
      <c r="B138" s="26" t="str">
        <f t="shared" si="179"/>
        <v/>
      </c>
      <c r="C138" s="26" t="str">
        <f t="shared" si="180"/>
        <v/>
      </c>
      <c r="D138" s="103" t="str">
        <f t="shared" si="150"/>
        <v/>
      </c>
      <c r="E138" s="118" t="str">
        <f t="shared" si="151"/>
        <v/>
      </c>
      <c r="F138" s="103" t="str">
        <f t="shared" si="152"/>
        <v/>
      </c>
      <c r="G138" s="103"/>
      <c r="H138" s="60" t="str">
        <f>IF(B138="","",(IF(AND(B138&gt;='Tab1-Plan'!$C$9,C138&gt;='Tab1-Plan'!$D$9),1,0)))</f>
        <v/>
      </c>
      <c r="I138" s="64" t="str">
        <f>IF(AND(B138="",T138=""),"",VLOOKUP($A$3,'Tab2-Assumptions'!$A$10:$C$13,2,FALSE))</f>
        <v/>
      </c>
      <c r="J138" s="64" t="str">
        <f>IF(AND(B138="",T138=""),"",VLOOKUP($A$3,'Tab2-Assumptions'!$A$10:$C$13,3,FALSE))</f>
        <v/>
      </c>
      <c r="K138" s="103" t="str">
        <f t="shared" si="181"/>
        <v/>
      </c>
      <c r="L138" s="103" t="str">
        <f t="shared" si="153"/>
        <v/>
      </c>
      <c r="M138" s="103" t="str">
        <f t="shared" si="154"/>
        <v/>
      </c>
      <c r="N138" s="103" t="str">
        <f t="shared" si="155"/>
        <v/>
      </c>
      <c r="O138" s="103" t="str">
        <f t="shared" si="156"/>
        <v/>
      </c>
      <c r="P138" s="103" t="str">
        <f t="shared" si="182"/>
        <v/>
      </c>
      <c r="Q138" s="103" t="str">
        <f t="shared" si="157"/>
        <v/>
      </c>
      <c r="R138" s="103" t="str">
        <f t="shared" si="158"/>
        <v/>
      </c>
      <c r="T138" s="26" t="str">
        <f t="shared" si="183"/>
        <v/>
      </c>
      <c r="U138" s="119" t="str">
        <f t="shared" si="159"/>
        <v/>
      </c>
      <c r="V138" s="119"/>
      <c r="W138" s="120" t="str">
        <f t="shared" si="184"/>
        <v/>
      </c>
      <c r="X138" s="120" t="str">
        <f t="shared" si="160"/>
        <v/>
      </c>
      <c r="Y138" s="120" t="str">
        <f t="shared" si="161"/>
        <v/>
      </c>
      <c r="Z138" s="119"/>
      <c r="AA138" s="119" t="str">
        <f t="shared" si="185"/>
        <v/>
      </c>
      <c r="AC138" s="26" t="str">
        <f t="shared" si="162"/>
        <v/>
      </c>
      <c r="AD138" s="25" t="str">
        <f t="shared" si="163"/>
        <v/>
      </c>
      <c r="AE138" s="105"/>
      <c r="AF138" s="26" t="str">
        <f t="shared" si="164"/>
        <v/>
      </c>
      <c r="AG138" s="25" t="str">
        <f t="shared" si="165"/>
        <v/>
      </c>
      <c r="AH138" s="123"/>
      <c r="AI138" s="51" t="str">
        <f t="shared" si="166"/>
        <v/>
      </c>
      <c r="AJ138" s="35" t="str">
        <f t="shared" si="167"/>
        <v/>
      </c>
      <c r="AL138" s="25" t="str">
        <f t="shared" si="186"/>
        <v/>
      </c>
      <c r="AM138" s="25" t="str">
        <f t="shared" si="187"/>
        <v/>
      </c>
      <c r="AO138" s="33" t="str">
        <f t="shared" si="188"/>
        <v/>
      </c>
      <c r="AP138" s="33" t="str">
        <f t="shared" si="189"/>
        <v/>
      </c>
      <c r="AQ138" s="125"/>
      <c r="AR138" s="126" t="str">
        <f t="shared" si="190"/>
        <v/>
      </c>
      <c r="AS138" s="126" t="str">
        <f t="shared" si="191"/>
        <v/>
      </c>
      <c r="AT138" s="126"/>
      <c r="AU138" s="62" t="str">
        <f t="shared" si="168"/>
        <v/>
      </c>
      <c r="AV138" s="62" t="str">
        <f t="shared" si="169"/>
        <v/>
      </c>
      <c r="AW138" s="62" t="str">
        <f t="shared" si="170"/>
        <v/>
      </c>
      <c r="AX138" s="61" t="str">
        <f t="shared" si="192"/>
        <v/>
      </c>
      <c r="AY138" s="61"/>
      <c r="AZ138" s="33" t="str">
        <f>IF(B138="","",VLOOKUP($A$3,'Tab1-Plan'!$B$30:$F$33,IF(B138&lt;65,2,3),FALSE))</f>
        <v/>
      </c>
      <c r="BA138" s="33" t="str">
        <f>IF(T138="","",VLOOKUP($A$3,'Tab1-Plan'!$B$30:$F$33,IF(T138&lt;65,4,5),FALSE))</f>
        <v/>
      </c>
      <c r="BB138" s="115"/>
      <c r="BC138" s="126" t="str">
        <f t="shared" si="171"/>
        <v/>
      </c>
      <c r="BD138" s="126" t="str">
        <f t="shared" si="172"/>
        <v/>
      </c>
      <c r="BE138" s="125"/>
      <c r="BF138" s="62" t="str">
        <f t="shared" si="193"/>
        <v/>
      </c>
      <c r="BG138" s="62" t="str">
        <f t="shared" si="173"/>
        <v/>
      </c>
      <c r="BH138" s="62" t="str">
        <f t="shared" si="174"/>
        <v/>
      </c>
      <c r="BI138" s="61" t="str">
        <f t="shared" si="175"/>
        <v/>
      </c>
      <c r="BJ138" s="61"/>
      <c r="BK138" s="61" t="str">
        <f t="shared" si="176"/>
        <v/>
      </c>
      <c r="BL138" s="61" t="str">
        <f t="shared" si="177"/>
        <v/>
      </c>
      <c r="BM138" s="127"/>
      <c r="BU138" s="37"/>
      <c r="BV138" s="127"/>
      <c r="BW138" s="127"/>
    </row>
    <row r="139" spans="1:75">
      <c r="A139" s="26" t="str">
        <f t="shared" si="178"/>
        <v/>
      </c>
      <c r="B139" s="26" t="str">
        <f t="shared" si="179"/>
        <v/>
      </c>
      <c r="C139" s="26" t="str">
        <f t="shared" si="180"/>
        <v/>
      </c>
      <c r="D139" s="103" t="str">
        <f t="shared" si="150"/>
        <v/>
      </c>
      <c r="E139" s="118" t="str">
        <f t="shared" si="151"/>
        <v/>
      </c>
      <c r="F139" s="103" t="str">
        <f t="shared" si="152"/>
        <v/>
      </c>
      <c r="G139" s="103"/>
      <c r="H139" s="60" t="str">
        <f>IF(B139="","",(IF(AND(B139&gt;='Tab1-Plan'!$C$9,C139&gt;='Tab1-Plan'!$D$9),1,0)))</f>
        <v/>
      </c>
      <c r="I139" s="64" t="str">
        <f>IF(AND(B139="",T139=""),"",VLOOKUP($A$3,'Tab2-Assumptions'!$A$10:$C$13,2,FALSE))</f>
        <v/>
      </c>
      <c r="J139" s="64" t="str">
        <f>IF(AND(B139="",T139=""),"",VLOOKUP($A$3,'Tab2-Assumptions'!$A$10:$C$13,3,FALSE))</f>
        <v/>
      </c>
      <c r="K139" s="103" t="str">
        <f t="shared" si="181"/>
        <v/>
      </c>
      <c r="L139" s="103" t="str">
        <f t="shared" si="153"/>
        <v/>
      </c>
      <c r="M139" s="103" t="str">
        <f t="shared" si="154"/>
        <v/>
      </c>
      <c r="N139" s="103" t="str">
        <f t="shared" si="155"/>
        <v/>
      </c>
      <c r="O139" s="103" t="str">
        <f t="shared" si="156"/>
        <v/>
      </c>
      <c r="P139" s="103" t="str">
        <f t="shared" si="182"/>
        <v/>
      </c>
      <c r="Q139" s="103" t="str">
        <f t="shared" si="157"/>
        <v/>
      </c>
      <c r="R139" s="103" t="str">
        <f t="shared" si="158"/>
        <v/>
      </c>
      <c r="T139" s="26" t="str">
        <f t="shared" si="183"/>
        <v/>
      </c>
      <c r="U139" s="119" t="str">
        <f t="shared" si="159"/>
        <v/>
      </c>
      <c r="V139" s="119"/>
      <c r="W139" s="120" t="str">
        <f t="shared" si="184"/>
        <v/>
      </c>
      <c r="X139" s="120" t="str">
        <f t="shared" si="160"/>
        <v/>
      </c>
      <c r="Y139" s="120" t="str">
        <f t="shared" si="161"/>
        <v/>
      </c>
      <c r="Z139" s="119"/>
      <c r="AA139" s="119" t="str">
        <f t="shared" si="185"/>
        <v/>
      </c>
      <c r="AC139" s="26" t="str">
        <f t="shared" si="162"/>
        <v/>
      </c>
      <c r="AD139" s="25" t="str">
        <f t="shared" si="163"/>
        <v/>
      </c>
      <c r="AE139" s="105"/>
      <c r="AF139" s="26" t="str">
        <f t="shared" si="164"/>
        <v/>
      </c>
      <c r="AG139" s="25" t="str">
        <f t="shared" si="165"/>
        <v/>
      </c>
      <c r="AH139" s="123"/>
      <c r="AI139" s="51" t="str">
        <f t="shared" si="166"/>
        <v/>
      </c>
      <c r="AJ139" s="35" t="str">
        <f t="shared" si="167"/>
        <v/>
      </c>
      <c r="AL139" s="25" t="str">
        <f t="shared" si="186"/>
        <v/>
      </c>
      <c r="AM139" s="25" t="str">
        <f t="shared" si="187"/>
        <v/>
      </c>
      <c r="AO139" s="33" t="str">
        <f t="shared" si="188"/>
        <v/>
      </c>
      <c r="AP139" s="33" t="str">
        <f t="shared" si="189"/>
        <v/>
      </c>
      <c r="AQ139" s="125"/>
      <c r="AR139" s="126" t="str">
        <f t="shared" si="190"/>
        <v/>
      </c>
      <c r="AS139" s="126" t="str">
        <f t="shared" si="191"/>
        <v/>
      </c>
      <c r="AT139" s="126"/>
      <c r="AU139" s="62" t="str">
        <f t="shared" si="168"/>
        <v/>
      </c>
      <c r="AV139" s="62" t="str">
        <f t="shared" si="169"/>
        <v/>
      </c>
      <c r="AW139" s="62" t="str">
        <f t="shared" si="170"/>
        <v/>
      </c>
      <c r="AX139" s="61" t="str">
        <f t="shared" si="192"/>
        <v/>
      </c>
      <c r="AY139" s="61"/>
      <c r="AZ139" s="33" t="str">
        <f>IF(B139="","",VLOOKUP($A$3,'Tab1-Plan'!$B$30:$F$33,IF(B139&lt;65,2,3),FALSE))</f>
        <v/>
      </c>
      <c r="BA139" s="33" t="str">
        <f>IF(T139="","",VLOOKUP($A$3,'Tab1-Plan'!$B$30:$F$33,IF(T139&lt;65,4,5),FALSE))</f>
        <v/>
      </c>
      <c r="BB139" s="115"/>
      <c r="BC139" s="126" t="str">
        <f t="shared" si="171"/>
        <v/>
      </c>
      <c r="BD139" s="126" t="str">
        <f t="shared" si="172"/>
        <v/>
      </c>
      <c r="BE139" s="125"/>
      <c r="BF139" s="62" t="str">
        <f t="shared" si="193"/>
        <v/>
      </c>
      <c r="BG139" s="62" t="str">
        <f t="shared" si="173"/>
        <v/>
      </c>
      <c r="BH139" s="62" t="str">
        <f t="shared" si="174"/>
        <v/>
      </c>
      <c r="BI139" s="61" t="str">
        <f t="shared" si="175"/>
        <v/>
      </c>
      <c r="BJ139" s="61"/>
      <c r="BK139" s="61" t="str">
        <f t="shared" si="176"/>
        <v/>
      </c>
      <c r="BL139" s="61" t="str">
        <f t="shared" si="177"/>
        <v/>
      </c>
      <c r="BM139" s="127"/>
      <c r="BU139" s="37"/>
      <c r="BV139" s="127"/>
      <c r="BW139" s="127"/>
    </row>
    <row r="140" spans="1:75">
      <c r="A140" s="26" t="str">
        <f t="shared" si="178"/>
        <v/>
      </c>
      <c r="B140" s="26" t="str">
        <f t="shared" si="179"/>
        <v/>
      </c>
      <c r="C140" s="26" t="str">
        <f t="shared" si="180"/>
        <v/>
      </c>
      <c r="D140" s="103" t="str">
        <f t="shared" si="150"/>
        <v/>
      </c>
      <c r="E140" s="118" t="str">
        <f t="shared" si="151"/>
        <v/>
      </c>
      <c r="F140" s="103" t="str">
        <f t="shared" si="152"/>
        <v/>
      </c>
      <c r="G140" s="103"/>
      <c r="H140" s="60" t="str">
        <f>IF(B140="","",(IF(AND(B140&gt;='Tab1-Plan'!$C$9,C140&gt;='Tab1-Plan'!$D$9),1,0)))</f>
        <v/>
      </c>
      <c r="I140" s="64" t="str">
        <f>IF(AND(B140="",T140=""),"",VLOOKUP($A$3,'Tab2-Assumptions'!$A$10:$C$13,2,FALSE))</f>
        <v/>
      </c>
      <c r="J140" s="64" t="str">
        <f>IF(AND(B140="",T140=""),"",VLOOKUP($A$3,'Tab2-Assumptions'!$A$10:$C$13,3,FALSE))</f>
        <v/>
      </c>
      <c r="K140" s="103" t="str">
        <f t="shared" si="181"/>
        <v/>
      </c>
      <c r="L140" s="103" t="str">
        <f t="shared" si="153"/>
        <v/>
      </c>
      <c r="M140" s="103" t="str">
        <f t="shared" si="154"/>
        <v/>
      </c>
      <c r="N140" s="103" t="str">
        <f t="shared" si="155"/>
        <v/>
      </c>
      <c r="O140" s="103" t="str">
        <f t="shared" si="156"/>
        <v/>
      </c>
      <c r="P140" s="103" t="str">
        <f t="shared" si="182"/>
        <v/>
      </c>
      <c r="Q140" s="103" t="str">
        <f t="shared" si="157"/>
        <v/>
      </c>
      <c r="R140" s="103" t="str">
        <f t="shared" si="158"/>
        <v/>
      </c>
      <c r="T140" s="26" t="str">
        <f t="shared" si="183"/>
        <v/>
      </c>
      <c r="U140" s="119" t="str">
        <f t="shared" si="159"/>
        <v/>
      </c>
      <c r="V140" s="119"/>
      <c r="W140" s="120" t="str">
        <f t="shared" si="184"/>
        <v/>
      </c>
      <c r="X140" s="120" t="str">
        <f t="shared" si="160"/>
        <v/>
      </c>
      <c r="Y140" s="120" t="str">
        <f t="shared" si="161"/>
        <v/>
      </c>
      <c r="Z140" s="119"/>
      <c r="AA140" s="119" t="str">
        <f t="shared" si="185"/>
        <v/>
      </c>
      <c r="AC140" s="26" t="str">
        <f t="shared" si="162"/>
        <v/>
      </c>
      <c r="AD140" s="25" t="str">
        <f t="shared" si="163"/>
        <v/>
      </c>
      <c r="AE140" s="105"/>
      <c r="AF140" s="26" t="str">
        <f t="shared" si="164"/>
        <v/>
      </c>
      <c r="AG140" s="25" t="str">
        <f t="shared" si="165"/>
        <v/>
      </c>
      <c r="AH140" s="123"/>
      <c r="AI140" s="51" t="str">
        <f t="shared" si="166"/>
        <v/>
      </c>
      <c r="AJ140" s="35" t="str">
        <f t="shared" si="167"/>
        <v/>
      </c>
      <c r="AL140" s="25" t="str">
        <f t="shared" si="186"/>
        <v/>
      </c>
      <c r="AM140" s="25" t="str">
        <f t="shared" si="187"/>
        <v/>
      </c>
      <c r="AO140" s="33" t="str">
        <f t="shared" si="188"/>
        <v/>
      </c>
      <c r="AP140" s="33" t="str">
        <f t="shared" si="189"/>
        <v/>
      </c>
      <c r="AQ140" s="125"/>
      <c r="AR140" s="126" t="str">
        <f t="shared" si="190"/>
        <v/>
      </c>
      <c r="AS140" s="126" t="str">
        <f t="shared" si="191"/>
        <v/>
      </c>
      <c r="AT140" s="126"/>
      <c r="AU140" s="62" t="str">
        <f t="shared" si="168"/>
        <v/>
      </c>
      <c r="AV140" s="62" t="str">
        <f t="shared" si="169"/>
        <v/>
      </c>
      <c r="AW140" s="62" t="str">
        <f t="shared" si="170"/>
        <v/>
      </c>
      <c r="AX140" s="61" t="str">
        <f t="shared" si="192"/>
        <v/>
      </c>
      <c r="AY140" s="61"/>
      <c r="AZ140" s="33" t="str">
        <f>IF(B140="","",VLOOKUP($A$3,'Tab1-Plan'!$B$30:$F$33,IF(B140&lt;65,2,3),FALSE))</f>
        <v/>
      </c>
      <c r="BA140" s="33" t="str">
        <f>IF(T140="","",VLOOKUP($A$3,'Tab1-Plan'!$B$30:$F$33,IF(T140&lt;65,4,5),FALSE))</f>
        <v/>
      </c>
      <c r="BB140" s="115"/>
      <c r="BC140" s="126" t="str">
        <f t="shared" si="171"/>
        <v/>
      </c>
      <c r="BD140" s="126" t="str">
        <f t="shared" si="172"/>
        <v/>
      </c>
      <c r="BE140" s="125"/>
      <c r="BF140" s="62" t="str">
        <f t="shared" si="193"/>
        <v/>
      </c>
      <c r="BG140" s="62" t="str">
        <f t="shared" si="173"/>
        <v/>
      </c>
      <c r="BH140" s="62" t="str">
        <f t="shared" si="174"/>
        <v/>
      </c>
      <c r="BI140" s="61" t="str">
        <f t="shared" si="175"/>
        <v/>
      </c>
      <c r="BJ140" s="61"/>
      <c r="BK140" s="61" t="str">
        <f t="shared" si="176"/>
        <v/>
      </c>
      <c r="BL140" s="61" t="str">
        <f t="shared" si="177"/>
        <v/>
      </c>
      <c r="BM140" s="127"/>
      <c r="BU140" s="37"/>
      <c r="BV140" s="127"/>
      <c r="BW140" s="127"/>
    </row>
    <row r="141" spans="1:75">
      <c r="A141" s="26" t="str">
        <f t="shared" si="178"/>
        <v/>
      </c>
      <c r="B141" s="26" t="str">
        <f t="shared" si="179"/>
        <v/>
      </c>
      <c r="C141" s="26" t="str">
        <f t="shared" si="180"/>
        <v/>
      </c>
      <c r="D141" s="103" t="str">
        <f t="shared" si="150"/>
        <v/>
      </c>
      <c r="E141" s="118" t="str">
        <f t="shared" si="151"/>
        <v/>
      </c>
      <c r="F141" s="103" t="str">
        <f t="shared" si="152"/>
        <v/>
      </c>
      <c r="G141" s="103"/>
      <c r="H141" s="60" t="str">
        <f>IF(B141="","",(IF(AND(B141&gt;='Tab1-Plan'!$C$9,C141&gt;='Tab1-Plan'!$D$9),1,0)))</f>
        <v/>
      </c>
      <c r="I141" s="64" t="str">
        <f>IF(AND(B141="",T141=""),"",VLOOKUP($A$3,'Tab2-Assumptions'!$A$10:$C$13,2,FALSE))</f>
        <v/>
      </c>
      <c r="J141" s="64" t="str">
        <f>IF(AND(B141="",T141=""),"",VLOOKUP($A$3,'Tab2-Assumptions'!$A$10:$C$13,3,FALSE))</f>
        <v/>
      </c>
      <c r="K141" s="103" t="str">
        <f t="shared" si="181"/>
        <v/>
      </c>
      <c r="L141" s="103" t="str">
        <f t="shared" si="153"/>
        <v/>
      </c>
      <c r="M141" s="103" t="str">
        <f t="shared" si="154"/>
        <v/>
      </c>
      <c r="N141" s="103" t="str">
        <f t="shared" si="155"/>
        <v/>
      </c>
      <c r="O141" s="103" t="str">
        <f t="shared" si="156"/>
        <v/>
      </c>
      <c r="P141" s="103" t="str">
        <f t="shared" si="182"/>
        <v/>
      </c>
      <c r="Q141" s="103" t="str">
        <f t="shared" si="157"/>
        <v/>
      </c>
      <c r="R141" s="103" t="str">
        <f t="shared" si="158"/>
        <v/>
      </c>
      <c r="T141" s="26" t="str">
        <f t="shared" si="183"/>
        <v/>
      </c>
      <c r="U141" s="119" t="str">
        <f t="shared" si="159"/>
        <v/>
      </c>
      <c r="V141" s="119"/>
      <c r="W141" s="120" t="str">
        <f t="shared" si="184"/>
        <v/>
      </c>
      <c r="X141" s="120" t="str">
        <f t="shared" si="160"/>
        <v/>
      </c>
      <c r="Y141" s="120" t="str">
        <f t="shared" si="161"/>
        <v/>
      </c>
      <c r="Z141" s="119"/>
      <c r="AA141" s="119" t="str">
        <f t="shared" si="185"/>
        <v/>
      </c>
      <c r="AC141" s="26" t="str">
        <f t="shared" si="162"/>
        <v/>
      </c>
      <c r="AD141" s="25" t="str">
        <f t="shared" si="163"/>
        <v/>
      </c>
      <c r="AE141" s="105"/>
      <c r="AF141" s="26" t="str">
        <f t="shared" si="164"/>
        <v/>
      </c>
      <c r="AG141" s="25" t="str">
        <f t="shared" si="165"/>
        <v/>
      </c>
      <c r="AH141" s="123"/>
      <c r="AI141" s="51" t="str">
        <f t="shared" si="166"/>
        <v/>
      </c>
      <c r="AJ141" s="35" t="str">
        <f t="shared" si="167"/>
        <v/>
      </c>
      <c r="AL141" s="25" t="str">
        <f t="shared" si="186"/>
        <v/>
      </c>
      <c r="AM141" s="25" t="str">
        <f t="shared" si="187"/>
        <v/>
      </c>
      <c r="AO141" s="33" t="str">
        <f t="shared" si="188"/>
        <v/>
      </c>
      <c r="AP141" s="33" t="str">
        <f t="shared" si="189"/>
        <v/>
      </c>
      <c r="AQ141" s="125"/>
      <c r="AR141" s="126" t="str">
        <f t="shared" si="190"/>
        <v/>
      </c>
      <c r="AS141" s="126" t="str">
        <f t="shared" si="191"/>
        <v/>
      </c>
      <c r="AT141" s="126"/>
      <c r="AU141" s="62" t="str">
        <f t="shared" si="168"/>
        <v/>
      </c>
      <c r="AV141" s="62" t="str">
        <f t="shared" si="169"/>
        <v/>
      </c>
      <c r="AW141" s="62" t="str">
        <f t="shared" si="170"/>
        <v/>
      </c>
      <c r="AX141" s="61" t="str">
        <f t="shared" si="192"/>
        <v/>
      </c>
      <c r="AY141" s="61"/>
      <c r="AZ141" s="33" t="str">
        <f>IF(B141="","",VLOOKUP($A$3,'Tab1-Plan'!$B$30:$F$33,IF(B141&lt;65,2,3),FALSE))</f>
        <v/>
      </c>
      <c r="BA141" s="33" t="str">
        <f>IF(T141="","",VLOOKUP($A$3,'Tab1-Plan'!$B$30:$F$33,IF(T141&lt;65,4,5),FALSE))</f>
        <v/>
      </c>
      <c r="BB141" s="115"/>
      <c r="BC141" s="126" t="str">
        <f t="shared" si="171"/>
        <v/>
      </c>
      <c r="BD141" s="126" t="str">
        <f t="shared" si="172"/>
        <v/>
      </c>
      <c r="BE141" s="125"/>
      <c r="BF141" s="62" t="str">
        <f t="shared" si="193"/>
        <v/>
      </c>
      <c r="BG141" s="62" t="str">
        <f t="shared" si="173"/>
        <v/>
      </c>
      <c r="BH141" s="62" t="str">
        <f t="shared" si="174"/>
        <v/>
      </c>
      <c r="BI141" s="61" t="str">
        <f t="shared" si="175"/>
        <v/>
      </c>
      <c r="BJ141" s="61"/>
      <c r="BK141" s="61" t="str">
        <f t="shared" si="176"/>
        <v/>
      </c>
      <c r="BL141" s="61" t="str">
        <f t="shared" si="177"/>
        <v/>
      </c>
      <c r="BM141" s="127"/>
      <c r="BU141" s="37"/>
      <c r="BV141" s="127"/>
      <c r="BW141" s="127"/>
    </row>
    <row r="142" spans="1:75">
      <c r="A142" s="26" t="str">
        <f t="shared" si="178"/>
        <v/>
      </c>
      <c r="B142" s="26" t="str">
        <f t="shared" si="179"/>
        <v/>
      </c>
      <c r="C142" s="26" t="str">
        <f t="shared" si="180"/>
        <v/>
      </c>
      <c r="D142" s="103" t="str">
        <f t="shared" si="150"/>
        <v/>
      </c>
      <c r="E142" s="118" t="str">
        <f t="shared" si="151"/>
        <v/>
      </c>
      <c r="F142" s="103" t="str">
        <f t="shared" si="152"/>
        <v/>
      </c>
      <c r="G142" s="103"/>
      <c r="H142" s="60" t="str">
        <f>IF(B142="","",(IF(AND(B142&gt;='Tab1-Plan'!$C$9,C142&gt;='Tab1-Plan'!$D$9),1,0)))</f>
        <v/>
      </c>
      <c r="I142" s="64" t="str">
        <f>IF(AND(B142="",T142=""),"",VLOOKUP($A$3,'Tab2-Assumptions'!$A$10:$C$13,2,FALSE))</f>
        <v/>
      </c>
      <c r="J142" s="64" t="str">
        <f>IF(AND(B142="",T142=""),"",VLOOKUP($A$3,'Tab2-Assumptions'!$A$10:$C$13,3,FALSE))</f>
        <v/>
      </c>
      <c r="K142" s="103" t="str">
        <f t="shared" si="181"/>
        <v/>
      </c>
      <c r="L142" s="103" t="str">
        <f t="shared" si="153"/>
        <v/>
      </c>
      <c r="M142" s="103" t="str">
        <f t="shared" si="154"/>
        <v/>
      </c>
      <c r="N142" s="103" t="str">
        <f t="shared" si="155"/>
        <v/>
      </c>
      <c r="O142" s="103" t="str">
        <f t="shared" si="156"/>
        <v/>
      </c>
      <c r="P142" s="103" t="str">
        <f t="shared" si="182"/>
        <v/>
      </c>
      <c r="Q142" s="103" t="str">
        <f t="shared" si="157"/>
        <v/>
      </c>
      <c r="R142" s="103" t="str">
        <f t="shared" si="158"/>
        <v/>
      </c>
      <c r="T142" s="26" t="str">
        <f t="shared" si="183"/>
        <v/>
      </c>
      <c r="U142" s="119" t="str">
        <f t="shared" si="159"/>
        <v/>
      </c>
      <c r="V142" s="119"/>
      <c r="W142" s="120" t="str">
        <f t="shared" si="184"/>
        <v/>
      </c>
      <c r="X142" s="120" t="str">
        <f t="shared" si="160"/>
        <v/>
      </c>
      <c r="Y142" s="120" t="str">
        <f t="shared" si="161"/>
        <v/>
      </c>
      <c r="Z142" s="119"/>
      <c r="AA142" s="119" t="str">
        <f t="shared" si="185"/>
        <v/>
      </c>
      <c r="AC142" s="26" t="str">
        <f t="shared" si="162"/>
        <v/>
      </c>
      <c r="AD142" s="25" t="str">
        <f t="shared" si="163"/>
        <v/>
      </c>
      <c r="AE142" s="105"/>
      <c r="AF142" s="26" t="str">
        <f t="shared" si="164"/>
        <v/>
      </c>
      <c r="AG142" s="25" t="str">
        <f t="shared" si="165"/>
        <v/>
      </c>
      <c r="AH142" s="123"/>
      <c r="AI142" s="51" t="str">
        <f t="shared" si="166"/>
        <v/>
      </c>
      <c r="AJ142" s="35" t="str">
        <f t="shared" si="167"/>
        <v/>
      </c>
      <c r="AL142" s="25" t="str">
        <f t="shared" si="186"/>
        <v/>
      </c>
      <c r="AM142" s="25" t="str">
        <f t="shared" si="187"/>
        <v/>
      </c>
      <c r="AO142" s="33" t="str">
        <f t="shared" si="188"/>
        <v/>
      </c>
      <c r="AP142" s="33" t="str">
        <f t="shared" si="189"/>
        <v/>
      </c>
      <c r="AQ142" s="125"/>
      <c r="AR142" s="126" t="str">
        <f t="shared" si="190"/>
        <v/>
      </c>
      <c r="AS142" s="126" t="str">
        <f t="shared" si="191"/>
        <v/>
      </c>
      <c r="AT142" s="126"/>
      <c r="AU142" s="62" t="str">
        <f t="shared" si="168"/>
        <v/>
      </c>
      <c r="AV142" s="62" t="str">
        <f t="shared" si="169"/>
        <v/>
      </c>
      <c r="AW142" s="62" t="str">
        <f t="shared" si="170"/>
        <v/>
      </c>
      <c r="AX142" s="61" t="str">
        <f t="shared" si="192"/>
        <v/>
      </c>
      <c r="AY142" s="61"/>
      <c r="AZ142" s="33" t="str">
        <f>IF(B142="","",VLOOKUP($A$3,'Tab1-Plan'!$B$30:$F$33,IF(B142&lt;65,2,3),FALSE))</f>
        <v/>
      </c>
      <c r="BA142" s="33" t="str">
        <f>IF(T142="","",VLOOKUP($A$3,'Tab1-Plan'!$B$30:$F$33,IF(T142&lt;65,4,5),FALSE))</f>
        <v/>
      </c>
      <c r="BB142" s="115"/>
      <c r="BC142" s="126" t="str">
        <f t="shared" si="171"/>
        <v/>
      </c>
      <c r="BD142" s="126" t="str">
        <f t="shared" si="172"/>
        <v/>
      </c>
      <c r="BE142" s="125"/>
      <c r="BF142" s="62" t="str">
        <f t="shared" si="193"/>
        <v/>
      </c>
      <c r="BG142" s="62" t="str">
        <f t="shared" si="173"/>
        <v/>
      </c>
      <c r="BH142" s="62" t="str">
        <f t="shared" si="174"/>
        <v/>
      </c>
      <c r="BI142" s="61" t="str">
        <f t="shared" si="175"/>
        <v/>
      </c>
      <c r="BJ142" s="61"/>
      <c r="BK142" s="61" t="str">
        <f t="shared" si="176"/>
        <v/>
      </c>
      <c r="BL142" s="61" t="str">
        <f t="shared" si="177"/>
        <v/>
      </c>
      <c r="BM142" s="127"/>
      <c r="BU142" s="37"/>
      <c r="BV142" s="127"/>
      <c r="BW142" s="127"/>
    </row>
    <row r="143" spans="1:75">
      <c r="A143" s="26" t="str">
        <f t="shared" si="178"/>
        <v/>
      </c>
      <c r="B143" s="26" t="str">
        <f t="shared" si="179"/>
        <v/>
      </c>
      <c r="C143" s="26" t="str">
        <f t="shared" si="180"/>
        <v/>
      </c>
      <c r="D143" s="103" t="str">
        <f t="shared" si="150"/>
        <v/>
      </c>
      <c r="E143" s="118" t="str">
        <f t="shared" si="151"/>
        <v/>
      </c>
      <c r="F143" s="103" t="str">
        <f t="shared" si="152"/>
        <v/>
      </c>
      <c r="G143" s="103"/>
      <c r="H143" s="60" t="str">
        <f>IF(B143="","",(IF(AND(B143&gt;='Tab1-Plan'!$C$9,C143&gt;='Tab1-Plan'!$D$9),1,0)))</f>
        <v/>
      </c>
      <c r="I143" s="64" t="str">
        <f>IF(AND(B143="",T143=""),"",VLOOKUP($A$3,'Tab2-Assumptions'!$A$10:$C$13,2,FALSE))</f>
        <v/>
      </c>
      <c r="J143" s="64" t="str">
        <f>IF(AND(B143="",T143=""),"",VLOOKUP($A$3,'Tab2-Assumptions'!$A$10:$C$13,3,FALSE))</f>
        <v/>
      </c>
      <c r="K143" s="103" t="str">
        <f t="shared" si="181"/>
        <v/>
      </c>
      <c r="L143" s="103" t="str">
        <f t="shared" si="153"/>
        <v/>
      </c>
      <c r="M143" s="103" t="str">
        <f t="shared" si="154"/>
        <v/>
      </c>
      <c r="N143" s="103" t="str">
        <f t="shared" si="155"/>
        <v/>
      </c>
      <c r="O143" s="103" t="str">
        <f t="shared" si="156"/>
        <v/>
      </c>
      <c r="P143" s="103" t="str">
        <f t="shared" si="182"/>
        <v/>
      </c>
      <c r="Q143" s="103" t="str">
        <f t="shared" si="157"/>
        <v/>
      </c>
      <c r="R143" s="103" t="str">
        <f t="shared" si="158"/>
        <v/>
      </c>
      <c r="T143" s="26" t="str">
        <f t="shared" si="183"/>
        <v/>
      </c>
      <c r="U143" s="119" t="str">
        <f t="shared" si="159"/>
        <v/>
      </c>
      <c r="V143" s="119"/>
      <c r="W143" s="120" t="str">
        <f t="shared" si="184"/>
        <v/>
      </c>
      <c r="X143" s="120" t="str">
        <f t="shared" si="160"/>
        <v/>
      </c>
      <c r="Y143" s="120" t="str">
        <f t="shared" si="161"/>
        <v/>
      </c>
      <c r="Z143" s="119"/>
      <c r="AA143" s="119" t="str">
        <f t="shared" si="185"/>
        <v/>
      </c>
      <c r="AC143" s="26" t="str">
        <f t="shared" si="162"/>
        <v/>
      </c>
      <c r="AD143" s="25" t="str">
        <f t="shared" si="163"/>
        <v/>
      </c>
      <c r="AE143" s="105"/>
      <c r="AF143" s="26" t="str">
        <f t="shared" si="164"/>
        <v/>
      </c>
      <c r="AG143" s="25" t="str">
        <f t="shared" si="165"/>
        <v/>
      </c>
      <c r="AH143" s="123"/>
      <c r="AI143" s="51" t="str">
        <f t="shared" si="166"/>
        <v/>
      </c>
      <c r="AJ143" s="35" t="str">
        <f t="shared" si="167"/>
        <v/>
      </c>
      <c r="AL143" s="25" t="str">
        <f t="shared" si="186"/>
        <v/>
      </c>
      <c r="AM143" s="25" t="str">
        <f t="shared" si="187"/>
        <v/>
      </c>
      <c r="AO143" s="33" t="str">
        <f t="shared" si="188"/>
        <v/>
      </c>
      <c r="AP143" s="33" t="str">
        <f t="shared" si="189"/>
        <v/>
      </c>
      <c r="AQ143" s="125"/>
      <c r="AR143" s="126" t="str">
        <f t="shared" si="190"/>
        <v/>
      </c>
      <c r="AS143" s="126" t="str">
        <f t="shared" si="191"/>
        <v/>
      </c>
      <c r="AT143" s="126"/>
      <c r="AU143" s="62" t="str">
        <f t="shared" si="168"/>
        <v/>
      </c>
      <c r="AV143" s="62" t="str">
        <f t="shared" si="169"/>
        <v/>
      </c>
      <c r="AW143" s="62" t="str">
        <f t="shared" si="170"/>
        <v/>
      </c>
      <c r="AX143" s="61" t="str">
        <f t="shared" si="192"/>
        <v/>
      </c>
      <c r="AY143" s="61"/>
      <c r="AZ143" s="33" t="str">
        <f>IF(B143="","",VLOOKUP($A$3,'Tab1-Plan'!$B$30:$F$33,IF(B143&lt;65,2,3),FALSE))</f>
        <v/>
      </c>
      <c r="BA143" s="33" t="str">
        <f>IF(T143="","",VLOOKUP($A$3,'Tab1-Plan'!$B$30:$F$33,IF(T143&lt;65,4,5),FALSE))</f>
        <v/>
      </c>
      <c r="BB143" s="115"/>
      <c r="BC143" s="126" t="str">
        <f t="shared" si="171"/>
        <v/>
      </c>
      <c r="BD143" s="126" t="str">
        <f t="shared" si="172"/>
        <v/>
      </c>
      <c r="BE143" s="125"/>
      <c r="BF143" s="62" t="str">
        <f t="shared" si="193"/>
        <v/>
      </c>
      <c r="BG143" s="62" t="str">
        <f t="shared" si="173"/>
        <v/>
      </c>
      <c r="BH143" s="62" t="str">
        <f t="shared" si="174"/>
        <v/>
      </c>
      <c r="BI143" s="61" t="str">
        <f t="shared" si="175"/>
        <v/>
      </c>
      <c r="BJ143" s="61"/>
      <c r="BK143" s="61" t="str">
        <f t="shared" si="176"/>
        <v/>
      </c>
      <c r="BL143" s="61" t="str">
        <f t="shared" si="177"/>
        <v/>
      </c>
      <c r="BM143" s="127"/>
      <c r="BU143" s="37"/>
      <c r="BV143" s="127"/>
      <c r="BW143" s="127"/>
    </row>
    <row r="144" spans="1:75">
      <c r="A144" s="26" t="str">
        <f t="shared" si="178"/>
        <v/>
      </c>
      <c r="B144" s="26" t="str">
        <f t="shared" si="179"/>
        <v/>
      </c>
      <c r="C144" s="26" t="str">
        <f t="shared" si="180"/>
        <v/>
      </c>
      <c r="D144" s="103" t="str">
        <f t="shared" si="150"/>
        <v/>
      </c>
      <c r="E144" s="118" t="str">
        <f t="shared" si="151"/>
        <v/>
      </c>
      <c r="F144" s="103" t="str">
        <f t="shared" si="152"/>
        <v/>
      </c>
      <c r="G144" s="103"/>
      <c r="H144" s="60" t="str">
        <f>IF(B144="","",(IF(AND(B144&gt;='Tab1-Plan'!$C$9,C144&gt;='Tab1-Plan'!$D$9),1,0)))</f>
        <v/>
      </c>
      <c r="I144" s="64" t="str">
        <f>IF(AND(B144="",T144=""),"",VLOOKUP($A$3,'Tab2-Assumptions'!$A$10:$C$13,2,FALSE))</f>
        <v/>
      </c>
      <c r="J144" s="64" t="str">
        <f>IF(AND(B144="",T144=""),"",VLOOKUP($A$3,'Tab2-Assumptions'!$A$10:$C$13,3,FALSE))</f>
        <v/>
      </c>
      <c r="K144" s="103" t="str">
        <f t="shared" si="181"/>
        <v/>
      </c>
      <c r="L144" s="103" t="str">
        <f t="shared" si="153"/>
        <v/>
      </c>
      <c r="M144" s="103" t="str">
        <f t="shared" si="154"/>
        <v/>
      </c>
      <c r="N144" s="103" t="str">
        <f t="shared" si="155"/>
        <v/>
      </c>
      <c r="O144" s="103" t="str">
        <f t="shared" si="156"/>
        <v/>
      </c>
      <c r="P144" s="103" t="str">
        <f t="shared" si="182"/>
        <v/>
      </c>
      <c r="Q144" s="103" t="str">
        <f t="shared" si="157"/>
        <v/>
      </c>
      <c r="R144" s="103" t="str">
        <f t="shared" si="158"/>
        <v/>
      </c>
      <c r="T144" s="26" t="str">
        <f t="shared" si="183"/>
        <v/>
      </c>
      <c r="U144" s="119" t="str">
        <f t="shared" si="159"/>
        <v/>
      </c>
      <c r="V144" s="119"/>
      <c r="W144" s="120" t="str">
        <f t="shared" si="184"/>
        <v/>
      </c>
      <c r="X144" s="120" t="str">
        <f t="shared" si="160"/>
        <v/>
      </c>
      <c r="Y144" s="120" t="str">
        <f t="shared" si="161"/>
        <v/>
      </c>
      <c r="Z144" s="119"/>
      <c r="AA144" s="119" t="str">
        <f t="shared" si="185"/>
        <v/>
      </c>
      <c r="AC144" s="26" t="str">
        <f t="shared" si="162"/>
        <v/>
      </c>
      <c r="AD144" s="25" t="str">
        <f t="shared" si="163"/>
        <v/>
      </c>
      <c r="AE144" s="105"/>
      <c r="AF144" s="26" t="str">
        <f t="shared" si="164"/>
        <v/>
      </c>
      <c r="AG144" s="25" t="str">
        <f t="shared" si="165"/>
        <v/>
      </c>
      <c r="AH144" s="123"/>
      <c r="AI144" s="51" t="str">
        <f t="shared" si="166"/>
        <v/>
      </c>
      <c r="AJ144" s="35" t="str">
        <f t="shared" si="167"/>
        <v/>
      </c>
      <c r="AL144" s="25" t="str">
        <f t="shared" si="186"/>
        <v/>
      </c>
      <c r="AM144" s="25" t="str">
        <f t="shared" si="187"/>
        <v/>
      </c>
      <c r="AO144" s="33" t="str">
        <f t="shared" si="188"/>
        <v/>
      </c>
      <c r="AP144" s="33" t="str">
        <f t="shared" si="189"/>
        <v/>
      </c>
      <c r="AQ144" s="125"/>
      <c r="AR144" s="126" t="str">
        <f t="shared" si="190"/>
        <v/>
      </c>
      <c r="AS144" s="126" t="str">
        <f t="shared" si="191"/>
        <v/>
      </c>
      <c r="AT144" s="126"/>
      <c r="AU144" s="62" t="str">
        <f t="shared" si="168"/>
        <v/>
      </c>
      <c r="AV144" s="62" t="str">
        <f t="shared" si="169"/>
        <v/>
      </c>
      <c r="AW144" s="62" t="str">
        <f t="shared" si="170"/>
        <v/>
      </c>
      <c r="AX144" s="61" t="str">
        <f t="shared" si="192"/>
        <v/>
      </c>
      <c r="AY144" s="61"/>
      <c r="AZ144" s="33" t="str">
        <f>IF(B144="","",VLOOKUP($A$3,'Tab1-Plan'!$B$30:$F$33,IF(B144&lt;65,2,3),FALSE))</f>
        <v/>
      </c>
      <c r="BA144" s="33" t="str">
        <f>IF(T144="","",VLOOKUP($A$3,'Tab1-Plan'!$B$30:$F$33,IF(T144&lt;65,4,5),FALSE))</f>
        <v/>
      </c>
      <c r="BB144" s="115"/>
      <c r="BC144" s="126" t="str">
        <f t="shared" si="171"/>
        <v/>
      </c>
      <c r="BD144" s="126" t="str">
        <f t="shared" si="172"/>
        <v/>
      </c>
      <c r="BE144" s="125"/>
      <c r="BF144" s="62" t="str">
        <f t="shared" si="193"/>
        <v/>
      </c>
      <c r="BG144" s="62" t="str">
        <f t="shared" si="173"/>
        <v/>
      </c>
      <c r="BH144" s="62" t="str">
        <f t="shared" si="174"/>
        <v/>
      </c>
      <c r="BI144" s="61" t="str">
        <f t="shared" si="175"/>
        <v/>
      </c>
      <c r="BJ144" s="61"/>
      <c r="BK144" s="61" t="str">
        <f t="shared" si="176"/>
        <v/>
      </c>
      <c r="BL144" s="61" t="str">
        <f t="shared" si="177"/>
        <v/>
      </c>
      <c r="BM144" s="127"/>
      <c r="BU144" s="37"/>
      <c r="BV144" s="127"/>
      <c r="BW144" s="127"/>
    </row>
    <row r="145" spans="1:75">
      <c r="A145" s="26" t="str">
        <f t="shared" si="178"/>
        <v/>
      </c>
      <c r="B145" s="26" t="str">
        <f t="shared" si="179"/>
        <v/>
      </c>
      <c r="C145" s="26" t="str">
        <f t="shared" si="180"/>
        <v/>
      </c>
      <c r="D145" s="103" t="str">
        <f t="shared" si="150"/>
        <v/>
      </c>
      <c r="E145" s="118" t="str">
        <f t="shared" si="151"/>
        <v/>
      </c>
      <c r="F145" s="103" t="str">
        <f t="shared" si="152"/>
        <v/>
      </c>
      <c r="G145" s="103"/>
      <c r="H145" s="60" t="str">
        <f>IF(B145="","",(IF(AND(B145&gt;='Tab1-Plan'!$C$9,C145&gt;='Tab1-Plan'!$D$9),1,0)))</f>
        <v/>
      </c>
      <c r="I145" s="64" t="str">
        <f>IF(AND(B145="",T145=""),"",VLOOKUP($A$3,'Tab2-Assumptions'!$A$10:$C$13,2,FALSE))</f>
        <v/>
      </c>
      <c r="J145" s="64" t="str">
        <f>IF(AND(B145="",T145=""),"",VLOOKUP($A$3,'Tab2-Assumptions'!$A$10:$C$13,3,FALSE))</f>
        <v/>
      </c>
      <c r="K145" s="103" t="str">
        <f t="shared" si="181"/>
        <v/>
      </c>
      <c r="L145" s="103" t="str">
        <f t="shared" si="153"/>
        <v/>
      </c>
      <c r="M145" s="103" t="str">
        <f t="shared" si="154"/>
        <v/>
      </c>
      <c r="N145" s="103" t="str">
        <f t="shared" si="155"/>
        <v/>
      </c>
      <c r="O145" s="103" t="str">
        <f t="shared" si="156"/>
        <v/>
      </c>
      <c r="P145" s="103" t="str">
        <f t="shared" si="182"/>
        <v/>
      </c>
      <c r="Q145" s="103" t="str">
        <f t="shared" si="157"/>
        <v/>
      </c>
      <c r="R145" s="103" t="str">
        <f t="shared" si="158"/>
        <v/>
      </c>
      <c r="T145" s="26" t="str">
        <f t="shared" si="183"/>
        <v/>
      </c>
      <c r="U145" s="119" t="str">
        <f t="shared" si="159"/>
        <v/>
      </c>
      <c r="V145" s="119"/>
      <c r="W145" s="120" t="str">
        <f t="shared" si="184"/>
        <v/>
      </c>
      <c r="X145" s="120" t="str">
        <f t="shared" si="160"/>
        <v/>
      </c>
      <c r="Y145" s="120" t="str">
        <f t="shared" si="161"/>
        <v/>
      </c>
      <c r="Z145" s="119"/>
      <c r="AA145" s="119" t="str">
        <f t="shared" si="185"/>
        <v/>
      </c>
      <c r="AC145" s="26" t="str">
        <f t="shared" si="162"/>
        <v/>
      </c>
      <c r="AD145" s="25" t="str">
        <f t="shared" si="163"/>
        <v/>
      </c>
      <c r="AE145" s="105"/>
      <c r="AF145" s="26" t="str">
        <f t="shared" si="164"/>
        <v/>
      </c>
      <c r="AG145" s="25" t="str">
        <f t="shared" si="165"/>
        <v/>
      </c>
      <c r="AH145" s="123"/>
      <c r="AI145" s="51" t="str">
        <f t="shared" si="166"/>
        <v/>
      </c>
      <c r="AJ145" s="35" t="str">
        <f t="shared" si="167"/>
        <v/>
      </c>
      <c r="AL145" s="25" t="str">
        <f t="shared" si="186"/>
        <v/>
      </c>
      <c r="AM145" s="25" t="str">
        <f t="shared" si="187"/>
        <v/>
      </c>
      <c r="AO145" s="33" t="str">
        <f t="shared" si="188"/>
        <v/>
      </c>
      <c r="AP145" s="33" t="str">
        <f t="shared" si="189"/>
        <v/>
      </c>
      <c r="AQ145" s="125"/>
      <c r="AR145" s="126" t="str">
        <f t="shared" si="190"/>
        <v/>
      </c>
      <c r="AS145" s="126" t="str">
        <f t="shared" si="191"/>
        <v/>
      </c>
      <c r="AT145" s="126"/>
      <c r="AU145" s="62" t="str">
        <f t="shared" si="168"/>
        <v/>
      </c>
      <c r="AV145" s="62" t="str">
        <f t="shared" si="169"/>
        <v/>
      </c>
      <c r="AW145" s="62" t="str">
        <f t="shared" si="170"/>
        <v/>
      </c>
      <c r="AX145" s="61" t="str">
        <f t="shared" si="192"/>
        <v/>
      </c>
      <c r="AY145" s="61"/>
      <c r="AZ145" s="33" t="str">
        <f>IF(B145="","",VLOOKUP($A$3,'Tab1-Plan'!$B$30:$F$33,IF(B145&lt;65,2,3),FALSE))</f>
        <v/>
      </c>
      <c r="BA145" s="33" t="str">
        <f>IF(T145="","",VLOOKUP($A$3,'Tab1-Plan'!$B$30:$F$33,IF(T145&lt;65,4,5),FALSE))</f>
        <v/>
      </c>
      <c r="BB145" s="115"/>
      <c r="BC145" s="126" t="str">
        <f t="shared" si="171"/>
        <v/>
      </c>
      <c r="BD145" s="126" t="str">
        <f t="shared" si="172"/>
        <v/>
      </c>
      <c r="BE145" s="125"/>
      <c r="BF145" s="62" t="str">
        <f t="shared" si="193"/>
        <v/>
      </c>
      <c r="BG145" s="62" t="str">
        <f t="shared" si="173"/>
        <v/>
      </c>
      <c r="BH145" s="62" t="str">
        <f t="shared" si="174"/>
        <v/>
      </c>
      <c r="BI145" s="61" t="str">
        <f t="shared" si="175"/>
        <v/>
      </c>
      <c r="BJ145" s="61"/>
      <c r="BK145" s="61" t="str">
        <f t="shared" si="176"/>
        <v/>
      </c>
      <c r="BL145" s="61" t="str">
        <f t="shared" si="177"/>
        <v/>
      </c>
      <c r="BM145" s="127"/>
      <c r="BU145" s="37"/>
      <c r="BV145" s="127"/>
      <c r="BW145" s="127"/>
    </row>
    <row r="146" spans="1:75">
      <c r="A146" s="26" t="str">
        <f t="shared" si="178"/>
        <v/>
      </c>
      <c r="B146" s="26" t="str">
        <f t="shared" si="179"/>
        <v/>
      </c>
      <c r="C146" s="26" t="str">
        <f t="shared" si="180"/>
        <v/>
      </c>
      <c r="D146" s="103" t="str">
        <f t="shared" si="150"/>
        <v/>
      </c>
      <c r="E146" s="118" t="str">
        <f t="shared" si="151"/>
        <v/>
      </c>
      <c r="F146" s="103" t="str">
        <f t="shared" si="152"/>
        <v/>
      </c>
      <c r="G146" s="103"/>
      <c r="H146" s="60" t="str">
        <f>IF(B146="","",(IF(AND(B146&gt;='Tab1-Plan'!$C$9,C146&gt;='Tab1-Plan'!$D$9),1,0)))</f>
        <v/>
      </c>
      <c r="I146" s="64" t="str">
        <f>IF(AND(B146="",T146=""),"",VLOOKUP($A$3,'Tab2-Assumptions'!$A$10:$C$13,2,FALSE))</f>
        <v/>
      </c>
      <c r="J146" s="64" t="str">
        <f>IF(AND(B146="",T146=""),"",VLOOKUP($A$3,'Tab2-Assumptions'!$A$10:$C$13,3,FALSE))</f>
        <v/>
      </c>
      <c r="K146" s="103" t="str">
        <f t="shared" si="181"/>
        <v/>
      </c>
      <c r="L146" s="103" t="str">
        <f t="shared" si="153"/>
        <v/>
      </c>
      <c r="M146" s="103" t="str">
        <f t="shared" si="154"/>
        <v/>
      </c>
      <c r="N146" s="103" t="str">
        <f t="shared" si="155"/>
        <v/>
      </c>
      <c r="O146" s="103" t="str">
        <f t="shared" si="156"/>
        <v/>
      </c>
      <c r="P146" s="103" t="str">
        <f t="shared" si="182"/>
        <v/>
      </c>
      <c r="Q146" s="103" t="str">
        <f t="shared" si="157"/>
        <v/>
      </c>
      <c r="R146" s="103" t="str">
        <f t="shared" si="158"/>
        <v/>
      </c>
      <c r="T146" s="26" t="str">
        <f t="shared" si="183"/>
        <v/>
      </c>
      <c r="U146" s="119" t="str">
        <f t="shared" si="159"/>
        <v/>
      </c>
      <c r="V146" s="119"/>
      <c r="W146" s="120" t="str">
        <f t="shared" si="184"/>
        <v/>
      </c>
      <c r="X146" s="120" t="str">
        <f t="shared" si="160"/>
        <v/>
      </c>
      <c r="Y146" s="120" t="str">
        <f t="shared" si="161"/>
        <v/>
      </c>
      <c r="Z146" s="119"/>
      <c r="AA146" s="119" t="str">
        <f t="shared" si="185"/>
        <v/>
      </c>
      <c r="AC146" s="26" t="str">
        <f t="shared" si="162"/>
        <v/>
      </c>
      <c r="AD146" s="25" t="str">
        <f t="shared" si="163"/>
        <v/>
      </c>
      <c r="AE146" s="105"/>
      <c r="AF146" s="26" t="str">
        <f t="shared" si="164"/>
        <v/>
      </c>
      <c r="AG146" s="25" t="str">
        <f t="shared" si="165"/>
        <v/>
      </c>
      <c r="AH146" s="123"/>
      <c r="AI146" s="51" t="str">
        <f t="shared" si="166"/>
        <v/>
      </c>
      <c r="AJ146" s="35" t="str">
        <f t="shared" si="167"/>
        <v/>
      </c>
      <c r="AL146" s="25" t="str">
        <f t="shared" si="186"/>
        <v/>
      </c>
      <c r="AM146" s="25" t="str">
        <f t="shared" si="187"/>
        <v/>
      </c>
      <c r="AO146" s="33" t="str">
        <f t="shared" si="188"/>
        <v/>
      </c>
      <c r="AP146" s="33" t="str">
        <f t="shared" si="189"/>
        <v/>
      </c>
      <c r="AQ146" s="125"/>
      <c r="AR146" s="126" t="str">
        <f t="shared" si="190"/>
        <v/>
      </c>
      <c r="AS146" s="126" t="str">
        <f t="shared" si="191"/>
        <v/>
      </c>
      <c r="AT146" s="126"/>
      <c r="AU146" s="62" t="str">
        <f t="shared" si="168"/>
        <v/>
      </c>
      <c r="AV146" s="62" t="str">
        <f t="shared" si="169"/>
        <v/>
      </c>
      <c r="AW146" s="62" t="str">
        <f t="shared" si="170"/>
        <v/>
      </c>
      <c r="AX146" s="61" t="str">
        <f t="shared" si="192"/>
        <v/>
      </c>
      <c r="AY146" s="61"/>
      <c r="AZ146" s="33" t="str">
        <f>IF(B146="","",VLOOKUP($A$3,'Tab1-Plan'!$B$30:$F$33,IF(B146&lt;65,2,3),FALSE))</f>
        <v/>
      </c>
      <c r="BA146" s="33" t="str">
        <f>IF(T146="","",VLOOKUP($A$3,'Tab1-Plan'!$B$30:$F$33,IF(T146&lt;65,4,5),FALSE))</f>
        <v/>
      </c>
      <c r="BB146" s="115"/>
      <c r="BC146" s="126" t="str">
        <f t="shared" si="171"/>
        <v/>
      </c>
      <c r="BD146" s="126" t="str">
        <f t="shared" si="172"/>
        <v/>
      </c>
      <c r="BE146" s="125"/>
      <c r="BF146" s="62" t="str">
        <f t="shared" si="193"/>
        <v/>
      </c>
      <c r="BG146" s="62" t="str">
        <f t="shared" si="173"/>
        <v/>
      </c>
      <c r="BH146" s="62" t="str">
        <f t="shared" si="174"/>
        <v/>
      </c>
      <c r="BI146" s="61" t="str">
        <f t="shared" si="175"/>
        <v/>
      </c>
      <c r="BJ146" s="61"/>
      <c r="BK146" s="61" t="str">
        <f t="shared" si="176"/>
        <v/>
      </c>
      <c r="BL146" s="61" t="str">
        <f t="shared" si="177"/>
        <v/>
      </c>
      <c r="BM146" s="127"/>
      <c r="BU146" s="37"/>
      <c r="BV146" s="127"/>
      <c r="BW146" s="127"/>
    </row>
    <row r="147" spans="1:75">
      <c r="A147" s="26" t="str">
        <f t="shared" si="178"/>
        <v/>
      </c>
      <c r="B147" s="26" t="str">
        <f t="shared" si="179"/>
        <v/>
      </c>
      <c r="C147" s="26" t="str">
        <f t="shared" si="180"/>
        <v/>
      </c>
      <c r="D147" s="103" t="str">
        <f t="shared" si="150"/>
        <v/>
      </c>
      <c r="E147" s="118" t="str">
        <f t="shared" si="151"/>
        <v/>
      </c>
      <c r="F147" s="103" t="str">
        <f t="shared" si="152"/>
        <v/>
      </c>
      <c r="G147" s="103"/>
      <c r="H147" s="60" t="str">
        <f>IF(B147="","",(IF(AND(B147&gt;='Tab1-Plan'!$C$9,C147&gt;='Tab1-Plan'!$D$9),1,0)))</f>
        <v/>
      </c>
      <c r="I147" s="64" t="str">
        <f>IF(AND(B147="",T147=""),"",VLOOKUP($A$3,'Tab2-Assumptions'!$A$10:$C$13,2,FALSE))</f>
        <v/>
      </c>
      <c r="J147" s="64" t="str">
        <f>IF(AND(B147="",T147=""),"",VLOOKUP($A$3,'Tab2-Assumptions'!$A$10:$C$13,3,FALSE))</f>
        <v/>
      </c>
      <c r="K147" s="103" t="str">
        <f t="shared" si="181"/>
        <v/>
      </c>
      <c r="L147" s="103" t="str">
        <f t="shared" si="153"/>
        <v/>
      </c>
      <c r="M147" s="103" t="str">
        <f t="shared" si="154"/>
        <v/>
      </c>
      <c r="N147" s="103" t="str">
        <f t="shared" si="155"/>
        <v/>
      </c>
      <c r="O147" s="103" t="str">
        <f t="shared" si="156"/>
        <v/>
      </c>
      <c r="P147" s="103" t="str">
        <f t="shared" si="182"/>
        <v/>
      </c>
      <c r="Q147" s="103" t="str">
        <f t="shared" si="157"/>
        <v/>
      </c>
      <c r="R147" s="103" t="str">
        <f t="shared" si="158"/>
        <v/>
      </c>
      <c r="T147" s="26" t="str">
        <f t="shared" si="183"/>
        <v/>
      </c>
      <c r="U147" s="119" t="str">
        <f t="shared" si="159"/>
        <v/>
      </c>
      <c r="V147" s="119"/>
      <c r="W147" s="120" t="str">
        <f t="shared" si="184"/>
        <v/>
      </c>
      <c r="X147" s="120" t="str">
        <f t="shared" si="160"/>
        <v/>
      </c>
      <c r="Y147" s="120" t="str">
        <f t="shared" si="161"/>
        <v/>
      </c>
      <c r="Z147" s="119"/>
      <c r="AA147" s="119" t="str">
        <f t="shared" si="185"/>
        <v/>
      </c>
      <c r="AC147" s="26" t="str">
        <f t="shared" si="162"/>
        <v/>
      </c>
      <c r="AD147" s="25" t="str">
        <f t="shared" si="163"/>
        <v/>
      </c>
      <c r="AE147" s="105"/>
      <c r="AF147" s="26" t="str">
        <f t="shared" si="164"/>
        <v/>
      </c>
      <c r="AG147" s="25" t="str">
        <f t="shared" si="165"/>
        <v/>
      </c>
      <c r="AH147" s="123"/>
      <c r="AI147" s="51" t="str">
        <f t="shared" si="166"/>
        <v/>
      </c>
      <c r="AJ147" s="35" t="str">
        <f t="shared" si="167"/>
        <v/>
      </c>
      <c r="AL147" s="25" t="str">
        <f t="shared" si="186"/>
        <v/>
      </c>
      <c r="AM147" s="25" t="str">
        <f t="shared" si="187"/>
        <v/>
      </c>
      <c r="AO147" s="33" t="str">
        <f t="shared" si="188"/>
        <v/>
      </c>
      <c r="AP147" s="33" t="str">
        <f t="shared" si="189"/>
        <v/>
      </c>
      <c r="AQ147" s="125"/>
      <c r="AR147" s="126" t="str">
        <f t="shared" si="190"/>
        <v/>
      </c>
      <c r="AS147" s="126" t="str">
        <f t="shared" si="191"/>
        <v/>
      </c>
      <c r="AT147" s="126"/>
      <c r="AU147" s="62" t="str">
        <f t="shared" si="168"/>
        <v/>
      </c>
      <c r="AV147" s="62" t="str">
        <f t="shared" si="169"/>
        <v/>
      </c>
      <c r="AW147" s="62" t="str">
        <f t="shared" si="170"/>
        <v/>
      </c>
      <c r="AX147" s="61" t="str">
        <f t="shared" si="192"/>
        <v/>
      </c>
      <c r="AY147" s="61"/>
      <c r="AZ147" s="33" t="str">
        <f>IF(B147="","",VLOOKUP($A$3,'Tab1-Plan'!$B$30:$F$33,IF(B147&lt;65,2,3),FALSE))</f>
        <v/>
      </c>
      <c r="BA147" s="33" t="str">
        <f>IF(T147="","",VLOOKUP($A$3,'Tab1-Plan'!$B$30:$F$33,IF(T147&lt;65,4,5),FALSE))</f>
        <v/>
      </c>
      <c r="BB147" s="115"/>
      <c r="BC147" s="126" t="str">
        <f t="shared" si="171"/>
        <v/>
      </c>
      <c r="BD147" s="126" t="str">
        <f t="shared" si="172"/>
        <v/>
      </c>
      <c r="BE147" s="125"/>
      <c r="BF147" s="62" t="str">
        <f t="shared" si="193"/>
        <v/>
      </c>
      <c r="BG147" s="62" t="str">
        <f t="shared" si="173"/>
        <v/>
      </c>
      <c r="BH147" s="62" t="str">
        <f t="shared" si="174"/>
        <v/>
      </c>
      <c r="BI147" s="61" t="str">
        <f t="shared" si="175"/>
        <v/>
      </c>
      <c r="BJ147" s="61"/>
      <c r="BK147" s="61" t="str">
        <f t="shared" si="176"/>
        <v/>
      </c>
      <c r="BL147" s="61" t="str">
        <f t="shared" si="177"/>
        <v/>
      </c>
      <c r="BM147" s="127"/>
      <c r="BU147" s="37"/>
      <c r="BV147" s="127"/>
      <c r="BW147" s="127"/>
    </row>
    <row r="148" spans="1:75">
      <c r="A148" s="26" t="str">
        <f t="shared" si="178"/>
        <v/>
      </c>
      <c r="B148" s="26" t="str">
        <f t="shared" si="179"/>
        <v/>
      </c>
      <c r="C148" s="26" t="str">
        <f t="shared" si="180"/>
        <v/>
      </c>
      <c r="D148" s="103" t="str">
        <f t="shared" si="150"/>
        <v/>
      </c>
      <c r="E148" s="118" t="str">
        <f t="shared" si="151"/>
        <v/>
      </c>
      <c r="F148" s="103" t="str">
        <f t="shared" si="152"/>
        <v/>
      </c>
      <c r="G148" s="103"/>
      <c r="H148" s="60" t="str">
        <f>IF(B148="","",(IF(AND(B148&gt;='Tab1-Plan'!$C$9,C148&gt;='Tab1-Plan'!$D$9),1,0)))</f>
        <v/>
      </c>
      <c r="I148" s="64" t="str">
        <f>IF(AND(B148="",T148=""),"",VLOOKUP($A$3,'Tab2-Assumptions'!$A$10:$C$13,2,FALSE))</f>
        <v/>
      </c>
      <c r="J148" s="64" t="str">
        <f>IF(AND(B148="",T148=""),"",VLOOKUP($A$3,'Tab2-Assumptions'!$A$10:$C$13,3,FALSE))</f>
        <v/>
      </c>
      <c r="K148" s="103" t="str">
        <f t="shared" si="181"/>
        <v/>
      </c>
      <c r="L148" s="103" t="str">
        <f t="shared" si="153"/>
        <v/>
      </c>
      <c r="M148" s="103" t="str">
        <f t="shared" si="154"/>
        <v/>
      </c>
      <c r="N148" s="103" t="str">
        <f t="shared" si="155"/>
        <v/>
      </c>
      <c r="O148" s="103" t="str">
        <f t="shared" si="156"/>
        <v/>
      </c>
      <c r="P148" s="103" t="str">
        <f t="shared" si="182"/>
        <v/>
      </c>
      <c r="Q148" s="103" t="str">
        <f t="shared" si="157"/>
        <v/>
      </c>
      <c r="R148" s="103" t="str">
        <f t="shared" si="158"/>
        <v/>
      </c>
      <c r="T148" s="26" t="str">
        <f t="shared" si="183"/>
        <v/>
      </c>
      <c r="U148" s="119" t="str">
        <f t="shared" si="159"/>
        <v/>
      </c>
      <c r="V148" s="119"/>
      <c r="W148" s="120" t="str">
        <f t="shared" si="184"/>
        <v/>
      </c>
      <c r="X148" s="120" t="str">
        <f t="shared" si="160"/>
        <v/>
      </c>
      <c r="Y148" s="120" t="str">
        <f t="shared" si="161"/>
        <v/>
      </c>
      <c r="Z148" s="119"/>
      <c r="AA148" s="119" t="str">
        <f t="shared" si="185"/>
        <v/>
      </c>
      <c r="AC148" s="26" t="str">
        <f t="shared" si="162"/>
        <v/>
      </c>
      <c r="AD148" s="25" t="str">
        <f t="shared" si="163"/>
        <v/>
      </c>
      <c r="AE148" s="105"/>
      <c r="AF148" s="26" t="str">
        <f t="shared" si="164"/>
        <v/>
      </c>
      <c r="AG148" s="25" t="str">
        <f t="shared" si="165"/>
        <v/>
      </c>
      <c r="AH148" s="123"/>
      <c r="AI148" s="51" t="str">
        <f t="shared" si="166"/>
        <v/>
      </c>
      <c r="AJ148" s="35" t="str">
        <f t="shared" si="167"/>
        <v/>
      </c>
      <c r="AL148" s="25" t="str">
        <f t="shared" si="186"/>
        <v/>
      </c>
      <c r="AM148" s="25" t="str">
        <f t="shared" si="187"/>
        <v/>
      </c>
      <c r="AO148" s="33" t="str">
        <f t="shared" si="188"/>
        <v/>
      </c>
      <c r="AP148" s="33" t="str">
        <f t="shared" si="189"/>
        <v/>
      </c>
      <c r="AQ148" s="125"/>
      <c r="AR148" s="126" t="str">
        <f t="shared" si="190"/>
        <v/>
      </c>
      <c r="AS148" s="126" t="str">
        <f t="shared" si="191"/>
        <v/>
      </c>
      <c r="AT148" s="126"/>
      <c r="AU148" s="62" t="str">
        <f t="shared" si="168"/>
        <v/>
      </c>
      <c r="AV148" s="62" t="str">
        <f t="shared" si="169"/>
        <v/>
      </c>
      <c r="AW148" s="62" t="str">
        <f t="shared" si="170"/>
        <v/>
      </c>
      <c r="AX148" s="61" t="str">
        <f t="shared" si="192"/>
        <v/>
      </c>
      <c r="AY148" s="61"/>
      <c r="AZ148" s="33" t="str">
        <f>IF(B148="","",VLOOKUP($A$3,'Tab1-Plan'!$B$30:$F$33,IF(B148&lt;65,2,3),FALSE))</f>
        <v/>
      </c>
      <c r="BA148" s="33" t="str">
        <f>IF(T148="","",VLOOKUP($A$3,'Tab1-Plan'!$B$30:$F$33,IF(T148&lt;65,4,5),FALSE))</f>
        <v/>
      </c>
      <c r="BB148" s="115"/>
      <c r="BC148" s="126" t="str">
        <f t="shared" si="171"/>
        <v/>
      </c>
      <c r="BD148" s="126" t="str">
        <f t="shared" si="172"/>
        <v/>
      </c>
      <c r="BE148" s="125"/>
      <c r="BF148" s="62" t="str">
        <f t="shared" si="193"/>
        <v/>
      </c>
      <c r="BG148" s="62" t="str">
        <f t="shared" si="173"/>
        <v/>
      </c>
      <c r="BH148" s="62" t="str">
        <f t="shared" si="174"/>
        <v/>
      </c>
      <c r="BI148" s="61" t="str">
        <f t="shared" si="175"/>
        <v/>
      </c>
      <c r="BJ148" s="61"/>
      <c r="BK148" s="61" t="str">
        <f t="shared" si="176"/>
        <v/>
      </c>
      <c r="BL148" s="61" t="str">
        <f t="shared" si="177"/>
        <v/>
      </c>
      <c r="BM148" s="127"/>
      <c r="BU148" s="37"/>
      <c r="BV148" s="127"/>
      <c r="BW148" s="127"/>
    </row>
    <row r="149" spans="1:75">
      <c r="A149" s="26" t="str">
        <f t="shared" si="178"/>
        <v/>
      </c>
      <c r="B149" s="26" t="str">
        <f t="shared" si="179"/>
        <v/>
      </c>
      <c r="C149" s="26" t="str">
        <f t="shared" si="180"/>
        <v/>
      </c>
      <c r="D149" s="103" t="str">
        <f t="shared" si="150"/>
        <v/>
      </c>
      <c r="E149" s="118" t="str">
        <f t="shared" si="151"/>
        <v/>
      </c>
      <c r="F149" s="103" t="str">
        <f t="shared" si="152"/>
        <v/>
      </c>
      <c r="G149" s="103"/>
      <c r="H149" s="60" t="str">
        <f>IF(B149="","",(IF(AND(B149&gt;='Tab1-Plan'!$C$9,C149&gt;='Tab1-Plan'!$D$9),1,0)))</f>
        <v/>
      </c>
      <c r="I149" s="64" t="str">
        <f>IF(AND(B149="",T149=""),"",VLOOKUP($A$3,'Tab2-Assumptions'!$A$10:$C$13,2,FALSE))</f>
        <v/>
      </c>
      <c r="J149" s="64" t="str">
        <f>IF(AND(B149="",T149=""),"",VLOOKUP($A$3,'Tab2-Assumptions'!$A$10:$C$13,3,FALSE))</f>
        <v/>
      </c>
      <c r="K149" s="103" t="str">
        <f t="shared" si="181"/>
        <v/>
      </c>
      <c r="L149" s="103" t="str">
        <f t="shared" si="153"/>
        <v/>
      </c>
      <c r="M149" s="103" t="str">
        <f t="shared" si="154"/>
        <v/>
      </c>
      <c r="N149" s="103" t="str">
        <f t="shared" si="155"/>
        <v/>
      </c>
      <c r="O149" s="103" t="str">
        <f t="shared" si="156"/>
        <v/>
      </c>
      <c r="P149" s="103" t="str">
        <f t="shared" si="182"/>
        <v/>
      </c>
      <c r="Q149" s="103" t="str">
        <f t="shared" si="157"/>
        <v/>
      </c>
      <c r="R149" s="103" t="str">
        <f t="shared" si="158"/>
        <v/>
      </c>
      <c r="T149" s="26" t="str">
        <f t="shared" si="183"/>
        <v/>
      </c>
      <c r="U149" s="119" t="str">
        <f t="shared" si="159"/>
        <v/>
      </c>
      <c r="V149" s="119"/>
      <c r="W149" s="120" t="str">
        <f t="shared" si="184"/>
        <v/>
      </c>
      <c r="X149" s="120" t="str">
        <f t="shared" si="160"/>
        <v/>
      </c>
      <c r="Y149" s="120" t="str">
        <f t="shared" si="161"/>
        <v/>
      </c>
      <c r="Z149" s="119"/>
      <c r="AA149" s="119" t="str">
        <f t="shared" si="185"/>
        <v/>
      </c>
      <c r="AC149" s="26" t="str">
        <f t="shared" si="162"/>
        <v/>
      </c>
      <c r="AD149" s="25" t="str">
        <f t="shared" si="163"/>
        <v/>
      </c>
      <c r="AE149" s="105"/>
      <c r="AF149" s="26" t="str">
        <f t="shared" si="164"/>
        <v/>
      </c>
      <c r="AG149" s="25" t="str">
        <f t="shared" si="165"/>
        <v/>
      </c>
      <c r="AH149" s="123"/>
      <c r="AI149" s="51" t="str">
        <f t="shared" si="166"/>
        <v/>
      </c>
      <c r="AJ149" s="35" t="str">
        <f t="shared" si="167"/>
        <v/>
      </c>
      <c r="AL149" s="25" t="str">
        <f t="shared" si="186"/>
        <v/>
      </c>
      <c r="AM149" s="25" t="str">
        <f t="shared" si="187"/>
        <v/>
      </c>
      <c r="AO149" s="33" t="str">
        <f t="shared" si="188"/>
        <v/>
      </c>
      <c r="AP149" s="33" t="str">
        <f t="shared" si="189"/>
        <v/>
      </c>
      <c r="AQ149" s="125"/>
      <c r="AR149" s="126" t="str">
        <f t="shared" si="190"/>
        <v/>
      </c>
      <c r="AS149" s="126" t="str">
        <f t="shared" si="191"/>
        <v/>
      </c>
      <c r="AT149" s="126"/>
      <c r="AU149" s="62" t="str">
        <f t="shared" si="168"/>
        <v/>
      </c>
      <c r="AV149" s="62" t="str">
        <f t="shared" si="169"/>
        <v/>
      </c>
      <c r="AW149" s="62" t="str">
        <f t="shared" si="170"/>
        <v/>
      </c>
      <c r="AX149" s="61" t="str">
        <f t="shared" si="192"/>
        <v/>
      </c>
      <c r="AY149" s="61"/>
      <c r="AZ149" s="33" t="str">
        <f>IF(B149="","",VLOOKUP($A$3,'Tab1-Plan'!$B$30:$F$33,IF(B149&lt;65,2,3),FALSE))</f>
        <v/>
      </c>
      <c r="BA149" s="33" t="str">
        <f>IF(T149="","",VLOOKUP($A$3,'Tab1-Plan'!$B$30:$F$33,IF(T149&lt;65,4,5),FALSE))</f>
        <v/>
      </c>
      <c r="BB149" s="115"/>
      <c r="BC149" s="126" t="str">
        <f t="shared" si="171"/>
        <v/>
      </c>
      <c r="BD149" s="126" t="str">
        <f t="shared" si="172"/>
        <v/>
      </c>
      <c r="BE149" s="125"/>
      <c r="BF149" s="62" t="str">
        <f t="shared" si="193"/>
        <v/>
      </c>
      <c r="BG149" s="62" t="str">
        <f t="shared" si="173"/>
        <v/>
      </c>
      <c r="BH149" s="62" t="str">
        <f t="shared" si="174"/>
        <v/>
      </c>
      <c r="BI149" s="61" t="str">
        <f t="shared" si="175"/>
        <v/>
      </c>
      <c r="BJ149" s="61"/>
      <c r="BK149" s="61" t="str">
        <f t="shared" si="176"/>
        <v/>
      </c>
      <c r="BL149" s="61" t="str">
        <f t="shared" si="177"/>
        <v/>
      </c>
      <c r="BM149" s="127"/>
      <c r="BU149" s="37"/>
      <c r="BV149" s="127"/>
      <c r="BW149" s="127"/>
    </row>
    <row r="150" spans="1:75">
      <c r="A150" s="26" t="str">
        <f t="shared" si="178"/>
        <v/>
      </c>
      <c r="B150" s="26" t="str">
        <f t="shared" si="179"/>
        <v/>
      </c>
      <c r="C150" s="26" t="str">
        <f t="shared" si="180"/>
        <v/>
      </c>
      <c r="D150" s="103" t="str">
        <f t="shared" si="150"/>
        <v/>
      </c>
      <c r="E150" s="118" t="str">
        <f t="shared" si="151"/>
        <v/>
      </c>
      <c r="F150" s="103" t="str">
        <f t="shared" si="152"/>
        <v/>
      </c>
      <c r="G150" s="103"/>
      <c r="H150" s="60" t="str">
        <f>IF(B150="","",(IF(AND(B150&gt;='Tab1-Plan'!$C$9,C150&gt;='Tab1-Plan'!$D$9),1,0)))</f>
        <v/>
      </c>
      <c r="I150" s="64" t="str">
        <f>IF(AND(B150="",T150=""),"",VLOOKUP($A$3,'Tab2-Assumptions'!$A$10:$C$13,2,FALSE))</f>
        <v/>
      </c>
      <c r="J150" s="64" t="str">
        <f>IF(AND(B150="",T150=""),"",VLOOKUP($A$3,'Tab2-Assumptions'!$A$10:$C$13,3,FALSE))</f>
        <v/>
      </c>
      <c r="K150" s="103" t="str">
        <f t="shared" si="181"/>
        <v/>
      </c>
      <c r="L150" s="103" t="str">
        <f t="shared" si="153"/>
        <v/>
      </c>
      <c r="M150" s="103" t="str">
        <f t="shared" si="154"/>
        <v/>
      </c>
      <c r="N150" s="103" t="str">
        <f t="shared" si="155"/>
        <v/>
      </c>
      <c r="O150" s="103" t="str">
        <f t="shared" si="156"/>
        <v/>
      </c>
      <c r="P150" s="103" t="str">
        <f t="shared" si="182"/>
        <v/>
      </c>
      <c r="Q150" s="103" t="str">
        <f t="shared" si="157"/>
        <v/>
      </c>
      <c r="R150" s="103" t="str">
        <f t="shared" si="158"/>
        <v/>
      </c>
      <c r="T150" s="26" t="str">
        <f t="shared" si="183"/>
        <v/>
      </c>
      <c r="U150" s="119" t="str">
        <f t="shared" si="159"/>
        <v/>
      </c>
      <c r="V150" s="119"/>
      <c r="W150" s="120" t="str">
        <f t="shared" si="184"/>
        <v/>
      </c>
      <c r="X150" s="120" t="str">
        <f t="shared" si="160"/>
        <v/>
      </c>
      <c r="Y150" s="120" t="str">
        <f t="shared" si="161"/>
        <v/>
      </c>
      <c r="Z150" s="119"/>
      <c r="AA150" s="119" t="str">
        <f t="shared" si="185"/>
        <v/>
      </c>
      <c r="AC150" s="26" t="str">
        <f t="shared" si="162"/>
        <v/>
      </c>
      <c r="AD150" s="25" t="str">
        <f t="shared" si="163"/>
        <v/>
      </c>
      <c r="AE150" s="105"/>
      <c r="AF150" s="26" t="str">
        <f t="shared" si="164"/>
        <v/>
      </c>
      <c r="AG150" s="25" t="str">
        <f t="shared" si="165"/>
        <v/>
      </c>
      <c r="AH150" s="123"/>
      <c r="AI150" s="51" t="str">
        <f t="shared" si="166"/>
        <v/>
      </c>
      <c r="AJ150" s="35" t="str">
        <f t="shared" si="167"/>
        <v/>
      </c>
      <c r="AL150" s="25" t="str">
        <f t="shared" si="186"/>
        <v/>
      </c>
      <c r="AM150" s="25" t="str">
        <f t="shared" si="187"/>
        <v/>
      </c>
      <c r="AO150" s="33" t="str">
        <f t="shared" si="188"/>
        <v/>
      </c>
      <c r="AP150" s="33" t="str">
        <f t="shared" si="189"/>
        <v/>
      </c>
      <c r="AQ150" s="125"/>
      <c r="AR150" s="126" t="str">
        <f t="shared" si="190"/>
        <v/>
      </c>
      <c r="AS150" s="126" t="str">
        <f t="shared" si="191"/>
        <v/>
      </c>
      <c r="AT150" s="126"/>
      <c r="AU150" s="62" t="str">
        <f t="shared" si="168"/>
        <v/>
      </c>
      <c r="AV150" s="62" t="str">
        <f t="shared" si="169"/>
        <v/>
      </c>
      <c r="AW150" s="62" t="str">
        <f t="shared" si="170"/>
        <v/>
      </c>
      <c r="AX150" s="61" t="str">
        <f t="shared" si="192"/>
        <v/>
      </c>
      <c r="AY150" s="61"/>
      <c r="AZ150" s="33" t="str">
        <f>IF(B150="","",VLOOKUP($A$3,'Tab1-Plan'!$B$30:$F$33,IF(B150&lt;65,2,3),FALSE))</f>
        <v/>
      </c>
      <c r="BA150" s="33" t="str">
        <f>IF(T150="","",VLOOKUP($A$3,'Tab1-Plan'!$B$30:$F$33,IF(T150&lt;65,4,5),FALSE))</f>
        <v/>
      </c>
      <c r="BB150" s="115"/>
      <c r="BC150" s="126" t="str">
        <f t="shared" si="171"/>
        <v/>
      </c>
      <c r="BD150" s="126" t="str">
        <f t="shared" si="172"/>
        <v/>
      </c>
      <c r="BE150" s="125"/>
      <c r="BF150" s="62" t="str">
        <f t="shared" si="193"/>
        <v/>
      </c>
      <c r="BG150" s="62" t="str">
        <f t="shared" si="173"/>
        <v/>
      </c>
      <c r="BH150" s="62" t="str">
        <f t="shared" si="174"/>
        <v/>
      </c>
      <c r="BI150" s="61" t="str">
        <f t="shared" si="175"/>
        <v/>
      </c>
      <c r="BJ150" s="61"/>
      <c r="BK150" s="61" t="str">
        <f t="shared" si="176"/>
        <v/>
      </c>
      <c r="BL150" s="61" t="str">
        <f t="shared" si="177"/>
        <v/>
      </c>
      <c r="BM150" s="127"/>
      <c r="BU150" s="37"/>
      <c r="BV150" s="127"/>
      <c r="BW150" s="127"/>
    </row>
    <row r="151" spans="1:75">
      <c r="BK151" s="61"/>
      <c r="BL151" s="61"/>
    </row>
    <row r="152" spans="1:75">
      <c r="BK152" s="61"/>
      <c r="BL152" s="61"/>
    </row>
    <row r="153" spans="1:75">
      <c r="BK153" s="61"/>
      <c r="BL153" s="61"/>
    </row>
    <row r="154" spans="1:75">
      <c r="BK154" s="61"/>
      <c r="BL154" s="61"/>
    </row>
    <row r="155" spans="1:75">
      <c r="BK155" s="61"/>
      <c r="BL155" s="61"/>
    </row>
    <row r="156" spans="1:75">
      <c r="BK156" s="61"/>
      <c r="BL156" s="61"/>
    </row>
    <row r="157" spans="1:75">
      <c r="BK157" s="61"/>
      <c r="BL157" s="61"/>
    </row>
    <row r="158" spans="1:75">
      <c r="BK158" s="61"/>
      <c r="BL158" s="61"/>
    </row>
    <row r="159" spans="1:75">
      <c r="BK159" s="61"/>
      <c r="BL159" s="61"/>
    </row>
    <row r="160" spans="1:75">
      <c r="BK160" s="61"/>
      <c r="BL160" s="61"/>
    </row>
    <row r="161" spans="63:64">
      <c r="BK161" s="61"/>
      <c r="BL161" s="61"/>
    </row>
    <row r="162" spans="63:64">
      <c r="BK162" s="61"/>
      <c r="BL162" s="61"/>
    </row>
    <row r="163" spans="63:64">
      <c r="BK163" s="61"/>
      <c r="BL163" s="61"/>
    </row>
    <row r="164" spans="63:64">
      <c r="BK164" s="61"/>
      <c r="BL164" s="61"/>
    </row>
    <row r="165" spans="63:64">
      <c r="BK165" s="61"/>
      <c r="BL165" s="61"/>
    </row>
    <row r="166" spans="63:64">
      <c r="BK166" s="61"/>
      <c r="BL166" s="61"/>
    </row>
    <row r="167" spans="63:64">
      <c r="BK167" s="61"/>
      <c r="BL167" s="61"/>
    </row>
    <row r="168" spans="63:64">
      <c r="BK168" s="61"/>
      <c r="BL168" s="61"/>
    </row>
    <row r="169" spans="63:64">
      <c r="BK169" s="61"/>
      <c r="BL169" s="61"/>
    </row>
    <row r="170" spans="63:64">
      <c r="BK170" s="61"/>
      <c r="BL170" s="61"/>
    </row>
    <row r="171" spans="63:64">
      <c r="BK171" s="61"/>
      <c r="BL171" s="61"/>
    </row>
    <row r="172" spans="63:64">
      <c r="BK172" s="61"/>
      <c r="BL172" s="61"/>
    </row>
    <row r="173" spans="63:64">
      <c r="BK173" s="61"/>
      <c r="BL173" s="61"/>
    </row>
    <row r="174" spans="63:64">
      <c r="BK174" s="61"/>
      <c r="BL174" s="61"/>
    </row>
    <row r="175" spans="63:64">
      <c r="BK175" s="61"/>
      <c r="BL175" s="61"/>
    </row>
    <row r="176" spans="63:64">
      <c r="BK176" s="61"/>
      <c r="BL176" s="61"/>
    </row>
    <row r="177" spans="63:64">
      <c r="BK177" s="61"/>
      <c r="BL177" s="61"/>
    </row>
    <row r="178" spans="63:64">
      <c r="BK178" s="61"/>
      <c r="BL178" s="61"/>
    </row>
    <row r="179" spans="63:64">
      <c r="BK179" s="61"/>
      <c r="BL179" s="61"/>
    </row>
    <row r="180" spans="63:64">
      <c r="BK180" s="61"/>
      <c r="BL180" s="61"/>
    </row>
    <row r="181" spans="63:64">
      <c r="BK181" s="61"/>
      <c r="BL181" s="61"/>
    </row>
    <row r="182" spans="63:64">
      <c r="BK182" s="61"/>
      <c r="BL182" s="61"/>
    </row>
    <row r="183" spans="63:64">
      <c r="BK183" s="61"/>
      <c r="BL183" s="61"/>
    </row>
    <row r="184" spans="63:64">
      <c r="BK184" s="61"/>
      <c r="BL184" s="61"/>
    </row>
    <row r="185" spans="63:64">
      <c r="BK185" s="61"/>
      <c r="BL185" s="61"/>
    </row>
    <row r="186" spans="63:64">
      <c r="BK186" s="61"/>
      <c r="BL186" s="61"/>
    </row>
    <row r="187" spans="63:64">
      <c r="BK187" s="61"/>
      <c r="BL187" s="61"/>
    </row>
    <row r="188" spans="63:64">
      <c r="BK188" s="61"/>
      <c r="BL188" s="61"/>
    </row>
    <row r="189" spans="63:64">
      <c r="BK189" s="61"/>
      <c r="BL189" s="61"/>
    </row>
    <row r="190" spans="63:64">
      <c r="BK190" s="61"/>
      <c r="BL190" s="61"/>
    </row>
    <row r="191" spans="63:64">
      <c r="BK191" s="61"/>
      <c r="BL191" s="61"/>
    </row>
    <row r="192" spans="63:64">
      <c r="BK192" s="61"/>
      <c r="BL192" s="61"/>
    </row>
    <row r="193" spans="63:64">
      <c r="BK193" s="61"/>
      <c r="BL193" s="61"/>
    </row>
    <row r="194" spans="63:64">
      <c r="BK194" s="61"/>
      <c r="BL194" s="61"/>
    </row>
    <row r="195" spans="63:64">
      <c r="BK195" s="61"/>
      <c r="BL195" s="61"/>
    </row>
    <row r="196" spans="63:64">
      <c r="BK196" s="61"/>
      <c r="BL196" s="61"/>
    </row>
    <row r="197" spans="63:64">
      <c r="BK197" s="61"/>
      <c r="BL197" s="61"/>
    </row>
    <row r="198" spans="63:64">
      <c r="BK198" s="61"/>
      <c r="BL198" s="61"/>
    </row>
    <row r="199" spans="63:64">
      <c r="BK199" s="61"/>
      <c r="BL199" s="61"/>
    </row>
    <row r="200" spans="63:64">
      <c r="BK200" s="61"/>
      <c r="BL200" s="61"/>
    </row>
    <row r="201" spans="63:64">
      <c r="BK201" s="61"/>
      <c r="BL201" s="61"/>
    </row>
    <row r="202" spans="63:64">
      <c r="BK202" s="61"/>
      <c r="BL202" s="61"/>
    </row>
    <row r="203" spans="63:64">
      <c r="BK203" s="61"/>
      <c r="BL203" s="61"/>
    </row>
    <row r="204" spans="63:64">
      <c r="BK204" s="61"/>
      <c r="BL204" s="61"/>
    </row>
    <row r="205" spans="63:64">
      <c r="BK205" s="61"/>
      <c r="BL205" s="61"/>
    </row>
    <row r="206" spans="63:64">
      <c r="BK206" s="61"/>
      <c r="BL206" s="61"/>
    </row>
    <row r="207" spans="63:64">
      <c r="BK207" s="61"/>
      <c r="BL207" s="61"/>
    </row>
    <row r="208" spans="63:64">
      <c r="BK208" s="61"/>
      <c r="BL208" s="61"/>
    </row>
    <row r="209" spans="63:64">
      <c r="BK209" s="61"/>
      <c r="BL209" s="61"/>
    </row>
    <row r="210" spans="63:64">
      <c r="BK210" s="61"/>
      <c r="BL210" s="61"/>
    </row>
    <row r="211" spans="63:64">
      <c r="BK211" s="61"/>
      <c r="BL211" s="61"/>
    </row>
    <row r="212" spans="63:64">
      <c r="BK212" s="61"/>
      <c r="BL212" s="61"/>
    </row>
    <row r="213" spans="63:64">
      <c r="BK213" s="61"/>
      <c r="BL213" s="61"/>
    </row>
    <row r="214" spans="63:64">
      <c r="BK214" s="61"/>
      <c r="BL214" s="61"/>
    </row>
    <row r="215" spans="63:64">
      <c r="BK215" s="61"/>
      <c r="BL215" s="61"/>
    </row>
    <row r="216" spans="63:64">
      <c r="BK216" s="61"/>
      <c r="BL216" s="61"/>
    </row>
    <row r="217" spans="63:64">
      <c r="BK217" s="61"/>
      <c r="BL217" s="61"/>
    </row>
    <row r="218" spans="63:64">
      <c r="BK218" s="61"/>
      <c r="BL218" s="61"/>
    </row>
    <row r="219" spans="63:64">
      <c r="BK219" s="61"/>
      <c r="BL219" s="61"/>
    </row>
    <row r="220" spans="63:64">
      <c r="BK220" s="61"/>
      <c r="BL220" s="61"/>
    </row>
    <row r="221" spans="63:64">
      <c r="BK221" s="61"/>
      <c r="BL221" s="61"/>
    </row>
    <row r="222" spans="63:64">
      <c r="BK222" s="61"/>
      <c r="BL222" s="61"/>
    </row>
    <row r="223" spans="63:64">
      <c r="BK223" s="61"/>
      <c r="BL223" s="61"/>
    </row>
    <row r="224" spans="63:64">
      <c r="BK224" s="61"/>
      <c r="BL224" s="61"/>
    </row>
    <row r="225" spans="63:64">
      <c r="BK225" s="61"/>
      <c r="BL225" s="61"/>
    </row>
    <row r="226" spans="63:64">
      <c r="BK226" s="61"/>
      <c r="BL226" s="61"/>
    </row>
    <row r="227" spans="63:64">
      <c r="BK227" s="61"/>
      <c r="BL227" s="61"/>
    </row>
    <row r="228" spans="63:64">
      <c r="BK228" s="61"/>
      <c r="BL228" s="61"/>
    </row>
    <row r="229" spans="63:64">
      <c r="BK229" s="61"/>
      <c r="BL229" s="61"/>
    </row>
    <row r="230" spans="63:64">
      <c r="BK230" s="61"/>
      <c r="BL230" s="61"/>
    </row>
    <row r="231" spans="63:64">
      <c r="BK231" s="61"/>
      <c r="BL231" s="61"/>
    </row>
    <row r="232" spans="63:64">
      <c r="BK232" s="61"/>
      <c r="BL232" s="61"/>
    </row>
    <row r="233" spans="63:64">
      <c r="BK233" s="61"/>
      <c r="BL233" s="61"/>
    </row>
    <row r="234" spans="63:64">
      <c r="BK234" s="61"/>
      <c r="BL234" s="61"/>
    </row>
    <row r="235" spans="63:64">
      <c r="BK235" s="61"/>
      <c r="BL235" s="61"/>
    </row>
    <row r="236" spans="63:64">
      <c r="BK236" s="61"/>
      <c r="BL236" s="61"/>
    </row>
    <row r="237" spans="63:64">
      <c r="BK237" s="61"/>
      <c r="BL237" s="61"/>
    </row>
    <row r="238" spans="63:64">
      <c r="BK238" s="61"/>
      <c r="BL238" s="61"/>
    </row>
    <row r="239" spans="63:64">
      <c r="BK239" s="61"/>
      <c r="BL239" s="61"/>
    </row>
    <row r="240" spans="63:64">
      <c r="BK240" s="61"/>
      <c r="BL240" s="61"/>
    </row>
    <row r="241" spans="63:64">
      <c r="BK241" s="61"/>
      <c r="BL241" s="61"/>
    </row>
    <row r="242" spans="63:64">
      <c r="BK242" s="61"/>
      <c r="BL242" s="61"/>
    </row>
    <row r="243" spans="63:64">
      <c r="BK243" s="61"/>
      <c r="BL243" s="61"/>
    </row>
    <row r="244" spans="63:64">
      <c r="BK244" s="61"/>
      <c r="BL244" s="61"/>
    </row>
    <row r="245" spans="63:64">
      <c r="BK245" s="61"/>
      <c r="BL245" s="61"/>
    </row>
    <row r="246" spans="63:64">
      <c r="BK246" s="61"/>
      <c r="BL246" s="61"/>
    </row>
    <row r="247" spans="63:64">
      <c r="BK247" s="61"/>
      <c r="BL247" s="61"/>
    </row>
    <row r="248" spans="63:64">
      <c r="BK248" s="61"/>
      <c r="BL248" s="61"/>
    </row>
    <row r="249" spans="63:64">
      <c r="BK249" s="61"/>
      <c r="BL249" s="61"/>
    </row>
    <row r="250" spans="63:64">
      <c r="BK250" s="61"/>
      <c r="BL250" s="61"/>
    </row>
    <row r="251" spans="63:64">
      <c r="BK251" s="61"/>
      <c r="BL251" s="61"/>
    </row>
    <row r="252" spans="63:64">
      <c r="BK252" s="61"/>
      <c r="BL252" s="61"/>
    </row>
    <row r="253" spans="63:64">
      <c r="BK253" s="61"/>
      <c r="BL253" s="61"/>
    </row>
    <row r="254" spans="63:64">
      <c r="BK254" s="61"/>
      <c r="BL254" s="61"/>
    </row>
    <row r="255" spans="63:64">
      <c r="BK255" s="61"/>
      <c r="BL255" s="61"/>
    </row>
    <row r="256" spans="63:64">
      <c r="BK256" s="61"/>
      <c r="BL256" s="61"/>
    </row>
    <row r="257" spans="63:64">
      <c r="BK257" s="61"/>
      <c r="BL257" s="61"/>
    </row>
    <row r="258" spans="63:64">
      <c r="BK258" s="61"/>
      <c r="BL258" s="61"/>
    </row>
    <row r="259" spans="63:64">
      <c r="BK259" s="61"/>
      <c r="BL259" s="61"/>
    </row>
    <row r="260" spans="63:64">
      <c r="BK260" s="61"/>
      <c r="BL260" s="61"/>
    </row>
    <row r="261" spans="63:64">
      <c r="BK261" s="61"/>
      <c r="BL261" s="61"/>
    </row>
    <row r="262" spans="63:64">
      <c r="BK262" s="61"/>
      <c r="BL262" s="61"/>
    </row>
    <row r="263" spans="63:64">
      <c r="BK263" s="61"/>
      <c r="BL263" s="61"/>
    </row>
    <row r="264" spans="63:64">
      <c r="BK264" s="61"/>
      <c r="BL264" s="61"/>
    </row>
    <row r="265" spans="63:64">
      <c r="BK265" s="61"/>
      <c r="BL265" s="61"/>
    </row>
    <row r="266" spans="63:64">
      <c r="BK266" s="61"/>
      <c r="BL266" s="61"/>
    </row>
    <row r="267" spans="63:64">
      <c r="BK267" s="61"/>
      <c r="BL267" s="61"/>
    </row>
    <row r="268" spans="63:64">
      <c r="BK268" s="61"/>
      <c r="BL268" s="61"/>
    </row>
    <row r="269" spans="63:64">
      <c r="BK269" s="61"/>
      <c r="BL269" s="61"/>
    </row>
    <row r="270" spans="63:64">
      <c r="BK270" s="61"/>
      <c r="BL270" s="61"/>
    </row>
    <row r="271" spans="63:64">
      <c r="BK271" s="61"/>
      <c r="BL271" s="61"/>
    </row>
    <row r="272" spans="63:64">
      <c r="BK272" s="61"/>
      <c r="BL272" s="61"/>
    </row>
    <row r="273" spans="63:64">
      <c r="BK273" s="61"/>
      <c r="BL273" s="61"/>
    </row>
    <row r="274" spans="63:64">
      <c r="BK274" s="61"/>
      <c r="BL274" s="61"/>
    </row>
    <row r="275" spans="63:64">
      <c r="BK275" s="61"/>
      <c r="BL275" s="61"/>
    </row>
    <row r="276" spans="63:64">
      <c r="BK276" s="61"/>
      <c r="BL276" s="61"/>
    </row>
    <row r="277" spans="63:64">
      <c r="BK277" s="61"/>
      <c r="BL277" s="61"/>
    </row>
    <row r="278" spans="63:64">
      <c r="BK278" s="61"/>
      <c r="BL278" s="61"/>
    </row>
    <row r="279" spans="63:64">
      <c r="BK279" s="61"/>
      <c r="BL279" s="61"/>
    </row>
    <row r="280" spans="63:64">
      <c r="BK280" s="61"/>
      <c r="BL280" s="61"/>
    </row>
    <row r="281" spans="63:64">
      <c r="BK281" s="61"/>
      <c r="BL281" s="61"/>
    </row>
    <row r="282" spans="63:64">
      <c r="BK282" s="61"/>
      <c r="BL282" s="61"/>
    </row>
  </sheetData>
  <phoneticPr fontId="4" type="noConversion"/>
  <pageMargins left="0.3" right="0.3" top="0.5" bottom="0.75" header="0.5" footer="0.5"/>
  <pageSetup scale="80" orientation="portrait" horizontalDpi="1200" verticalDpi="1200" r:id="rId1"/>
  <headerFooter alignWithMargins="0">
    <oddFooter>&amp;L&amp;F&amp;C&amp;A&amp;R&amp;D</oddFooter>
  </headerFooter>
  <colBreaks count="7" manualBreakCount="7">
    <brk id="10" max="1048575" man="1"/>
    <brk id="19" max="1048575" man="1"/>
    <brk id="28" max="1048575" man="1"/>
    <brk id="34" max="1048575" man="1"/>
    <brk id="40" max="1048575" man="1"/>
    <brk id="51" max="1048575" man="1"/>
    <brk id="6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CC282"/>
  <sheetViews>
    <sheetView showGridLines="0" topLeftCell="AS1" workbookViewId="0">
      <pane ySplit="5" topLeftCell="A6" activePane="bottomLeft" state="frozen"/>
      <selection activeCell="I6" sqref="I6:J6"/>
      <selection pane="bottomLeft" activeCell="BA6" sqref="BA6"/>
    </sheetView>
  </sheetViews>
  <sheetFormatPr defaultColWidth="13.08984375" defaultRowHeight="13.2"/>
  <cols>
    <col min="1" max="3" width="9.81640625" style="106" customWidth="1"/>
    <col min="4" max="4" width="9.81640625" style="57" customWidth="1"/>
    <col min="5" max="5" width="10.54296875" style="57" customWidth="1"/>
    <col min="6" max="6" width="9.81640625" style="57" customWidth="1"/>
    <col min="7" max="7" width="1.81640625" style="57" customWidth="1"/>
    <col min="8" max="9" width="9.81640625" style="14" customWidth="1"/>
    <col min="10" max="10" width="8.81640625" style="14" customWidth="1"/>
    <col min="11" max="16" width="9.81640625" style="57" customWidth="1"/>
    <col min="17" max="18" width="9.81640625" style="14" customWidth="1"/>
    <col min="19" max="19" width="1.81640625" style="14" customWidth="1"/>
    <col min="20" max="21" width="9.81640625" style="14" customWidth="1"/>
    <col min="22" max="22" width="1.81640625" style="14" customWidth="1"/>
    <col min="23" max="25" width="9.81640625" style="14" customWidth="1"/>
    <col min="26" max="26" width="2.1796875" style="14" customWidth="1"/>
    <col min="27" max="27" width="9.81640625" style="14" customWidth="1"/>
    <col min="28" max="28" width="1.81640625" style="14" customWidth="1"/>
    <col min="29" max="30" width="9.81640625" style="14" customWidth="1"/>
    <col min="31" max="31" width="1.81640625" style="69" customWidth="1"/>
    <col min="32" max="33" width="9.81640625" style="69" customWidth="1"/>
    <col min="34" max="34" width="1.81640625" style="69" customWidth="1"/>
    <col min="35" max="36" width="9.81640625" style="14" customWidth="1"/>
    <col min="37" max="37" width="1.81640625" style="14" customWidth="1"/>
    <col min="38" max="39" width="9.81640625" style="14" customWidth="1"/>
    <col min="40" max="40" width="1.81640625" style="14" customWidth="1"/>
    <col min="41" max="42" width="8.81640625" style="14" customWidth="1"/>
    <col min="43" max="43" width="5.54296875" style="69" customWidth="1"/>
    <col min="44" max="44" width="8.81640625" style="69" customWidth="1"/>
    <col min="45" max="45" width="17.6328125" style="69" customWidth="1"/>
    <col min="46" max="46" width="1.81640625" style="69" customWidth="1"/>
    <col min="47" max="50" width="8.81640625" style="14" customWidth="1"/>
    <col min="51" max="51" width="1.81640625" style="14" customWidth="1"/>
    <col min="52" max="52" width="8.81640625" style="14" customWidth="1"/>
    <col min="53" max="53" width="10.36328125" style="14" customWidth="1"/>
    <col min="54" max="54" width="4.08984375" style="57" customWidth="1"/>
    <col min="55" max="56" width="8.81640625" style="69" customWidth="1"/>
    <col min="57" max="57" width="1.81640625" style="69" customWidth="1"/>
    <col min="58" max="61" width="8.81640625" style="14" customWidth="1"/>
    <col min="62" max="62" width="2.81640625" style="14" customWidth="1"/>
    <col min="63" max="64" width="9.81640625" style="14" customWidth="1"/>
    <col min="65" max="69" width="13.08984375" style="36" customWidth="1"/>
    <col min="70" max="72" width="13.08984375" style="14" customWidth="1"/>
    <col min="73" max="77" width="13.08984375" style="36" customWidth="1"/>
    <col min="78" max="16384" width="13.08984375" style="14"/>
  </cols>
  <sheetData>
    <row r="1" spans="1:81">
      <c r="A1" s="79" t="s">
        <v>63</v>
      </c>
      <c r="AU1" s="36"/>
      <c r="AV1" s="36"/>
      <c r="AW1" s="36"/>
      <c r="BF1" s="36"/>
      <c r="BG1" s="36"/>
      <c r="BH1" s="36"/>
    </row>
    <row r="2" spans="1:81">
      <c r="A2" s="106" t="s">
        <v>60</v>
      </c>
      <c r="D2" s="107"/>
      <c r="E2" s="108"/>
      <c r="F2" s="108"/>
      <c r="G2" s="108"/>
      <c r="K2" s="108"/>
      <c r="L2" s="108"/>
      <c r="M2" s="108"/>
      <c r="N2" s="108"/>
      <c r="O2" s="108"/>
      <c r="P2" s="108"/>
      <c r="AC2" s="36"/>
      <c r="AQ2" s="14"/>
      <c r="AR2" s="14"/>
      <c r="AS2" s="14"/>
      <c r="AT2" s="14"/>
      <c r="BB2" s="14"/>
      <c r="BC2" s="14"/>
      <c r="BD2" s="14"/>
      <c r="BE2" s="14"/>
      <c r="BK2" s="65"/>
      <c r="BL2" s="65"/>
    </row>
    <row r="3" spans="1:81" ht="13.8" thickBot="1">
      <c r="A3" s="162" t="str">
        <f>'Tab4-Active Data'!$K$13</f>
        <v>Plan2</v>
      </c>
      <c r="D3" s="107"/>
      <c r="E3" s="109"/>
      <c r="F3" s="108"/>
      <c r="G3" s="108"/>
      <c r="K3" s="80" t="s">
        <v>74</v>
      </c>
      <c r="L3" s="110"/>
      <c r="M3" s="110"/>
      <c r="N3" s="110"/>
      <c r="O3" s="110"/>
      <c r="P3" s="110"/>
      <c r="Q3" s="59"/>
      <c r="R3" s="59"/>
      <c r="T3" s="81" t="s">
        <v>75</v>
      </c>
      <c r="U3" s="59"/>
      <c r="V3" s="59"/>
      <c r="W3" s="59"/>
      <c r="X3" s="59"/>
      <c r="Y3" s="59"/>
      <c r="Z3" s="36"/>
      <c r="AA3" s="36"/>
      <c r="AC3" s="81" t="s">
        <v>76</v>
      </c>
      <c r="AD3" s="81"/>
      <c r="AE3" s="80"/>
      <c r="AF3" s="80"/>
      <c r="AG3" s="80"/>
      <c r="AI3" s="81" t="s">
        <v>77</v>
      </c>
      <c r="AJ3" s="59"/>
      <c r="AK3" s="59"/>
      <c r="AL3" s="59"/>
      <c r="AM3" s="59"/>
      <c r="AO3" s="81" t="s">
        <v>78</v>
      </c>
      <c r="AP3" s="59"/>
      <c r="AQ3" s="110"/>
      <c r="AR3" s="110"/>
      <c r="AS3" s="110"/>
      <c r="AT3" s="110"/>
      <c r="AU3" s="59"/>
      <c r="AV3" s="59"/>
      <c r="AW3" s="111" t="s">
        <v>79</v>
      </c>
      <c r="AX3" s="112">
        <f>SUM(AX6:AX150)</f>
        <v>79865.327321410296</v>
      </c>
      <c r="AZ3" s="81" t="s">
        <v>80</v>
      </c>
      <c r="BA3" s="59"/>
      <c r="BB3" s="110"/>
      <c r="BC3" s="110"/>
      <c r="BD3" s="110"/>
      <c r="BE3" s="110"/>
      <c r="BF3" s="59"/>
      <c r="BG3" s="59"/>
      <c r="BH3" s="130" t="s">
        <v>81</v>
      </c>
      <c r="BI3" s="112">
        <f>SUM(BI6:BI150)</f>
        <v>15973.065464282068</v>
      </c>
      <c r="BK3" s="131" t="s">
        <v>257</v>
      </c>
      <c r="BL3" s="112">
        <f>SUM(BL6:BL150)</f>
        <v>63892.261857128273</v>
      </c>
      <c r="BR3" s="36"/>
      <c r="BS3" s="36"/>
      <c r="BT3" s="36"/>
      <c r="BZ3" s="36"/>
      <c r="CA3" s="36"/>
      <c r="CB3" s="36"/>
      <c r="CC3" s="36"/>
    </row>
    <row r="4" spans="1:81" ht="14.4" thickBot="1">
      <c r="H4" s="57"/>
      <c r="I4" s="57"/>
      <c r="J4" s="57"/>
      <c r="T4" s="114"/>
      <c r="U4" s="114"/>
      <c r="W4" s="81" t="s">
        <v>12</v>
      </c>
      <c r="X4" s="59"/>
      <c r="Y4" s="59"/>
      <c r="AA4" s="81" t="s">
        <v>84</v>
      </c>
      <c r="AC4" s="81" t="s">
        <v>9</v>
      </c>
      <c r="AD4" s="59"/>
      <c r="AF4" s="81" t="s">
        <v>12</v>
      </c>
      <c r="AG4" s="110"/>
      <c r="AI4" s="82" t="s">
        <v>82</v>
      </c>
      <c r="AJ4" s="59"/>
      <c r="AK4" s="69"/>
      <c r="AL4" s="81" t="s">
        <v>83</v>
      </c>
      <c r="AM4" s="80"/>
      <c r="AO4" s="83" t="s">
        <v>85</v>
      </c>
      <c r="AP4" s="84"/>
      <c r="AQ4" s="85"/>
      <c r="AR4" s="83" t="s">
        <v>86</v>
      </c>
      <c r="AS4" s="86"/>
      <c r="AT4" s="86"/>
      <c r="AU4" s="83" t="s">
        <v>87</v>
      </c>
      <c r="AV4" s="84"/>
      <c r="AW4" s="86"/>
      <c r="AX4" s="59"/>
      <c r="AZ4" s="84" t="s">
        <v>88</v>
      </c>
      <c r="BA4" s="84"/>
      <c r="BB4" s="115"/>
      <c r="BC4" s="84" t="s">
        <v>89</v>
      </c>
      <c r="BD4" s="86"/>
      <c r="BF4" s="83" t="s">
        <v>90</v>
      </c>
      <c r="BG4" s="84"/>
      <c r="BH4" s="86"/>
      <c r="BI4" s="116"/>
      <c r="BK4" s="36"/>
      <c r="BL4" s="36"/>
      <c r="BR4" s="36"/>
      <c r="BS4" s="36"/>
      <c r="BT4" s="36"/>
      <c r="BZ4" s="36"/>
      <c r="CA4" s="36"/>
      <c r="CB4" s="36"/>
      <c r="CC4" s="36"/>
    </row>
    <row r="5" spans="1:81" ht="50.25" customHeight="1">
      <c r="A5" s="87" t="s">
        <v>251</v>
      </c>
      <c r="B5" s="88" t="s">
        <v>19</v>
      </c>
      <c r="C5" s="87" t="s">
        <v>91</v>
      </c>
      <c r="D5" s="87" t="s">
        <v>92</v>
      </c>
      <c r="E5" s="87" t="s">
        <v>93</v>
      </c>
      <c r="F5" s="87" t="s">
        <v>94</v>
      </c>
      <c r="G5" s="89"/>
      <c r="H5" s="90" t="s">
        <v>95</v>
      </c>
      <c r="I5" s="90" t="s">
        <v>274</v>
      </c>
      <c r="J5" s="90" t="s">
        <v>271</v>
      </c>
      <c r="K5" s="91" t="s">
        <v>263</v>
      </c>
      <c r="L5" s="91" t="s">
        <v>96</v>
      </c>
      <c r="M5" s="91" t="s">
        <v>97</v>
      </c>
      <c r="N5" s="91" t="s">
        <v>98</v>
      </c>
      <c r="O5" s="91" t="s">
        <v>262</v>
      </c>
      <c r="P5" s="92" t="s">
        <v>99</v>
      </c>
      <c r="Q5" s="92" t="s">
        <v>100</v>
      </c>
      <c r="R5" s="92" t="s">
        <v>101</v>
      </c>
      <c r="T5" s="88" t="s">
        <v>19</v>
      </c>
      <c r="U5" s="87" t="s">
        <v>94</v>
      </c>
      <c r="W5" s="92" t="s">
        <v>99</v>
      </c>
      <c r="X5" s="92" t="s">
        <v>100</v>
      </c>
      <c r="Y5" s="92" t="s">
        <v>264</v>
      </c>
      <c r="AA5" s="95" t="s">
        <v>102</v>
      </c>
      <c r="AC5" s="160" t="s">
        <v>19</v>
      </c>
      <c r="AD5" s="161" t="s">
        <v>25</v>
      </c>
      <c r="AE5" s="93"/>
      <c r="AF5" s="160" t="s">
        <v>19</v>
      </c>
      <c r="AG5" s="161" t="s">
        <v>25</v>
      </c>
      <c r="AH5" s="93"/>
      <c r="AI5" s="161" t="s">
        <v>14</v>
      </c>
      <c r="AJ5" s="160" t="s">
        <v>8</v>
      </c>
      <c r="AK5" s="94"/>
      <c r="AL5" s="161" t="s">
        <v>14</v>
      </c>
      <c r="AM5" s="160" t="s">
        <v>8</v>
      </c>
      <c r="AO5" s="164" t="s">
        <v>9</v>
      </c>
      <c r="AP5" s="164" t="s">
        <v>12</v>
      </c>
      <c r="AQ5" s="97"/>
      <c r="AR5" s="96" t="s">
        <v>9</v>
      </c>
      <c r="AS5" s="96" t="s">
        <v>12</v>
      </c>
      <c r="AT5" s="96"/>
      <c r="AU5" s="96" t="s">
        <v>9</v>
      </c>
      <c r="AV5" s="96" t="s">
        <v>12</v>
      </c>
      <c r="AW5" s="96" t="s">
        <v>47</v>
      </c>
      <c r="AX5" s="98" t="s">
        <v>103</v>
      </c>
      <c r="AZ5" s="96" t="s">
        <v>9</v>
      </c>
      <c r="BA5" s="96" t="s">
        <v>12</v>
      </c>
      <c r="BB5" s="89"/>
      <c r="BC5" s="96" t="s">
        <v>9</v>
      </c>
      <c r="BD5" s="96" t="s">
        <v>12</v>
      </c>
      <c r="BE5" s="97"/>
      <c r="BF5" s="96" t="s">
        <v>9</v>
      </c>
      <c r="BG5" s="96" t="s">
        <v>12</v>
      </c>
      <c r="BH5" s="96" t="s">
        <v>47</v>
      </c>
      <c r="BI5" s="98" t="s">
        <v>104</v>
      </c>
      <c r="BK5" s="96" t="s">
        <v>255</v>
      </c>
      <c r="BL5" s="99" t="s">
        <v>256</v>
      </c>
      <c r="BM5" s="100"/>
      <c r="BN5" s="100"/>
      <c r="BO5" s="117"/>
      <c r="BP5" s="117"/>
      <c r="BQ5" s="117"/>
      <c r="BR5" s="117"/>
      <c r="BS5" s="117"/>
      <c r="BT5" s="117"/>
      <c r="BU5" s="101"/>
      <c r="BV5" s="101"/>
      <c r="BW5" s="101"/>
      <c r="BZ5" s="36"/>
      <c r="CA5" s="36"/>
      <c r="CB5" s="36"/>
      <c r="CC5" s="36"/>
    </row>
    <row r="6" spans="1:81">
      <c r="A6" s="106">
        <f>YEAR(val_date)</f>
        <v>2024</v>
      </c>
      <c r="B6" s="102">
        <f>active_4age</f>
        <v>29</v>
      </c>
      <c r="C6" s="102">
        <f>active_4service</f>
        <v>3</v>
      </c>
      <c r="D6" s="103">
        <f t="shared" ref="D6:D37" si="0">IF($B6="","",VLOOKUP($B6,RETIREMENT,2,TRUE))</f>
        <v>0</v>
      </c>
      <c r="E6" s="118">
        <f t="shared" ref="E6:E37" si="1">IF(B6="","",VLOOKUP($B6,WITHDRAWAL,2))</f>
        <v>3.7999999999999999E-2</v>
      </c>
      <c r="F6" s="103">
        <f t="shared" ref="F6:F37" si="2">IF(B6="","",IF(OR(active_4sex="M",active_4sex="m"),VLOOKUP(IF(B6&lt;20,20,$B6),DEATH_MALE,2),IF(OR(active_4sex="F",active_4sex="f"),VLOOKUP(IF(B6&lt;20,20,$B6),DEATH_FEMALE,2),"error")))</f>
        <v>2.9999999999999997E-4</v>
      </c>
      <c r="G6" s="103"/>
      <c r="H6" s="60">
        <f>IF(B6="","",(IF(AND(B6&gt;='Tab1-Plan'!$C$9,C6&gt;='Tab1-Plan'!$D$9),1,0)))</f>
        <v>0</v>
      </c>
      <c r="I6" s="64">
        <f>IF(AND(B6="",T6=""),"",VLOOKUP($A$3,'Tab2-Assumptions'!$A$10:$C$13,2,FALSE))</f>
        <v>1</v>
      </c>
      <c r="J6" s="64">
        <f>IF(AND(B6="",T6=""),"",VLOOKUP($A$3,'Tab2-Assumptions'!$A$10:$C$13,3,FALSE))</f>
        <v>0.8</v>
      </c>
      <c r="K6" s="103">
        <f>IF(B6="","",1)</f>
        <v>1</v>
      </c>
      <c r="L6" s="103">
        <f t="shared" ref="L6:L69" si="3">IF(B6="","",H6*$K6*$D6)</f>
        <v>0</v>
      </c>
      <c r="M6" s="103">
        <f t="shared" ref="M6:M69" si="4">IF(B6="","",IF(H6=1,0,$K6*$E6))</f>
        <v>3.7999999999999999E-2</v>
      </c>
      <c r="N6" s="103">
        <f t="shared" ref="N6:N69" si="5">IF(B6="","",$K6*$F6)</f>
        <v>2.9999999999999997E-4</v>
      </c>
      <c r="O6" s="103">
        <f t="shared" ref="O6:O69" si="6">IF(B6="","",MAX(K6-SUM(L6:N6),0))</f>
        <v>0.9617</v>
      </c>
      <c r="P6" s="103">
        <f>IF(B6="","",IF(A2="A",L6,1))</f>
        <v>0</v>
      </c>
      <c r="Q6" s="103">
        <f t="shared" ref="Q6:Q69" si="7">IF(B6="","",P6*(1-$F6))</f>
        <v>0</v>
      </c>
      <c r="R6" s="103">
        <f t="shared" ref="R6:R69" si="8">IF(B6="","",AVERAGE(P6:Q6))</f>
        <v>0</v>
      </c>
      <c r="T6" s="104">
        <f>IF(OR(active_4sex="M",active_4sex="m"),B6-'Tab2-Assumptions'!B18,IF(OR(active_4sex="F",active_4sex="f"),B6+'Tab2-Assumptions'!B18,"error"))</f>
        <v>32</v>
      </c>
      <c r="U6" s="119">
        <f t="shared" ref="U6:U37" si="9">IF(T6="","",IF(OR(active_4sex="M",active_4sex="m"),VLOOKUP(IF(T6&lt;20,20,$T6),DEATH_FEMALE,2),IF(OR(active_4sex="F",active_4sex="f"),VLOOKUP(IF(T6&lt;20,20,$T6),DEATH_MALE,2),"error")))</f>
        <v>6.9999999999999999E-4</v>
      </c>
      <c r="V6" s="119"/>
      <c r="W6" s="120">
        <f>IF(T6="","",P6)</f>
        <v>0</v>
      </c>
      <c r="X6" s="120">
        <f t="shared" ref="X6:X69" si="10">IF(T6="","",W6*((1-U6)*(1-IF(B7="",0,F6))+(1-U6)*IF(B7="",0,F6)))</f>
        <v>0</v>
      </c>
      <c r="Y6" s="120">
        <f t="shared" ref="Y6:Y37" si="11">IF(T6="","",AVERAGE(W6,X6)*J6)</f>
        <v>0</v>
      </c>
      <c r="Z6" s="120"/>
      <c r="AA6" s="119">
        <f>IF(A6="","",1/SQRT((1+discount)))</f>
        <v>0.97590007294853309</v>
      </c>
      <c r="AC6" s="26">
        <f t="shared" ref="AC6:AC37" si="12">B6</f>
        <v>29</v>
      </c>
      <c r="AD6" s="25">
        <f t="shared" ref="AD6:AD37" si="13">IF(B6="","",VLOOKUP(AC6,agingtable,3))</f>
        <v>0.34503242505668635</v>
      </c>
      <c r="AE6" s="105"/>
      <c r="AF6" s="26">
        <f t="shared" ref="AF6:AF37" si="14">T6</f>
        <v>32</v>
      </c>
      <c r="AG6" s="25">
        <f t="shared" ref="AG6:AG37" si="15">IF(T6="","",VLOOKUP(AF6,agingtable,3))</f>
        <v>0.37702624673491775</v>
      </c>
      <c r="AH6" s="123"/>
      <c r="AI6" s="122">
        <f t="shared" ref="AI6:AI37" si="16">IF(A6="","",VLOOKUP($A6,TRENDS,2,TRUE))</f>
        <v>7.4999999999999997E-2</v>
      </c>
      <c r="AJ6" s="124">
        <f t="shared" ref="AJ6:AJ37" si="17">IF(A6="","",VLOOKUP($A6,TRENDS,3,TRUE))</f>
        <v>0</v>
      </c>
      <c r="AL6" s="25">
        <f>1</f>
        <v>1</v>
      </c>
      <c r="AM6" s="25">
        <v>1</v>
      </c>
      <c r="AO6" s="33">
        <f>IF($B6="","",IF($B6&lt;65,cc_pre_ret_age65,cc_pst_ret_age65))</f>
        <v>15000</v>
      </c>
      <c r="AP6" s="33">
        <f>IF($T6="","",IF($T6&lt;65,cc_pre_sp_age65,cc_pst_sp_age65))</f>
        <v>15000</v>
      </c>
      <c r="AQ6" s="125"/>
      <c r="AR6" s="126">
        <f>IF($B6="","",AO6*$AL6*$AD6)</f>
        <v>5175.4863758502952</v>
      </c>
      <c r="AS6" s="126">
        <f>IF($T6="","",AP6*$AL6*$AG6)</f>
        <v>5655.393701023766</v>
      </c>
      <c r="AT6" s="126"/>
      <c r="AU6" s="62">
        <f t="shared" ref="AU6:AU37" si="18">IF($B6="","",(AR6)*$R6*$I6)</f>
        <v>0</v>
      </c>
      <c r="AV6" s="62">
        <f t="shared" ref="AV6:AV37" si="19">IF($T6="","",(AS6)*$Y6*$I6)</f>
        <v>0</v>
      </c>
      <c r="AW6" s="62">
        <f t="shared" ref="AW6:AW37" si="20">IF($A6="","",SUM(AU6:AV6))</f>
        <v>0</v>
      </c>
      <c r="AX6" s="61">
        <f>IF($A6="","",AW6*$AA6)</f>
        <v>0</v>
      </c>
      <c r="AY6" s="61"/>
      <c r="AZ6" s="33">
        <f>IF(B6="","",VLOOKUP($A$3,'Tab1-Plan'!$B$30:$F$33,IF(B6&lt;65,2,3),FALSE))</f>
        <v>0.2</v>
      </c>
      <c r="BA6" s="33">
        <f>IF(T6="","",VLOOKUP($A$3,'Tab1-Plan'!$B$30:$F$33,IF(T6&lt;65,4,5),FALSE))</f>
        <v>0.2</v>
      </c>
      <c r="BB6" s="115"/>
      <c r="BC6" s="126">
        <f t="shared" ref="BC6:BC37" si="21">IF(B6="","",AZ6*IF(AZ6&lt;1,AR6,AM6))</f>
        <v>1035.097275170059</v>
      </c>
      <c r="BD6" s="126">
        <f t="shared" ref="BD6:BD37" si="22">IF($T6="","",BA6*IF(BA6&lt;1,AS6,$AM6))</f>
        <v>1131.0787402047533</v>
      </c>
      <c r="BE6" s="125"/>
      <c r="BF6" s="62">
        <f t="shared" ref="BF6:BF37" si="23">IF($B6="","",(BC6)*$R6*$I6)</f>
        <v>0</v>
      </c>
      <c r="BG6" s="62">
        <f t="shared" ref="BG6:BG37" si="24">IF($T6="","",(BD6)*$Y6*$I6)</f>
        <v>0</v>
      </c>
      <c r="BH6" s="62">
        <f t="shared" ref="BH6:BH37" si="25">IF($A6="","",SUM(BF6:BG6))</f>
        <v>0</v>
      </c>
      <c r="BI6" s="61">
        <f t="shared" ref="BI6:BI37" si="26">IF($A6="","",BH6*AA6)</f>
        <v>0</v>
      </c>
      <c r="BK6" s="61">
        <f t="shared" ref="BK6:BK37" si="27">IF(A6="","",AW6-BH6)</f>
        <v>0</v>
      </c>
      <c r="BL6" s="61">
        <f t="shared" ref="BL6:BL37" si="28">IF(A6="","",AX6-BI6)</f>
        <v>0</v>
      </c>
      <c r="BM6" s="127"/>
      <c r="BR6" s="36"/>
      <c r="BS6" s="36"/>
      <c r="BT6" s="36"/>
      <c r="BU6" s="37"/>
      <c r="BV6" s="37"/>
      <c r="BW6" s="37"/>
      <c r="BZ6" s="36"/>
      <c r="CA6" s="36"/>
      <c r="CB6" s="36"/>
      <c r="CC6" s="36"/>
    </row>
    <row r="7" spans="1:81">
      <c r="A7" s="26">
        <f t="shared" ref="A7:A70" si="29">IF(AND(B7="",T7=""),"",A6+1)</f>
        <v>2025</v>
      </c>
      <c r="B7" s="26">
        <f t="shared" ref="B7:B70" si="30">IF(B6="","",IF((B6+1)&gt;110,"",B6+1))</f>
        <v>30</v>
      </c>
      <c r="C7" s="26">
        <f t="shared" ref="C7:C70" si="31">IF($B7="","",C6+1)</f>
        <v>4</v>
      </c>
      <c r="D7" s="103">
        <f t="shared" si="0"/>
        <v>0</v>
      </c>
      <c r="E7" s="118">
        <f t="shared" si="1"/>
        <v>3.6600000000000001E-2</v>
      </c>
      <c r="F7" s="103">
        <f t="shared" si="2"/>
        <v>2.9999999999999997E-4</v>
      </c>
      <c r="G7" s="103"/>
      <c r="H7" s="60">
        <f>IF(B7="","",(IF(AND(B7&gt;='Tab1-Plan'!$C$9,C7&gt;='Tab1-Plan'!$D$9),1,0)))</f>
        <v>0</v>
      </c>
      <c r="I7" s="64">
        <f>IF(AND(B7="",T7=""),"",VLOOKUP($A$3,'Tab2-Assumptions'!$A$10:$C$13,2,FALSE))</f>
        <v>1</v>
      </c>
      <c r="J7" s="64">
        <f>IF(AND(B7="",T7=""),"",VLOOKUP($A$3,'Tab2-Assumptions'!$A$10:$C$13,3,FALSE))</f>
        <v>0.8</v>
      </c>
      <c r="K7" s="103">
        <f t="shared" ref="K7:K70" si="32">IF(B7="","",O6)</f>
        <v>0.9617</v>
      </c>
      <c r="L7" s="103">
        <f t="shared" si="3"/>
        <v>0</v>
      </c>
      <c r="M7" s="103">
        <f t="shared" si="4"/>
        <v>3.5198220000000002E-2</v>
      </c>
      <c r="N7" s="103">
        <f t="shared" si="5"/>
        <v>2.8850999999999996E-4</v>
      </c>
      <c r="O7" s="103">
        <f t="shared" si="6"/>
        <v>0.92621326999999998</v>
      </c>
      <c r="P7" s="103">
        <f t="shared" ref="P7:P70" si="33">IF(B7="","",L7+Q6)</f>
        <v>0</v>
      </c>
      <c r="Q7" s="103">
        <f t="shared" si="7"/>
        <v>0</v>
      </c>
      <c r="R7" s="103">
        <f t="shared" si="8"/>
        <v>0</v>
      </c>
      <c r="T7" s="26">
        <f t="shared" ref="T7:T70" si="34">IF(T6="","",IF((T6+1)&gt;110,"",T6+1))</f>
        <v>33</v>
      </c>
      <c r="U7" s="119">
        <f t="shared" si="9"/>
        <v>6.9999999999999999E-4</v>
      </c>
      <c r="V7" s="119"/>
      <c r="W7" s="120">
        <f t="shared" ref="W7:W38" si="35">IF(T7="","",X6+IF(L7="",0,L7))</f>
        <v>0</v>
      </c>
      <c r="X7" s="120">
        <f t="shared" si="10"/>
        <v>0</v>
      </c>
      <c r="Y7" s="120">
        <f t="shared" si="11"/>
        <v>0</v>
      </c>
      <c r="Z7" s="120"/>
      <c r="AA7" s="119">
        <f t="shared" ref="AA7:AA38" si="36">IF(A7="","",AA6/(1+discount))</f>
        <v>0.92942864090336486</v>
      </c>
      <c r="AC7" s="26">
        <f t="shared" si="12"/>
        <v>30</v>
      </c>
      <c r="AD7" s="25">
        <f t="shared" si="13"/>
        <v>0.35538339780838696</v>
      </c>
      <c r="AE7" s="105"/>
      <c r="AF7" s="26">
        <f t="shared" si="14"/>
        <v>33</v>
      </c>
      <c r="AG7" s="25">
        <f t="shared" si="15"/>
        <v>0.3883370341369653</v>
      </c>
      <c r="AH7" s="123"/>
      <c r="AI7" s="122">
        <f t="shared" si="16"/>
        <v>7.2499999999999995E-2</v>
      </c>
      <c r="AJ7" s="124">
        <f t="shared" si="17"/>
        <v>0</v>
      </c>
      <c r="AL7" s="25">
        <f t="shared" ref="AL7:AL38" si="37">IF(A7="","",AL6*(1+AI6))</f>
        <v>1.075</v>
      </c>
      <c r="AM7" s="25">
        <f t="shared" ref="AM7:AM38" si="38">IF(A7="","",AM6*(1+AJ6))</f>
        <v>1</v>
      </c>
      <c r="AO7" s="33">
        <f t="shared" ref="AO7:AO38" si="39">IF(B7="","",IF(B7&lt;65,cc_pre_ret_age65,cc_pst_ret_age65))</f>
        <v>15000</v>
      </c>
      <c r="AP7" s="33">
        <f t="shared" ref="AP7:AP38" si="40">IF(T7="","",IF(T7&lt;65,cc_pre_sp_age65,cc_pst_sp_age65))</f>
        <v>15000</v>
      </c>
      <c r="AQ7" s="125"/>
      <c r="AR7" s="126">
        <f t="shared" ref="AR7:AR38" si="41">IF(B7="","",AO7*AL7*AD7)</f>
        <v>5730.5572896602398</v>
      </c>
      <c r="AS7" s="126">
        <f t="shared" ref="AS7:AS38" si="42">IF(T7="","",AP7*AL7*AG7)</f>
        <v>6261.9346754585658</v>
      </c>
      <c r="AT7" s="126"/>
      <c r="AU7" s="62">
        <f t="shared" si="18"/>
        <v>0</v>
      </c>
      <c r="AV7" s="62">
        <f t="shared" si="19"/>
        <v>0</v>
      </c>
      <c r="AW7" s="62">
        <f t="shared" si="20"/>
        <v>0</v>
      </c>
      <c r="AX7" s="61">
        <f t="shared" ref="AX7:AX38" si="43">IF($A7="","",AW7*AA7)</f>
        <v>0</v>
      </c>
      <c r="AY7" s="61"/>
      <c r="AZ7" s="33">
        <f>IF(B7="","",VLOOKUP($A$3,'Tab1-Plan'!$B$30:$F$33,IF(B7&lt;65,2,3),FALSE))</f>
        <v>0.2</v>
      </c>
      <c r="BA7" s="33">
        <f>IF(T7="","",VLOOKUP($A$3,'Tab1-Plan'!$B$30:$F$33,IF(T7&lt;65,4,5),FALSE))</f>
        <v>0.2</v>
      </c>
      <c r="BB7" s="115"/>
      <c r="BC7" s="126">
        <f t="shared" si="21"/>
        <v>1146.1114579320481</v>
      </c>
      <c r="BD7" s="126">
        <f t="shared" si="22"/>
        <v>1252.3869350917132</v>
      </c>
      <c r="BE7" s="125"/>
      <c r="BF7" s="62">
        <f t="shared" si="23"/>
        <v>0</v>
      </c>
      <c r="BG7" s="62">
        <f t="shared" si="24"/>
        <v>0</v>
      </c>
      <c r="BH7" s="62">
        <f t="shared" si="25"/>
        <v>0</v>
      </c>
      <c r="BI7" s="61">
        <f t="shared" si="26"/>
        <v>0</v>
      </c>
      <c r="BJ7" s="61"/>
      <c r="BK7" s="61">
        <f t="shared" si="27"/>
        <v>0</v>
      </c>
      <c r="BL7" s="61">
        <f t="shared" si="28"/>
        <v>0</v>
      </c>
      <c r="BM7" s="127"/>
      <c r="BR7" s="36"/>
      <c r="BS7" s="36"/>
      <c r="BT7" s="36"/>
      <c r="BU7" s="37"/>
      <c r="BV7" s="127"/>
      <c r="BW7" s="127"/>
      <c r="BZ7" s="36"/>
      <c r="CA7" s="36"/>
      <c r="CB7" s="36"/>
      <c r="CC7" s="36"/>
    </row>
    <row r="8" spans="1:81">
      <c r="A8" s="26">
        <f t="shared" si="29"/>
        <v>2026</v>
      </c>
      <c r="B8" s="26">
        <f t="shared" si="30"/>
        <v>31</v>
      </c>
      <c r="C8" s="26">
        <f t="shared" si="31"/>
        <v>5</v>
      </c>
      <c r="D8" s="103">
        <f t="shared" si="0"/>
        <v>0</v>
      </c>
      <c r="E8" s="118">
        <f t="shared" si="1"/>
        <v>3.5299999999999998E-2</v>
      </c>
      <c r="F8" s="103">
        <f t="shared" si="2"/>
        <v>4.0000000000000002E-4</v>
      </c>
      <c r="G8" s="103"/>
      <c r="H8" s="60">
        <f>IF(B8="","",(IF(AND(B8&gt;='Tab1-Plan'!$C$9,C8&gt;='Tab1-Plan'!$D$9),1,0)))</f>
        <v>0</v>
      </c>
      <c r="I8" s="64">
        <f>IF(AND(B8="",T8=""),"",VLOOKUP($A$3,'Tab2-Assumptions'!$A$10:$C$13,2,FALSE))</f>
        <v>1</v>
      </c>
      <c r="J8" s="64">
        <f>IF(AND(B8="",T8=""),"",VLOOKUP($A$3,'Tab2-Assumptions'!$A$10:$C$13,3,FALSE))</f>
        <v>0.8</v>
      </c>
      <c r="K8" s="103">
        <f t="shared" si="32"/>
        <v>0.92621326999999998</v>
      </c>
      <c r="L8" s="103">
        <f t="shared" si="3"/>
        <v>0</v>
      </c>
      <c r="M8" s="103">
        <f t="shared" si="4"/>
        <v>3.2695328430999995E-2</v>
      </c>
      <c r="N8" s="103">
        <f t="shared" si="5"/>
        <v>3.70485308E-4</v>
      </c>
      <c r="O8" s="103">
        <f t="shared" si="6"/>
        <v>0.89314745626100001</v>
      </c>
      <c r="P8" s="103">
        <f t="shared" si="33"/>
        <v>0</v>
      </c>
      <c r="Q8" s="103">
        <f t="shared" si="7"/>
        <v>0</v>
      </c>
      <c r="R8" s="103">
        <f t="shared" si="8"/>
        <v>0</v>
      </c>
      <c r="T8" s="26">
        <f t="shared" si="34"/>
        <v>34</v>
      </c>
      <c r="U8" s="119">
        <f t="shared" si="9"/>
        <v>8.0000000000000004E-4</v>
      </c>
      <c r="V8" s="119"/>
      <c r="W8" s="120">
        <f t="shared" si="35"/>
        <v>0</v>
      </c>
      <c r="X8" s="120">
        <f t="shared" si="10"/>
        <v>0</v>
      </c>
      <c r="Y8" s="120">
        <f t="shared" si="11"/>
        <v>0</v>
      </c>
      <c r="Z8" s="120"/>
      <c r="AA8" s="119">
        <f t="shared" si="36"/>
        <v>0.88517013419368074</v>
      </c>
      <c r="AC8" s="26">
        <f t="shared" si="12"/>
        <v>31</v>
      </c>
      <c r="AD8" s="25">
        <f t="shared" si="13"/>
        <v>0.3660448997426386</v>
      </c>
      <c r="AE8" s="105"/>
      <c r="AF8" s="26">
        <f t="shared" si="14"/>
        <v>34</v>
      </c>
      <c r="AG8" s="25">
        <f t="shared" si="15"/>
        <v>0.39998714516107425</v>
      </c>
      <c r="AH8" s="123"/>
      <c r="AI8" s="122">
        <f t="shared" si="16"/>
        <v>6.9999999999999993E-2</v>
      </c>
      <c r="AJ8" s="124">
        <f t="shared" si="17"/>
        <v>0</v>
      </c>
      <c r="AL8" s="25">
        <f t="shared" si="37"/>
        <v>1.1529374999999999</v>
      </c>
      <c r="AM8" s="25">
        <f t="shared" si="38"/>
        <v>1</v>
      </c>
      <c r="AO8" s="33">
        <f t="shared" si="39"/>
        <v>15000</v>
      </c>
      <c r="AP8" s="33">
        <f t="shared" si="40"/>
        <v>15000</v>
      </c>
      <c r="AQ8" s="125"/>
      <c r="AR8" s="126">
        <f t="shared" si="41"/>
        <v>6330.4033739554261</v>
      </c>
      <c r="AS8" s="126">
        <f t="shared" si="42"/>
        <v>6917.4026876121907</v>
      </c>
      <c r="AT8" s="126"/>
      <c r="AU8" s="62">
        <f t="shared" si="18"/>
        <v>0</v>
      </c>
      <c r="AV8" s="62">
        <f t="shared" si="19"/>
        <v>0</v>
      </c>
      <c r="AW8" s="62">
        <f t="shared" si="20"/>
        <v>0</v>
      </c>
      <c r="AX8" s="61">
        <f t="shared" si="43"/>
        <v>0</v>
      </c>
      <c r="AY8" s="61"/>
      <c r="AZ8" s="33">
        <f>IF(B8="","",VLOOKUP($A$3,'Tab1-Plan'!$B$30:$F$33,IF(B8&lt;65,2,3),FALSE))</f>
        <v>0.2</v>
      </c>
      <c r="BA8" s="33">
        <f>IF(T8="","",VLOOKUP($A$3,'Tab1-Plan'!$B$30:$F$33,IF(T8&lt;65,4,5),FALSE))</f>
        <v>0.2</v>
      </c>
      <c r="BB8" s="115"/>
      <c r="BC8" s="126">
        <f t="shared" si="21"/>
        <v>1266.0806747910854</v>
      </c>
      <c r="BD8" s="126">
        <f t="shared" si="22"/>
        <v>1383.4805375224382</v>
      </c>
      <c r="BE8" s="125"/>
      <c r="BF8" s="62">
        <f t="shared" si="23"/>
        <v>0</v>
      </c>
      <c r="BG8" s="62">
        <f t="shared" si="24"/>
        <v>0</v>
      </c>
      <c r="BH8" s="62">
        <f t="shared" si="25"/>
        <v>0</v>
      </c>
      <c r="BI8" s="61">
        <f t="shared" si="26"/>
        <v>0</v>
      </c>
      <c r="BJ8" s="61"/>
      <c r="BK8" s="61">
        <f t="shared" si="27"/>
        <v>0</v>
      </c>
      <c r="BL8" s="61">
        <f t="shared" si="28"/>
        <v>0</v>
      </c>
      <c r="BM8" s="127"/>
      <c r="BR8" s="36"/>
      <c r="BS8" s="36"/>
      <c r="BT8" s="36"/>
      <c r="BU8" s="37"/>
      <c r="BV8" s="127"/>
      <c r="BW8" s="127"/>
      <c r="BZ8" s="36"/>
      <c r="CA8" s="36"/>
      <c r="CB8" s="36"/>
      <c r="CC8" s="36"/>
    </row>
    <row r="9" spans="1:81">
      <c r="A9" s="26">
        <f t="shared" si="29"/>
        <v>2027</v>
      </c>
      <c r="B9" s="26">
        <f t="shared" si="30"/>
        <v>32</v>
      </c>
      <c r="C9" s="26">
        <f t="shared" si="31"/>
        <v>6</v>
      </c>
      <c r="D9" s="103">
        <f t="shared" si="0"/>
        <v>0</v>
      </c>
      <c r="E9" s="118">
        <f t="shared" si="1"/>
        <v>3.39E-2</v>
      </c>
      <c r="F9" s="103">
        <f t="shared" si="2"/>
        <v>4.0000000000000002E-4</v>
      </c>
      <c r="G9" s="103"/>
      <c r="H9" s="60">
        <f>IF(B9="","",(IF(AND(B9&gt;='Tab1-Plan'!$C$9,C9&gt;='Tab1-Plan'!$D$9),1,0)))</f>
        <v>0</v>
      </c>
      <c r="I9" s="64">
        <f>IF(AND(B9="",T9=""),"",VLOOKUP($A$3,'Tab2-Assumptions'!$A$10:$C$13,2,FALSE))</f>
        <v>1</v>
      </c>
      <c r="J9" s="64">
        <f>IF(AND(B9="",T9=""),"",VLOOKUP($A$3,'Tab2-Assumptions'!$A$10:$C$13,3,FALSE))</f>
        <v>0.8</v>
      </c>
      <c r="K9" s="103">
        <f t="shared" si="32"/>
        <v>0.89314745626100001</v>
      </c>
      <c r="L9" s="103">
        <f t="shared" si="3"/>
        <v>0</v>
      </c>
      <c r="M9" s="103">
        <f t="shared" si="4"/>
        <v>3.0277698767247899E-2</v>
      </c>
      <c r="N9" s="103">
        <f t="shared" si="5"/>
        <v>3.572589825044E-4</v>
      </c>
      <c r="O9" s="103">
        <f t="shared" si="6"/>
        <v>0.86251249851124767</v>
      </c>
      <c r="P9" s="103">
        <f t="shared" si="33"/>
        <v>0</v>
      </c>
      <c r="Q9" s="103">
        <f t="shared" si="7"/>
        <v>0</v>
      </c>
      <c r="R9" s="103">
        <f t="shared" si="8"/>
        <v>0</v>
      </c>
      <c r="T9" s="26">
        <f t="shared" si="34"/>
        <v>35</v>
      </c>
      <c r="U9" s="119">
        <f t="shared" si="9"/>
        <v>8.9999999999999998E-4</v>
      </c>
      <c r="V9" s="119"/>
      <c r="W9" s="120">
        <f t="shared" si="35"/>
        <v>0</v>
      </c>
      <c r="X9" s="120">
        <f t="shared" si="10"/>
        <v>0</v>
      </c>
      <c r="Y9" s="120">
        <f t="shared" si="11"/>
        <v>0</v>
      </c>
      <c r="Z9" s="120"/>
      <c r="AA9" s="119">
        <f t="shared" si="36"/>
        <v>0.843019175422553</v>
      </c>
      <c r="AC9" s="26">
        <f t="shared" si="12"/>
        <v>32</v>
      </c>
      <c r="AD9" s="25">
        <f t="shared" si="13"/>
        <v>0.37702624673491775</v>
      </c>
      <c r="AE9" s="105"/>
      <c r="AF9" s="26">
        <f t="shared" si="14"/>
        <v>35</v>
      </c>
      <c r="AG9" s="25">
        <f t="shared" si="15"/>
        <v>0.41198675951590646</v>
      </c>
      <c r="AH9" s="123"/>
      <c r="AI9" s="122">
        <f t="shared" si="16"/>
        <v>6.7499999999999991E-2</v>
      </c>
      <c r="AJ9" s="124">
        <f t="shared" si="17"/>
        <v>0</v>
      </c>
      <c r="AL9" s="25">
        <f t="shared" si="37"/>
        <v>1.233643125</v>
      </c>
      <c r="AM9" s="25">
        <f t="shared" si="38"/>
        <v>1</v>
      </c>
      <c r="AO9" s="33">
        <f t="shared" si="39"/>
        <v>15000</v>
      </c>
      <c r="AP9" s="33">
        <f t="shared" si="40"/>
        <v>15000</v>
      </c>
      <c r="AQ9" s="125"/>
      <c r="AR9" s="126">
        <f t="shared" si="41"/>
        <v>6976.7375584362744</v>
      </c>
      <c r="AS9" s="126">
        <f t="shared" si="42"/>
        <v>7623.6695020173947</v>
      </c>
      <c r="AT9" s="126"/>
      <c r="AU9" s="62">
        <f t="shared" si="18"/>
        <v>0</v>
      </c>
      <c r="AV9" s="62">
        <f t="shared" si="19"/>
        <v>0</v>
      </c>
      <c r="AW9" s="62">
        <f t="shared" si="20"/>
        <v>0</v>
      </c>
      <c r="AX9" s="61">
        <f t="shared" si="43"/>
        <v>0</v>
      </c>
      <c r="AY9" s="61"/>
      <c r="AZ9" s="33">
        <f>IF(B9="","",VLOOKUP($A$3,'Tab1-Plan'!$B$30:$F$33,IF(B9&lt;65,2,3),FALSE))</f>
        <v>0.2</v>
      </c>
      <c r="BA9" s="33">
        <f>IF(T9="","",VLOOKUP($A$3,'Tab1-Plan'!$B$30:$F$33,IF(T9&lt;65,4,5),FALSE))</f>
        <v>0.2</v>
      </c>
      <c r="BB9" s="115"/>
      <c r="BC9" s="126">
        <f t="shared" si="21"/>
        <v>1395.3475116872551</v>
      </c>
      <c r="BD9" s="126">
        <f t="shared" si="22"/>
        <v>1524.7339004034791</v>
      </c>
      <c r="BE9" s="125"/>
      <c r="BF9" s="62">
        <f t="shared" si="23"/>
        <v>0</v>
      </c>
      <c r="BG9" s="62">
        <f t="shared" si="24"/>
        <v>0</v>
      </c>
      <c r="BH9" s="62">
        <f t="shared" si="25"/>
        <v>0</v>
      </c>
      <c r="BI9" s="61">
        <f t="shared" si="26"/>
        <v>0</v>
      </c>
      <c r="BJ9" s="61"/>
      <c r="BK9" s="61">
        <f t="shared" si="27"/>
        <v>0</v>
      </c>
      <c r="BL9" s="61">
        <f t="shared" si="28"/>
        <v>0</v>
      </c>
      <c r="BM9" s="127"/>
      <c r="BR9" s="36"/>
      <c r="BS9" s="36"/>
      <c r="BT9" s="36"/>
      <c r="BU9" s="37"/>
      <c r="BV9" s="127"/>
      <c r="BW9" s="127"/>
      <c r="BZ9" s="36"/>
      <c r="CA9" s="36"/>
      <c r="CB9" s="36"/>
      <c r="CC9" s="36"/>
    </row>
    <row r="10" spans="1:81">
      <c r="A10" s="26">
        <f t="shared" si="29"/>
        <v>2028</v>
      </c>
      <c r="B10" s="26">
        <f t="shared" si="30"/>
        <v>33</v>
      </c>
      <c r="C10" s="26">
        <f t="shared" si="31"/>
        <v>7</v>
      </c>
      <c r="D10" s="103">
        <f t="shared" si="0"/>
        <v>0</v>
      </c>
      <c r="E10" s="118">
        <f t="shared" si="1"/>
        <v>3.2599999999999997E-2</v>
      </c>
      <c r="F10" s="103">
        <f t="shared" si="2"/>
        <v>4.0000000000000002E-4</v>
      </c>
      <c r="G10" s="103"/>
      <c r="H10" s="60">
        <f>IF(B10="","",(IF(AND(B10&gt;='Tab1-Plan'!$C$9,C10&gt;='Tab1-Plan'!$D$9),1,0)))</f>
        <v>0</v>
      </c>
      <c r="I10" s="64">
        <f>IF(AND(B10="",T10=""),"",VLOOKUP($A$3,'Tab2-Assumptions'!$A$10:$C$13,2,FALSE))</f>
        <v>1</v>
      </c>
      <c r="J10" s="64">
        <f>IF(AND(B10="",T10=""),"",VLOOKUP($A$3,'Tab2-Assumptions'!$A$10:$C$13,3,FALSE))</f>
        <v>0.8</v>
      </c>
      <c r="K10" s="103">
        <f t="shared" si="32"/>
        <v>0.86251249851124767</v>
      </c>
      <c r="L10" s="103">
        <f t="shared" si="3"/>
        <v>0</v>
      </c>
      <c r="M10" s="103">
        <f t="shared" si="4"/>
        <v>2.8117907451466671E-2</v>
      </c>
      <c r="N10" s="103">
        <f t="shared" si="5"/>
        <v>3.4500499940449909E-4</v>
      </c>
      <c r="O10" s="103">
        <f t="shared" si="6"/>
        <v>0.83404958606037649</v>
      </c>
      <c r="P10" s="103">
        <f t="shared" si="33"/>
        <v>0</v>
      </c>
      <c r="Q10" s="103">
        <f t="shared" si="7"/>
        <v>0</v>
      </c>
      <c r="R10" s="103">
        <f t="shared" si="8"/>
        <v>0</v>
      </c>
      <c r="T10" s="26">
        <f t="shared" si="34"/>
        <v>36</v>
      </c>
      <c r="U10" s="119">
        <f t="shared" si="9"/>
        <v>8.9999999999999998E-4</v>
      </c>
      <c r="V10" s="119"/>
      <c r="W10" s="120">
        <f t="shared" si="35"/>
        <v>0</v>
      </c>
      <c r="X10" s="120">
        <f t="shared" si="10"/>
        <v>0</v>
      </c>
      <c r="Y10" s="120">
        <f t="shared" si="11"/>
        <v>0</v>
      </c>
      <c r="Z10" s="120"/>
      <c r="AA10" s="119">
        <f t="shared" si="36"/>
        <v>0.8028754051643362</v>
      </c>
      <c r="AC10" s="26">
        <f t="shared" si="12"/>
        <v>33</v>
      </c>
      <c r="AD10" s="25">
        <f t="shared" si="13"/>
        <v>0.3883370341369653</v>
      </c>
      <c r="AE10" s="105"/>
      <c r="AF10" s="26">
        <f t="shared" si="14"/>
        <v>36</v>
      </c>
      <c r="AG10" s="25">
        <f t="shared" si="15"/>
        <v>0.42434636230138367</v>
      </c>
      <c r="AH10" s="123"/>
      <c r="AI10" s="122">
        <f t="shared" si="16"/>
        <v>6.4999999999999988E-2</v>
      </c>
      <c r="AJ10" s="124">
        <f t="shared" si="17"/>
        <v>0</v>
      </c>
      <c r="AL10" s="25">
        <f t="shared" si="37"/>
        <v>1.3169140359374998</v>
      </c>
      <c r="AM10" s="25">
        <f t="shared" si="38"/>
        <v>1</v>
      </c>
      <c r="AO10" s="33">
        <f t="shared" si="39"/>
        <v>15000</v>
      </c>
      <c r="AP10" s="33">
        <f t="shared" si="40"/>
        <v>15000</v>
      </c>
      <c r="AQ10" s="125"/>
      <c r="AR10" s="126">
        <f t="shared" si="41"/>
        <v>7671.0973639396443</v>
      </c>
      <c r="AS10" s="126">
        <f t="shared" si="42"/>
        <v>8382.4152092056756</v>
      </c>
      <c r="AT10" s="126"/>
      <c r="AU10" s="62">
        <f t="shared" si="18"/>
        <v>0</v>
      </c>
      <c r="AV10" s="62">
        <f t="shared" si="19"/>
        <v>0</v>
      </c>
      <c r="AW10" s="62">
        <f t="shared" si="20"/>
        <v>0</v>
      </c>
      <c r="AX10" s="61">
        <f t="shared" si="43"/>
        <v>0</v>
      </c>
      <c r="AY10" s="61"/>
      <c r="AZ10" s="33">
        <f>IF(B10="","",VLOOKUP($A$3,'Tab1-Plan'!$B$30:$F$33,IF(B10&lt;65,2,3),FALSE))</f>
        <v>0.2</v>
      </c>
      <c r="BA10" s="33">
        <f>IF(T10="","",VLOOKUP($A$3,'Tab1-Plan'!$B$30:$F$33,IF(T10&lt;65,4,5),FALSE))</f>
        <v>0.2</v>
      </c>
      <c r="BB10" s="115"/>
      <c r="BC10" s="126">
        <f t="shared" si="21"/>
        <v>1534.2194727879289</v>
      </c>
      <c r="BD10" s="126">
        <f t="shared" si="22"/>
        <v>1676.4830418411352</v>
      </c>
      <c r="BE10" s="125"/>
      <c r="BF10" s="62">
        <f t="shared" si="23"/>
        <v>0</v>
      </c>
      <c r="BG10" s="62">
        <f t="shared" si="24"/>
        <v>0</v>
      </c>
      <c r="BH10" s="62">
        <f t="shared" si="25"/>
        <v>0</v>
      </c>
      <c r="BI10" s="61">
        <f t="shared" si="26"/>
        <v>0</v>
      </c>
      <c r="BJ10" s="61"/>
      <c r="BK10" s="61">
        <f t="shared" si="27"/>
        <v>0</v>
      </c>
      <c r="BL10" s="61">
        <f t="shared" si="28"/>
        <v>0</v>
      </c>
      <c r="BM10" s="127"/>
      <c r="BR10" s="36"/>
      <c r="BS10" s="36"/>
      <c r="BT10" s="36"/>
      <c r="BU10" s="37"/>
      <c r="BV10" s="127"/>
      <c r="BW10" s="127"/>
      <c r="BZ10" s="36"/>
      <c r="CA10" s="36"/>
      <c r="CB10" s="36"/>
      <c r="CC10" s="36"/>
    </row>
    <row r="11" spans="1:81">
      <c r="A11" s="26">
        <f t="shared" si="29"/>
        <v>2029</v>
      </c>
      <c r="B11" s="26">
        <f t="shared" si="30"/>
        <v>34</v>
      </c>
      <c r="C11" s="26">
        <f t="shared" si="31"/>
        <v>8</v>
      </c>
      <c r="D11" s="103">
        <f t="shared" si="0"/>
        <v>0</v>
      </c>
      <c r="E11" s="118">
        <f t="shared" si="1"/>
        <v>3.1199999999999999E-2</v>
      </c>
      <c r="F11" s="103">
        <f t="shared" si="2"/>
        <v>4.0000000000000002E-4</v>
      </c>
      <c r="G11" s="103"/>
      <c r="H11" s="60">
        <f>IF(B11="","",(IF(AND(B11&gt;='Tab1-Plan'!$C$9,C11&gt;='Tab1-Plan'!$D$9),1,0)))</f>
        <v>0</v>
      </c>
      <c r="I11" s="64">
        <f>IF(AND(B11="",T11=""),"",VLOOKUP($A$3,'Tab2-Assumptions'!$A$10:$C$13,2,FALSE))</f>
        <v>1</v>
      </c>
      <c r="J11" s="64">
        <f>IF(AND(B11="",T11=""),"",VLOOKUP($A$3,'Tab2-Assumptions'!$A$10:$C$13,3,FALSE))</f>
        <v>0.8</v>
      </c>
      <c r="K11" s="103">
        <f t="shared" si="32"/>
        <v>0.83404958606037649</v>
      </c>
      <c r="L11" s="103">
        <f t="shared" si="3"/>
        <v>0</v>
      </c>
      <c r="M11" s="103">
        <f t="shared" si="4"/>
        <v>2.6022347085083747E-2</v>
      </c>
      <c r="N11" s="103">
        <f t="shared" si="5"/>
        <v>3.336198344241506E-4</v>
      </c>
      <c r="O11" s="103">
        <f t="shared" si="6"/>
        <v>0.80769361914086857</v>
      </c>
      <c r="P11" s="103">
        <f t="shared" si="33"/>
        <v>0</v>
      </c>
      <c r="Q11" s="103">
        <f t="shared" si="7"/>
        <v>0</v>
      </c>
      <c r="R11" s="103">
        <f t="shared" si="8"/>
        <v>0</v>
      </c>
      <c r="T11" s="26">
        <f t="shared" si="34"/>
        <v>37</v>
      </c>
      <c r="U11" s="119">
        <f t="shared" si="9"/>
        <v>1E-3</v>
      </c>
      <c r="V11" s="119"/>
      <c r="W11" s="120">
        <f t="shared" si="35"/>
        <v>0</v>
      </c>
      <c r="X11" s="120">
        <f t="shared" si="10"/>
        <v>0</v>
      </c>
      <c r="Y11" s="120">
        <f t="shared" si="11"/>
        <v>0</v>
      </c>
      <c r="Z11" s="120"/>
      <c r="AA11" s="119">
        <f t="shared" si="36"/>
        <v>0.7646432430136535</v>
      </c>
      <c r="AC11" s="26">
        <f t="shared" si="12"/>
        <v>34</v>
      </c>
      <c r="AD11" s="25">
        <f t="shared" si="13"/>
        <v>0.39998714516107425</v>
      </c>
      <c r="AE11" s="105"/>
      <c r="AF11" s="26">
        <f t="shared" si="14"/>
        <v>37</v>
      </c>
      <c r="AG11" s="25">
        <f t="shared" si="15"/>
        <v>0.43707675317042521</v>
      </c>
      <c r="AH11" s="123"/>
      <c r="AI11" s="122">
        <f t="shared" si="16"/>
        <v>6.2499999999999986E-2</v>
      </c>
      <c r="AJ11" s="124">
        <f t="shared" si="17"/>
        <v>0</v>
      </c>
      <c r="AL11" s="25">
        <f t="shared" si="37"/>
        <v>1.4025134482734372</v>
      </c>
      <c r="AM11" s="25">
        <f t="shared" si="38"/>
        <v>1</v>
      </c>
      <c r="AO11" s="33">
        <f t="shared" si="39"/>
        <v>15000</v>
      </c>
      <c r="AP11" s="33">
        <f t="shared" si="40"/>
        <v>15000</v>
      </c>
      <c r="AQ11" s="125"/>
      <c r="AR11" s="126">
        <f t="shared" si="41"/>
        <v>8414.810253373591</v>
      </c>
      <c r="AS11" s="126">
        <f t="shared" si="42"/>
        <v>9195.0903637381653</v>
      </c>
      <c r="AT11" s="126"/>
      <c r="AU11" s="62">
        <f t="shared" si="18"/>
        <v>0</v>
      </c>
      <c r="AV11" s="62">
        <f t="shared" si="19"/>
        <v>0</v>
      </c>
      <c r="AW11" s="62">
        <f t="shared" si="20"/>
        <v>0</v>
      </c>
      <c r="AX11" s="61">
        <f t="shared" si="43"/>
        <v>0</v>
      </c>
      <c r="AY11" s="61"/>
      <c r="AZ11" s="33">
        <f>IF(B11="","",VLOOKUP($A$3,'Tab1-Plan'!$B$30:$F$33,IF(B11&lt;65,2,3),FALSE))</f>
        <v>0.2</v>
      </c>
      <c r="BA11" s="33">
        <f>IF(T11="","",VLOOKUP($A$3,'Tab1-Plan'!$B$30:$F$33,IF(T11&lt;65,4,5),FALSE))</f>
        <v>0.2</v>
      </c>
      <c r="BB11" s="115"/>
      <c r="BC11" s="126">
        <f t="shared" si="21"/>
        <v>1682.9620506747183</v>
      </c>
      <c r="BD11" s="126">
        <f t="shared" si="22"/>
        <v>1839.0180727476331</v>
      </c>
      <c r="BE11" s="125"/>
      <c r="BF11" s="62">
        <f t="shared" si="23"/>
        <v>0</v>
      </c>
      <c r="BG11" s="62">
        <f t="shared" si="24"/>
        <v>0</v>
      </c>
      <c r="BH11" s="62">
        <f t="shared" si="25"/>
        <v>0</v>
      </c>
      <c r="BI11" s="61">
        <f t="shared" si="26"/>
        <v>0</v>
      </c>
      <c r="BJ11" s="61"/>
      <c r="BK11" s="61">
        <f t="shared" si="27"/>
        <v>0</v>
      </c>
      <c r="BL11" s="61">
        <f t="shared" si="28"/>
        <v>0</v>
      </c>
      <c r="BM11" s="127"/>
      <c r="BR11" s="36"/>
      <c r="BS11" s="36"/>
      <c r="BT11" s="36"/>
      <c r="BU11" s="37"/>
      <c r="BV11" s="127"/>
      <c r="BW11" s="127"/>
      <c r="BZ11" s="36"/>
      <c r="CA11" s="36"/>
      <c r="CB11" s="36"/>
      <c r="CC11" s="36"/>
    </row>
    <row r="12" spans="1:81">
      <c r="A12" s="26">
        <f t="shared" si="29"/>
        <v>2030</v>
      </c>
      <c r="B12" s="26">
        <f t="shared" si="30"/>
        <v>35</v>
      </c>
      <c r="C12" s="26">
        <f t="shared" si="31"/>
        <v>9</v>
      </c>
      <c r="D12" s="103">
        <f t="shared" si="0"/>
        <v>0</v>
      </c>
      <c r="E12" s="118">
        <f t="shared" si="1"/>
        <v>2.9899999999999999E-2</v>
      </c>
      <c r="F12" s="103">
        <f t="shared" si="2"/>
        <v>5.0000000000000001E-4</v>
      </c>
      <c r="G12" s="103"/>
      <c r="H12" s="60">
        <f>IF(B12="","",(IF(AND(B12&gt;='Tab1-Plan'!$C$9,C12&gt;='Tab1-Plan'!$D$9),1,0)))</f>
        <v>0</v>
      </c>
      <c r="I12" s="64">
        <f>IF(AND(B12="",T12=""),"",VLOOKUP($A$3,'Tab2-Assumptions'!$A$10:$C$13,2,FALSE))</f>
        <v>1</v>
      </c>
      <c r="J12" s="64">
        <f>IF(AND(B12="",T12=""),"",VLOOKUP($A$3,'Tab2-Assumptions'!$A$10:$C$13,3,FALSE))</f>
        <v>0.8</v>
      </c>
      <c r="K12" s="103">
        <f t="shared" si="32"/>
        <v>0.80769361914086857</v>
      </c>
      <c r="L12" s="103">
        <f t="shared" si="3"/>
        <v>0</v>
      </c>
      <c r="M12" s="103">
        <f t="shared" si="4"/>
        <v>2.4150039212311968E-2</v>
      </c>
      <c r="N12" s="103">
        <f t="shared" si="5"/>
        <v>4.0384680957043431E-4</v>
      </c>
      <c r="O12" s="103">
        <f t="shared" si="6"/>
        <v>0.78313973311898621</v>
      </c>
      <c r="P12" s="103">
        <f t="shared" si="33"/>
        <v>0</v>
      </c>
      <c r="Q12" s="103">
        <f t="shared" si="7"/>
        <v>0</v>
      </c>
      <c r="R12" s="103">
        <f t="shared" si="8"/>
        <v>0</v>
      </c>
      <c r="T12" s="26">
        <f t="shared" si="34"/>
        <v>38</v>
      </c>
      <c r="U12" s="119">
        <f t="shared" si="9"/>
        <v>1E-3</v>
      </c>
      <c r="V12" s="119"/>
      <c r="W12" s="120">
        <f t="shared" si="35"/>
        <v>0</v>
      </c>
      <c r="X12" s="120">
        <f t="shared" si="10"/>
        <v>0</v>
      </c>
      <c r="Y12" s="120">
        <f t="shared" si="11"/>
        <v>0</v>
      </c>
      <c r="Z12" s="120"/>
      <c r="AA12" s="119">
        <f t="shared" si="36"/>
        <v>0.72823166001300332</v>
      </c>
      <c r="AC12" s="26">
        <f t="shared" si="12"/>
        <v>35</v>
      </c>
      <c r="AD12" s="25">
        <f t="shared" si="13"/>
        <v>0.41198675951590646</v>
      </c>
      <c r="AE12" s="105"/>
      <c r="AF12" s="26">
        <f t="shared" si="14"/>
        <v>38</v>
      </c>
      <c r="AG12" s="25">
        <f t="shared" si="15"/>
        <v>0.45018905576553797</v>
      </c>
      <c r="AH12" s="123"/>
      <c r="AI12" s="122">
        <f t="shared" si="16"/>
        <v>5.9999999999999984E-2</v>
      </c>
      <c r="AJ12" s="124">
        <f t="shared" si="17"/>
        <v>0</v>
      </c>
      <c r="AL12" s="25">
        <f t="shared" si="37"/>
        <v>1.4901705387905271</v>
      </c>
      <c r="AM12" s="25">
        <f t="shared" si="38"/>
        <v>1</v>
      </c>
      <c r="AO12" s="33">
        <f t="shared" si="39"/>
        <v>15000</v>
      </c>
      <c r="AP12" s="33">
        <f t="shared" si="40"/>
        <v>15000</v>
      </c>
      <c r="AQ12" s="125"/>
      <c r="AR12" s="126">
        <f t="shared" si="41"/>
        <v>9208.9579710357248</v>
      </c>
      <c r="AS12" s="126">
        <f t="shared" si="42"/>
        <v>10062.877016815955</v>
      </c>
      <c r="AT12" s="126"/>
      <c r="AU12" s="62">
        <f t="shared" si="18"/>
        <v>0</v>
      </c>
      <c r="AV12" s="62">
        <f t="shared" si="19"/>
        <v>0</v>
      </c>
      <c r="AW12" s="62">
        <f t="shared" si="20"/>
        <v>0</v>
      </c>
      <c r="AX12" s="61">
        <f t="shared" si="43"/>
        <v>0</v>
      </c>
      <c r="AY12" s="61"/>
      <c r="AZ12" s="33">
        <f>IF(B12="","",VLOOKUP($A$3,'Tab1-Plan'!$B$30:$F$33,IF(B12&lt;65,2,3),FALSE))</f>
        <v>0.2</v>
      </c>
      <c r="BA12" s="33">
        <f>IF(T12="","",VLOOKUP($A$3,'Tab1-Plan'!$B$30:$F$33,IF(T12&lt;65,4,5),FALSE))</f>
        <v>0.2</v>
      </c>
      <c r="BB12" s="115"/>
      <c r="BC12" s="126">
        <f t="shared" si="21"/>
        <v>1841.791594207145</v>
      </c>
      <c r="BD12" s="126">
        <f t="shared" si="22"/>
        <v>2012.5754033631911</v>
      </c>
      <c r="BE12" s="125"/>
      <c r="BF12" s="62">
        <f t="shared" si="23"/>
        <v>0</v>
      </c>
      <c r="BG12" s="62">
        <f t="shared" si="24"/>
        <v>0</v>
      </c>
      <c r="BH12" s="62">
        <f t="shared" si="25"/>
        <v>0</v>
      </c>
      <c r="BI12" s="61">
        <f t="shared" si="26"/>
        <v>0</v>
      </c>
      <c r="BJ12" s="61"/>
      <c r="BK12" s="61">
        <f t="shared" si="27"/>
        <v>0</v>
      </c>
      <c r="BL12" s="61">
        <f t="shared" si="28"/>
        <v>0</v>
      </c>
      <c r="BM12" s="127"/>
      <c r="BR12" s="36"/>
      <c r="BS12" s="36"/>
      <c r="BT12" s="36"/>
      <c r="BU12" s="37"/>
      <c r="BV12" s="127"/>
      <c r="BW12" s="127"/>
      <c r="BZ12" s="36"/>
      <c r="CA12" s="36"/>
      <c r="CB12" s="36"/>
      <c r="CC12" s="36"/>
    </row>
    <row r="13" spans="1:81">
      <c r="A13" s="26">
        <f t="shared" si="29"/>
        <v>2031</v>
      </c>
      <c r="B13" s="26">
        <f t="shared" si="30"/>
        <v>36</v>
      </c>
      <c r="C13" s="26">
        <f t="shared" si="31"/>
        <v>10</v>
      </c>
      <c r="D13" s="103">
        <f t="shared" si="0"/>
        <v>0</v>
      </c>
      <c r="E13" s="118">
        <f t="shared" si="1"/>
        <v>2.8500000000000001E-2</v>
      </c>
      <c r="F13" s="103">
        <f t="shared" si="2"/>
        <v>5.0000000000000001E-4</v>
      </c>
      <c r="G13" s="103"/>
      <c r="H13" s="60">
        <f>IF(B13="","",(IF(AND(B13&gt;='Tab1-Plan'!$C$9,C13&gt;='Tab1-Plan'!$D$9),1,0)))</f>
        <v>0</v>
      </c>
      <c r="I13" s="64">
        <f>IF(AND(B13="",T13=""),"",VLOOKUP($A$3,'Tab2-Assumptions'!$A$10:$C$13,2,FALSE))</f>
        <v>1</v>
      </c>
      <c r="J13" s="64">
        <f>IF(AND(B13="",T13=""),"",VLOOKUP($A$3,'Tab2-Assumptions'!$A$10:$C$13,3,FALSE))</f>
        <v>0.8</v>
      </c>
      <c r="K13" s="103">
        <f t="shared" si="32"/>
        <v>0.78313973311898621</v>
      </c>
      <c r="L13" s="103">
        <f t="shared" si="3"/>
        <v>0</v>
      </c>
      <c r="M13" s="103">
        <f t="shared" si="4"/>
        <v>2.2319482393891109E-2</v>
      </c>
      <c r="N13" s="103">
        <f t="shared" si="5"/>
        <v>3.9156986655949314E-4</v>
      </c>
      <c r="O13" s="103">
        <f t="shared" si="6"/>
        <v>0.76042868085853565</v>
      </c>
      <c r="P13" s="103">
        <f t="shared" si="33"/>
        <v>0</v>
      </c>
      <c r="Q13" s="103">
        <f t="shared" si="7"/>
        <v>0</v>
      </c>
      <c r="R13" s="103">
        <f t="shared" si="8"/>
        <v>0</v>
      </c>
      <c r="T13" s="26">
        <f t="shared" si="34"/>
        <v>39</v>
      </c>
      <c r="U13" s="119">
        <f t="shared" si="9"/>
        <v>1.1000000000000001E-3</v>
      </c>
      <c r="V13" s="119"/>
      <c r="W13" s="120">
        <f t="shared" si="35"/>
        <v>0</v>
      </c>
      <c r="X13" s="120">
        <f t="shared" si="10"/>
        <v>0</v>
      </c>
      <c r="Y13" s="120">
        <f t="shared" si="11"/>
        <v>0</v>
      </c>
      <c r="Z13" s="120"/>
      <c r="AA13" s="119">
        <f t="shared" si="36"/>
        <v>0.69355396191714602</v>
      </c>
      <c r="AC13" s="26">
        <f t="shared" si="12"/>
        <v>36</v>
      </c>
      <c r="AD13" s="25">
        <f t="shared" si="13"/>
        <v>0.42434636230138367</v>
      </c>
      <c r="AE13" s="105"/>
      <c r="AF13" s="26">
        <f t="shared" si="14"/>
        <v>39</v>
      </c>
      <c r="AG13" s="25">
        <f t="shared" si="15"/>
        <v>0.4636947274385041</v>
      </c>
      <c r="AH13" s="123"/>
      <c r="AI13" s="122">
        <f t="shared" si="16"/>
        <v>5.7499999999999982E-2</v>
      </c>
      <c r="AJ13" s="124">
        <f t="shared" si="17"/>
        <v>0</v>
      </c>
      <c r="AL13" s="25">
        <f t="shared" si="37"/>
        <v>1.5795807711179588</v>
      </c>
      <c r="AM13" s="25">
        <f t="shared" si="38"/>
        <v>1</v>
      </c>
      <c r="AO13" s="33">
        <f t="shared" si="39"/>
        <v>15000</v>
      </c>
      <c r="AP13" s="33">
        <f t="shared" si="40"/>
        <v>15000</v>
      </c>
      <c r="AQ13" s="125"/>
      <c r="AR13" s="126">
        <f t="shared" si="41"/>
        <v>10054.340312776805</v>
      </c>
      <c r="AS13" s="126">
        <f t="shared" si="42"/>
        <v>10986.649126959661</v>
      </c>
      <c r="AT13" s="126"/>
      <c r="AU13" s="62">
        <f t="shared" si="18"/>
        <v>0</v>
      </c>
      <c r="AV13" s="62">
        <f t="shared" si="19"/>
        <v>0</v>
      </c>
      <c r="AW13" s="62">
        <f t="shared" si="20"/>
        <v>0</v>
      </c>
      <c r="AX13" s="61">
        <f t="shared" si="43"/>
        <v>0</v>
      </c>
      <c r="AY13" s="61"/>
      <c r="AZ13" s="33">
        <f>IF(B13="","",VLOOKUP($A$3,'Tab1-Plan'!$B$30:$F$33,IF(B13&lt;65,2,3),FALSE))</f>
        <v>0.2</v>
      </c>
      <c r="BA13" s="33">
        <f>IF(T13="","",VLOOKUP($A$3,'Tab1-Plan'!$B$30:$F$33,IF(T13&lt;65,4,5),FALSE))</f>
        <v>0.2</v>
      </c>
      <c r="BB13" s="115"/>
      <c r="BC13" s="126">
        <f t="shared" si="21"/>
        <v>2010.8680625553611</v>
      </c>
      <c r="BD13" s="126">
        <f t="shared" si="22"/>
        <v>2197.3298253919324</v>
      </c>
      <c r="BE13" s="125"/>
      <c r="BF13" s="62">
        <f t="shared" si="23"/>
        <v>0</v>
      </c>
      <c r="BG13" s="62">
        <f t="shared" si="24"/>
        <v>0</v>
      </c>
      <c r="BH13" s="62">
        <f t="shared" si="25"/>
        <v>0</v>
      </c>
      <c r="BI13" s="61">
        <f t="shared" si="26"/>
        <v>0</v>
      </c>
      <c r="BJ13" s="61"/>
      <c r="BK13" s="61">
        <f t="shared" si="27"/>
        <v>0</v>
      </c>
      <c r="BL13" s="61">
        <f t="shared" si="28"/>
        <v>0</v>
      </c>
      <c r="BM13" s="127"/>
      <c r="BR13" s="36"/>
      <c r="BS13" s="36"/>
      <c r="BT13" s="36"/>
      <c r="BU13" s="37"/>
      <c r="BV13" s="127"/>
      <c r="BW13" s="127"/>
      <c r="BZ13" s="36"/>
      <c r="CA13" s="36"/>
      <c r="CB13" s="36"/>
      <c r="CC13" s="36"/>
    </row>
    <row r="14" spans="1:81">
      <c r="A14" s="26">
        <f t="shared" si="29"/>
        <v>2032</v>
      </c>
      <c r="B14" s="26">
        <f t="shared" si="30"/>
        <v>37</v>
      </c>
      <c r="C14" s="26">
        <f t="shared" si="31"/>
        <v>11</v>
      </c>
      <c r="D14" s="103">
        <f t="shared" si="0"/>
        <v>0</v>
      </c>
      <c r="E14" s="118">
        <f t="shared" si="1"/>
        <v>2.7199999999999998E-2</v>
      </c>
      <c r="F14" s="103">
        <f t="shared" si="2"/>
        <v>5.0000000000000001E-4</v>
      </c>
      <c r="G14" s="103"/>
      <c r="H14" s="60">
        <f>IF(B14="","",(IF(AND(B14&gt;='Tab1-Plan'!$C$9,C14&gt;='Tab1-Plan'!$D$9),1,0)))</f>
        <v>0</v>
      </c>
      <c r="I14" s="64">
        <f>IF(AND(B14="",T14=""),"",VLOOKUP($A$3,'Tab2-Assumptions'!$A$10:$C$13,2,FALSE))</f>
        <v>1</v>
      </c>
      <c r="J14" s="64">
        <f>IF(AND(B14="",T14=""),"",VLOOKUP($A$3,'Tab2-Assumptions'!$A$10:$C$13,3,FALSE))</f>
        <v>0.8</v>
      </c>
      <c r="K14" s="103">
        <f t="shared" si="32"/>
        <v>0.76042868085853565</v>
      </c>
      <c r="L14" s="103">
        <f t="shared" si="3"/>
        <v>0</v>
      </c>
      <c r="M14" s="103">
        <f t="shared" si="4"/>
        <v>2.068366011935217E-2</v>
      </c>
      <c r="N14" s="103">
        <f t="shared" si="5"/>
        <v>3.8021434042926781E-4</v>
      </c>
      <c r="O14" s="103">
        <f t="shared" si="6"/>
        <v>0.73936480639875424</v>
      </c>
      <c r="P14" s="103">
        <f t="shared" si="33"/>
        <v>0</v>
      </c>
      <c r="Q14" s="103">
        <f t="shared" si="7"/>
        <v>0</v>
      </c>
      <c r="R14" s="103">
        <f t="shared" si="8"/>
        <v>0</v>
      </c>
      <c r="T14" s="26">
        <f t="shared" si="34"/>
        <v>40</v>
      </c>
      <c r="U14" s="119">
        <f t="shared" si="9"/>
        <v>1.1999999999999999E-3</v>
      </c>
      <c r="V14" s="119"/>
      <c r="W14" s="120">
        <f t="shared" si="35"/>
        <v>0</v>
      </c>
      <c r="X14" s="120">
        <f t="shared" si="10"/>
        <v>0</v>
      </c>
      <c r="Y14" s="120">
        <f t="shared" si="11"/>
        <v>0</v>
      </c>
      <c r="Z14" s="120"/>
      <c r="AA14" s="119">
        <f t="shared" si="36"/>
        <v>0.66052758277823431</v>
      </c>
      <c r="AC14" s="26">
        <f t="shared" si="12"/>
        <v>37</v>
      </c>
      <c r="AD14" s="25">
        <f t="shared" si="13"/>
        <v>0.43707675317042521</v>
      </c>
      <c r="AE14" s="105"/>
      <c r="AF14" s="26">
        <f t="shared" si="14"/>
        <v>40</v>
      </c>
      <c r="AG14" s="25">
        <f t="shared" si="15"/>
        <v>0.47760556926165926</v>
      </c>
      <c r="AH14" s="123"/>
      <c r="AI14" s="122">
        <f t="shared" si="16"/>
        <v>5.4999999999999979E-2</v>
      </c>
      <c r="AJ14" s="124">
        <f t="shared" si="17"/>
        <v>0</v>
      </c>
      <c r="AL14" s="25">
        <f t="shared" si="37"/>
        <v>1.6704066654572411</v>
      </c>
      <c r="AM14" s="25">
        <f t="shared" si="38"/>
        <v>1</v>
      </c>
      <c r="AO14" s="33">
        <f t="shared" si="39"/>
        <v>15000</v>
      </c>
      <c r="AP14" s="33">
        <f t="shared" si="40"/>
        <v>15000</v>
      </c>
      <c r="AQ14" s="125"/>
      <c r="AR14" s="126">
        <f t="shared" si="41"/>
        <v>10951.438827184315</v>
      </c>
      <c r="AS14" s="126">
        <f t="shared" si="42"/>
        <v>11966.932895312635</v>
      </c>
      <c r="AT14" s="126"/>
      <c r="AU14" s="62">
        <f t="shared" si="18"/>
        <v>0</v>
      </c>
      <c r="AV14" s="62">
        <f t="shared" si="19"/>
        <v>0</v>
      </c>
      <c r="AW14" s="62">
        <f t="shared" si="20"/>
        <v>0</v>
      </c>
      <c r="AX14" s="61">
        <f t="shared" si="43"/>
        <v>0</v>
      </c>
      <c r="AY14" s="61"/>
      <c r="AZ14" s="33">
        <f>IF(B14="","",VLOOKUP($A$3,'Tab1-Plan'!$B$30:$F$33,IF(B14&lt;65,2,3),FALSE))</f>
        <v>0.2</v>
      </c>
      <c r="BA14" s="33">
        <f>IF(T14="","",VLOOKUP($A$3,'Tab1-Plan'!$B$30:$F$33,IF(T14&lt;65,4,5),FALSE))</f>
        <v>0.2</v>
      </c>
      <c r="BB14" s="115"/>
      <c r="BC14" s="126">
        <f t="shared" si="21"/>
        <v>2190.2877654368631</v>
      </c>
      <c r="BD14" s="126">
        <f t="shared" si="22"/>
        <v>2393.3865790625273</v>
      </c>
      <c r="BE14" s="125"/>
      <c r="BF14" s="62">
        <f t="shared" si="23"/>
        <v>0</v>
      </c>
      <c r="BG14" s="62">
        <f t="shared" si="24"/>
        <v>0</v>
      </c>
      <c r="BH14" s="62">
        <f t="shared" si="25"/>
        <v>0</v>
      </c>
      <c r="BI14" s="61">
        <f t="shared" si="26"/>
        <v>0</v>
      </c>
      <c r="BJ14" s="61"/>
      <c r="BK14" s="61">
        <f t="shared" si="27"/>
        <v>0</v>
      </c>
      <c r="BL14" s="61">
        <f t="shared" si="28"/>
        <v>0</v>
      </c>
      <c r="BM14" s="127"/>
      <c r="BR14" s="36"/>
      <c r="BS14" s="36"/>
      <c r="BT14" s="36"/>
      <c r="BU14" s="37"/>
      <c r="BV14" s="127"/>
      <c r="BW14" s="127"/>
      <c r="BZ14" s="36"/>
      <c r="CA14" s="36"/>
      <c r="CB14" s="36"/>
      <c r="CC14" s="36"/>
    </row>
    <row r="15" spans="1:81">
      <c r="A15" s="26">
        <f t="shared" si="29"/>
        <v>2033</v>
      </c>
      <c r="B15" s="26">
        <f t="shared" si="30"/>
        <v>38</v>
      </c>
      <c r="C15" s="26">
        <f t="shared" si="31"/>
        <v>12</v>
      </c>
      <c r="D15" s="103">
        <f t="shared" si="0"/>
        <v>0</v>
      </c>
      <c r="E15" s="118">
        <f t="shared" si="1"/>
        <v>2.58E-2</v>
      </c>
      <c r="F15" s="103">
        <f t="shared" si="2"/>
        <v>5.9999999999999995E-4</v>
      </c>
      <c r="G15" s="103"/>
      <c r="H15" s="60">
        <f>IF(B15="","",(IF(AND(B15&gt;='Tab1-Plan'!$C$9,C15&gt;='Tab1-Plan'!$D$9),1,0)))</f>
        <v>0</v>
      </c>
      <c r="I15" s="64">
        <f>IF(AND(B15="",T15=""),"",VLOOKUP($A$3,'Tab2-Assumptions'!$A$10:$C$13,2,FALSE))</f>
        <v>1</v>
      </c>
      <c r="J15" s="64">
        <f>IF(AND(B15="",T15=""),"",VLOOKUP($A$3,'Tab2-Assumptions'!$A$10:$C$13,3,FALSE))</f>
        <v>0.8</v>
      </c>
      <c r="K15" s="103">
        <f t="shared" si="32"/>
        <v>0.73936480639875424</v>
      </c>
      <c r="L15" s="103">
        <f t="shared" si="3"/>
        <v>0</v>
      </c>
      <c r="M15" s="103">
        <f t="shared" si="4"/>
        <v>1.9075612005087859E-2</v>
      </c>
      <c r="N15" s="103">
        <f t="shared" si="5"/>
        <v>4.436188838392525E-4</v>
      </c>
      <c r="O15" s="103">
        <f t="shared" si="6"/>
        <v>0.71984557550982708</v>
      </c>
      <c r="P15" s="103">
        <f t="shared" si="33"/>
        <v>0</v>
      </c>
      <c r="Q15" s="103">
        <f t="shared" si="7"/>
        <v>0</v>
      </c>
      <c r="R15" s="103">
        <f t="shared" si="8"/>
        <v>0</v>
      </c>
      <c r="T15" s="26">
        <f t="shared" si="34"/>
        <v>41</v>
      </c>
      <c r="U15" s="119">
        <f t="shared" si="9"/>
        <v>1.4E-3</v>
      </c>
      <c r="V15" s="119"/>
      <c r="W15" s="120">
        <f t="shared" si="35"/>
        <v>0</v>
      </c>
      <c r="X15" s="120">
        <f t="shared" si="10"/>
        <v>0</v>
      </c>
      <c r="Y15" s="120">
        <f t="shared" si="11"/>
        <v>0</v>
      </c>
      <c r="Z15" s="120"/>
      <c r="AA15" s="119">
        <f t="shared" si="36"/>
        <v>0.62907388836022315</v>
      </c>
      <c r="AC15" s="26">
        <f t="shared" si="12"/>
        <v>38</v>
      </c>
      <c r="AD15" s="25">
        <f t="shared" si="13"/>
        <v>0.45018905576553797</v>
      </c>
      <c r="AE15" s="105"/>
      <c r="AF15" s="26">
        <f t="shared" si="14"/>
        <v>41</v>
      </c>
      <c r="AG15" s="25">
        <f t="shared" si="15"/>
        <v>0.49193373633950904</v>
      </c>
      <c r="AH15" s="123"/>
      <c r="AI15" s="122">
        <f t="shared" si="16"/>
        <v>5.2499999999999977E-2</v>
      </c>
      <c r="AJ15" s="124">
        <f t="shared" si="17"/>
        <v>0</v>
      </c>
      <c r="AL15" s="25">
        <f t="shared" si="37"/>
        <v>1.7622790320573893</v>
      </c>
      <c r="AM15" s="25">
        <f t="shared" si="38"/>
        <v>1</v>
      </c>
      <c r="AO15" s="33">
        <f t="shared" si="39"/>
        <v>15000</v>
      </c>
      <c r="AP15" s="33">
        <f t="shared" si="40"/>
        <v>15000</v>
      </c>
      <c r="AQ15" s="125"/>
      <c r="AR15" s="126">
        <f t="shared" si="41"/>
        <v>11900.381001559836</v>
      </c>
      <c r="AS15" s="126">
        <f t="shared" si="42"/>
        <v>13003.867630691475</v>
      </c>
      <c r="AT15" s="126"/>
      <c r="AU15" s="62">
        <f t="shared" si="18"/>
        <v>0</v>
      </c>
      <c r="AV15" s="62">
        <f t="shared" si="19"/>
        <v>0</v>
      </c>
      <c r="AW15" s="62">
        <f t="shared" si="20"/>
        <v>0</v>
      </c>
      <c r="AX15" s="61">
        <f t="shared" si="43"/>
        <v>0</v>
      </c>
      <c r="AY15" s="61"/>
      <c r="AZ15" s="33">
        <f>IF(B15="","",VLOOKUP($A$3,'Tab1-Plan'!$B$30:$F$33,IF(B15&lt;65,2,3),FALSE))</f>
        <v>0.2</v>
      </c>
      <c r="BA15" s="33">
        <f>IF(T15="","",VLOOKUP($A$3,'Tab1-Plan'!$B$30:$F$33,IF(T15&lt;65,4,5),FALSE))</f>
        <v>0.2</v>
      </c>
      <c r="BB15" s="115"/>
      <c r="BC15" s="126">
        <f t="shared" si="21"/>
        <v>2380.0762003119671</v>
      </c>
      <c r="BD15" s="126">
        <f t="shared" si="22"/>
        <v>2600.773526138295</v>
      </c>
      <c r="BE15" s="125"/>
      <c r="BF15" s="62">
        <f t="shared" si="23"/>
        <v>0</v>
      </c>
      <c r="BG15" s="62">
        <f t="shared" si="24"/>
        <v>0</v>
      </c>
      <c r="BH15" s="62">
        <f t="shared" si="25"/>
        <v>0</v>
      </c>
      <c r="BI15" s="61">
        <f t="shared" si="26"/>
        <v>0</v>
      </c>
      <c r="BJ15" s="61"/>
      <c r="BK15" s="61">
        <f t="shared" si="27"/>
        <v>0</v>
      </c>
      <c r="BL15" s="61">
        <f t="shared" si="28"/>
        <v>0</v>
      </c>
      <c r="BM15" s="127"/>
      <c r="BR15" s="36"/>
      <c r="BS15" s="36"/>
      <c r="BT15" s="36"/>
      <c r="BU15" s="37"/>
      <c r="BV15" s="127"/>
      <c r="BW15" s="127"/>
      <c r="BZ15" s="36"/>
      <c r="CA15" s="36"/>
      <c r="CB15" s="36"/>
      <c r="CC15" s="36"/>
    </row>
    <row r="16" spans="1:81">
      <c r="A16" s="26">
        <f t="shared" si="29"/>
        <v>2034</v>
      </c>
      <c r="B16" s="26">
        <f t="shared" si="30"/>
        <v>39</v>
      </c>
      <c r="C16" s="26">
        <f t="shared" si="31"/>
        <v>13</v>
      </c>
      <c r="D16" s="103">
        <f t="shared" si="0"/>
        <v>0</v>
      </c>
      <c r="E16" s="118">
        <f t="shared" si="1"/>
        <v>2.4500000000000001E-2</v>
      </c>
      <c r="F16" s="103">
        <f t="shared" si="2"/>
        <v>5.9999999999999995E-4</v>
      </c>
      <c r="G16" s="103"/>
      <c r="H16" s="60">
        <f>IF(B16="","",(IF(AND(B16&gt;='Tab1-Plan'!$C$9,C16&gt;='Tab1-Plan'!$D$9),1,0)))</f>
        <v>0</v>
      </c>
      <c r="I16" s="64">
        <f>IF(AND(B16="",T16=""),"",VLOOKUP($A$3,'Tab2-Assumptions'!$A$10:$C$13,2,FALSE))</f>
        <v>1</v>
      </c>
      <c r="J16" s="64">
        <f>IF(AND(B16="",T16=""),"",VLOOKUP($A$3,'Tab2-Assumptions'!$A$10:$C$13,3,FALSE))</f>
        <v>0.8</v>
      </c>
      <c r="K16" s="103">
        <f t="shared" si="32"/>
        <v>0.71984557550982708</v>
      </c>
      <c r="L16" s="103">
        <f t="shared" si="3"/>
        <v>0</v>
      </c>
      <c r="M16" s="103">
        <f t="shared" si="4"/>
        <v>1.7636216599990765E-2</v>
      </c>
      <c r="N16" s="103">
        <f t="shared" si="5"/>
        <v>4.3190734530589622E-4</v>
      </c>
      <c r="O16" s="103">
        <f t="shared" si="6"/>
        <v>0.70177745156453042</v>
      </c>
      <c r="P16" s="103">
        <f t="shared" si="33"/>
        <v>0</v>
      </c>
      <c r="Q16" s="103">
        <f t="shared" si="7"/>
        <v>0</v>
      </c>
      <c r="R16" s="103">
        <f t="shared" si="8"/>
        <v>0</v>
      </c>
      <c r="T16" s="26">
        <f t="shared" si="34"/>
        <v>42</v>
      </c>
      <c r="U16" s="119">
        <f t="shared" si="9"/>
        <v>1.5E-3</v>
      </c>
      <c r="V16" s="119"/>
      <c r="W16" s="120">
        <f t="shared" si="35"/>
        <v>0</v>
      </c>
      <c r="X16" s="120">
        <f t="shared" si="10"/>
        <v>0</v>
      </c>
      <c r="Y16" s="120">
        <f t="shared" si="11"/>
        <v>0</v>
      </c>
      <c r="Z16" s="120"/>
      <c r="AA16" s="119">
        <f t="shared" si="36"/>
        <v>0.59911798891449819</v>
      </c>
      <c r="AC16" s="26">
        <f t="shared" si="12"/>
        <v>39</v>
      </c>
      <c r="AD16" s="25">
        <f t="shared" si="13"/>
        <v>0.4636947274385041</v>
      </c>
      <c r="AE16" s="105"/>
      <c r="AF16" s="26">
        <f t="shared" si="14"/>
        <v>42</v>
      </c>
      <c r="AG16" s="25">
        <f t="shared" si="15"/>
        <v>0.50669174842969433</v>
      </c>
      <c r="AH16" s="123"/>
      <c r="AI16" s="122">
        <f t="shared" si="16"/>
        <v>0.05</v>
      </c>
      <c r="AJ16" s="124">
        <f t="shared" si="17"/>
        <v>0</v>
      </c>
      <c r="AL16" s="25">
        <f t="shared" si="37"/>
        <v>1.8547986812404023</v>
      </c>
      <c r="AM16" s="25">
        <f t="shared" si="38"/>
        <v>1</v>
      </c>
      <c r="AO16" s="33">
        <f t="shared" si="39"/>
        <v>15000</v>
      </c>
      <c r="AP16" s="33">
        <f t="shared" si="40"/>
        <v>15000</v>
      </c>
      <c r="AQ16" s="125"/>
      <c r="AR16" s="126">
        <f t="shared" si="41"/>
        <v>12900.905534265978</v>
      </c>
      <c r="AS16" s="126">
        <f t="shared" si="42"/>
        <v>14097.16780174186</v>
      </c>
      <c r="AT16" s="126"/>
      <c r="AU16" s="62">
        <f t="shared" si="18"/>
        <v>0</v>
      </c>
      <c r="AV16" s="62">
        <f t="shared" si="19"/>
        <v>0</v>
      </c>
      <c r="AW16" s="62">
        <f t="shared" si="20"/>
        <v>0</v>
      </c>
      <c r="AX16" s="61">
        <f t="shared" si="43"/>
        <v>0</v>
      </c>
      <c r="AY16" s="61"/>
      <c r="AZ16" s="33">
        <f>IF(B16="","",VLOOKUP($A$3,'Tab1-Plan'!$B$30:$F$33,IF(B16&lt;65,2,3),FALSE))</f>
        <v>0.2</v>
      </c>
      <c r="BA16" s="33">
        <f>IF(T16="","",VLOOKUP($A$3,'Tab1-Plan'!$B$30:$F$33,IF(T16&lt;65,4,5),FALSE))</f>
        <v>0.2</v>
      </c>
      <c r="BB16" s="115"/>
      <c r="BC16" s="126">
        <f t="shared" si="21"/>
        <v>2580.1811068531956</v>
      </c>
      <c r="BD16" s="126">
        <f t="shared" si="22"/>
        <v>2819.4335603483723</v>
      </c>
      <c r="BE16" s="125"/>
      <c r="BF16" s="62">
        <f t="shared" si="23"/>
        <v>0</v>
      </c>
      <c r="BG16" s="62">
        <f t="shared" si="24"/>
        <v>0</v>
      </c>
      <c r="BH16" s="62">
        <f t="shared" si="25"/>
        <v>0</v>
      </c>
      <c r="BI16" s="61">
        <f t="shared" si="26"/>
        <v>0</v>
      </c>
      <c r="BJ16" s="61"/>
      <c r="BK16" s="61">
        <f t="shared" si="27"/>
        <v>0</v>
      </c>
      <c r="BL16" s="61">
        <f t="shared" si="28"/>
        <v>0</v>
      </c>
      <c r="BM16" s="127"/>
      <c r="BR16" s="36"/>
      <c r="BS16" s="36"/>
      <c r="BT16" s="36"/>
      <c r="BU16" s="37"/>
      <c r="BV16" s="127"/>
      <c r="BW16" s="127"/>
      <c r="BZ16" s="36"/>
      <c r="CA16" s="36"/>
      <c r="CB16" s="36"/>
      <c r="CC16" s="36"/>
    </row>
    <row r="17" spans="1:81">
      <c r="A17" s="26">
        <f t="shared" si="29"/>
        <v>2035</v>
      </c>
      <c r="B17" s="26">
        <f t="shared" si="30"/>
        <v>40</v>
      </c>
      <c r="C17" s="26">
        <f t="shared" si="31"/>
        <v>14</v>
      </c>
      <c r="D17" s="103">
        <f t="shared" si="0"/>
        <v>0</v>
      </c>
      <c r="E17" s="118">
        <f t="shared" si="1"/>
        <v>2.3099999999999999E-2</v>
      </c>
      <c r="F17" s="103">
        <f t="shared" si="2"/>
        <v>6.9999999999999999E-4</v>
      </c>
      <c r="G17" s="103"/>
      <c r="H17" s="60">
        <f>IF(B17="","",(IF(AND(B17&gt;='Tab1-Plan'!$C$9,C17&gt;='Tab1-Plan'!$D$9),1,0)))</f>
        <v>0</v>
      </c>
      <c r="I17" s="64">
        <f>IF(AND(B17="",T17=""),"",VLOOKUP($A$3,'Tab2-Assumptions'!$A$10:$C$13,2,FALSE))</f>
        <v>1</v>
      </c>
      <c r="J17" s="64">
        <f>IF(AND(B17="",T17=""),"",VLOOKUP($A$3,'Tab2-Assumptions'!$A$10:$C$13,3,FALSE))</f>
        <v>0.8</v>
      </c>
      <c r="K17" s="103">
        <f t="shared" si="32"/>
        <v>0.70177745156453042</v>
      </c>
      <c r="L17" s="103">
        <f t="shared" si="3"/>
        <v>0</v>
      </c>
      <c r="M17" s="103">
        <f t="shared" si="4"/>
        <v>1.621105913114065E-2</v>
      </c>
      <c r="N17" s="103">
        <f t="shared" si="5"/>
        <v>4.9124421609517133E-4</v>
      </c>
      <c r="O17" s="103">
        <f t="shared" si="6"/>
        <v>0.68507514821729465</v>
      </c>
      <c r="P17" s="103">
        <f t="shared" si="33"/>
        <v>0</v>
      </c>
      <c r="Q17" s="103">
        <f t="shared" si="7"/>
        <v>0</v>
      </c>
      <c r="R17" s="103">
        <f t="shared" si="8"/>
        <v>0</v>
      </c>
      <c r="T17" s="26">
        <f t="shared" si="34"/>
        <v>43</v>
      </c>
      <c r="U17" s="119">
        <f t="shared" si="9"/>
        <v>1.6999999999999999E-3</v>
      </c>
      <c r="V17" s="119"/>
      <c r="W17" s="120">
        <f t="shared" si="35"/>
        <v>0</v>
      </c>
      <c r="X17" s="120">
        <f t="shared" si="10"/>
        <v>0</v>
      </c>
      <c r="Y17" s="120">
        <f t="shared" si="11"/>
        <v>0</v>
      </c>
      <c r="Z17" s="120"/>
      <c r="AA17" s="119">
        <f t="shared" si="36"/>
        <v>0.57058856087095067</v>
      </c>
      <c r="AC17" s="26">
        <f t="shared" si="12"/>
        <v>40</v>
      </c>
      <c r="AD17" s="25">
        <f t="shared" si="13"/>
        <v>0.47760556926165926</v>
      </c>
      <c r="AE17" s="105"/>
      <c r="AF17" s="26">
        <f t="shared" si="14"/>
        <v>43</v>
      </c>
      <c r="AG17" s="25">
        <f t="shared" si="15"/>
        <v>0.52189250088258521</v>
      </c>
      <c r="AH17" s="123"/>
      <c r="AI17" s="122">
        <f t="shared" si="16"/>
        <v>0.05</v>
      </c>
      <c r="AJ17" s="124">
        <f t="shared" si="17"/>
        <v>0</v>
      </c>
      <c r="AL17" s="25">
        <f t="shared" si="37"/>
        <v>1.9475386153024226</v>
      </c>
      <c r="AM17" s="25">
        <f t="shared" si="38"/>
        <v>1</v>
      </c>
      <c r="AO17" s="33">
        <f t="shared" si="39"/>
        <v>15000</v>
      </c>
      <c r="AP17" s="33">
        <f t="shared" si="40"/>
        <v>15000</v>
      </c>
      <c r="AQ17" s="125"/>
      <c r="AR17" s="126">
        <f t="shared" si="41"/>
        <v>13952.329335308657</v>
      </c>
      <c r="AS17" s="126">
        <f t="shared" si="42"/>
        <v>15246.086977583826</v>
      </c>
      <c r="AT17" s="126"/>
      <c r="AU17" s="62">
        <f t="shared" si="18"/>
        <v>0</v>
      </c>
      <c r="AV17" s="62">
        <f t="shared" si="19"/>
        <v>0</v>
      </c>
      <c r="AW17" s="62">
        <f t="shared" si="20"/>
        <v>0</v>
      </c>
      <c r="AX17" s="61">
        <f t="shared" si="43"/>
        <v>0</v>
      </c>
      <c r="AY17" s="61"/>
      <c r="AZ17" s="33">
        <f>IF(B17="","",VLOOKUP($A$3,'Tab1-Plan'!$B$30:$F$33,IF(B17&lt;65,2,3),FALSE))</f>
        <v>0.2</v>
      </c>
      <c r="BA17" s="33">
        <f>IF(T17="","",VLOOKUP($A$3,'Tab1-Plan'!$B$30:$F$33,IF(T17&lt;65,4,5),FALSE))</f>
        <v>0.2</v>
      </c>
      <c r="BB17" s="115"/>
      <c r="BC17" s="126">
        <f t="shared" si="21"/>
        <v>2790.4658670617318</v>
      </c>
      <c r="BD17" s="126">
        <f t="shared" si="22"/>
        <v>3049.2173955167655</v>
      </c>
      <c r="BE17" s="125"/>
      <c r="BF17" s="62">
        <f t="shared" si="23"/>
        <v>0</v>
      </c>
      <c r="BG17" s="62">
        <f t="shared" si="24"/>
        <v>0</v>
      </c>
      <c r="BH17" s="62">
        <f t="shared" si="25"/>
        <v>0</v>
      </c>
      <c r="BI17" s="61">
        <f t="shared" si="26"/>
        <v>0</v>
      </c>
      <c r="BJ17" s="61"/>
      <c r="BK17" s="61">
        <f t="shared" si="27"/>
        <v>0</v>
      </c>
      <c r="BL17" s="61">
        <f t="shared" si="28"/>
        <v>0</v>
      </c>
      <c r="BM17" s="127"/>
      <c r="BR17" s="36"/>
      <c r="BS17" s="36"/>
      <c r="BT17" s="36"/>
      <c r="BU17" s="37"/>
      <c r="BV17" s="127"/>
      <c r="BW17" s="127"/>
      <c r="BZ17" s="36"/>
      <c r="CA17" s="36"/>
      <c r="CB17" s="36"/>
      <c r="CC17" s="36"/>
    </row>
    <row r="18" spans="1:81">
      <c r="A18" s="26">
        <f t="shared" si="29"/>
        <v>2036</v>
      </c>
      <c r="B18" s="26">
        <f t="shared" si="30"/>
        <v>41</v>
      </c>
      <c r="C18" s="26">
        <f t="shared" si="31"/>
        <v>15</v>
      </c>
      <c r="D18" s="103">
        <f t="shared" si="0"/>
        <v>0</v>
      </c>
      <c r="E18" s="118">
        <f t="shared" si="1"/>
        <v>2.18E-2</v>
      </c>
      <c r="F18" s="103">
        <f t="shared" si="2"/>
        <v>6.9999999999999999E-4</v>
      </c>
      <c r="G18" s="103"/>
      <c r="H18" s="60">
        <f>IF(B18="","",(IF(AND(B18&gt;='Tab1-Plan'!$C$9,C18&gt;='Tab1-Plan'!$D$9),1,0)))</f>
        <v>0</v>
      </c>
      <c r="I18" s="64">
        <f>IF(AND(B18="",T18=""),"",VLOOKUP($A$3,'Tab2-Assumptions'!$A$10:$C$13,2,FALSE))</f>
        <v>1</v>
      </c>
      <c r="J18" s="64">
        <f>IF(AND(B18="",T18=""),"",VLOOKUP($A$3,'Tab2-Assumptions'!$A$10:$C$13,3,FALSE))</f>
        <v>0.8</v>
      </c>
      <c r="K18" s="103">
        <f t="shared" si="32"/>
        <v>0.68507514821729465</v>
      </c>
      <c r="L18" s="103">
        <f t="shared" si="3"/>
        <v>0</v>
      </c>
      <c r="M18" s="103">
        <f t="shared" si="4"/>
        <v>1.4934638231137023E-2</v>
      </c>
      <c r="N18" s="103">
        <f t="shared" si="5"/>
        <v>4.7955260375210626E-4</v>
      </c>
      <c r="O18" s="103">
        <f t="shared" si="6"/>
        <v>0.6696609573824055</v>
      </c>
      <c r="P18" s="103">
        <f t="shared" si="33"/>
        <v>0</v>
      </c>
      <c r="Q18" s="103">
        <f t="shared" si="7"/>
        <v>0</v>
      </c>
      <c r="R18" s="103">
        <f t="shared" si="8"/>
        <v>0</v>
      </c>
      <c r="T18" s="26">
        <f t="shared" si="34"/>
        <v>44</v>
      </c>
      <c r="U18" s="119">
        <f t="shared" si="9"/>
        <v>1.9E-3</v>
      </c>
      <c r="V18" s="119"/>
      <c r="W18" s="120">
        <f t="shared" si="35"/>
        <v>0</v>
      </c>
      <c r="X18" s="120">
        <f t="shared" si="10"/>
        <v>0</v>
      </c>
      <c r="Y18" s="120">
        <f t="shared" si="11"/>
        <v>0</v>
      </c>
      <c r="Z18" s="120"/>
      <c r="AA18" s="119">
        <f t="shared" si="36"/>
        <v>0.54341767701995303</v>
      </c>
      <c r="AC18" s="26">
        <f t="shared" si="12"/>
        <v>41</v>
      </c>
      <c r="AD18" s="25">
        <f t="shared" si="13"/>
        <v>0.49193373633950904</v>
      </c>
      <c r="AE18" s="105"/>
      <c r="AF18" s="26">
        <f t="shared" si="14"/>
        <v>44</v>
      </c>
      <c r="AG18" s="25">
        <f t="shared" si="15"/>
        <v>0.53754927590906276</v>
      </c>
      <c r="AH18" s="123"/>
      <c r="AI18" s="122">
        <f t="shared" si="16"/>
        <v>0.05</v>
      </c>
      <c r="AJ18" s="124">
        <f t="shared" si="17"/>
        <v>0</v>
      </c>
      <c r="AL18" s="25">
        <f t="shared" si="37"/>
        <v>2.0449155460675437</v>
      </c>
      <c r="AM18" s="25">
        <f t="shared" si="38"/>
        <v>1</v>
      </c>
      <c r="AO18" s="33">
        <f t="shared" si="39"/>
        <v>15000</v>
      </c>
      <c r="AP18" s="33">
        <f t="shared" si="40"/>
        <v>15000</v>
      </c>
      <c r="AQ18" s="125"/>
      <c r="AR18" s="126">
        <f t="shared" si="41"/>
        <v>15089.444176136312</v>
      </c>
      <c r="AS18" s="126">
        <f t="shared" si="42"/>
        <v>16488.643066256907</v>
      </c>
      <c r="AT18" s="126"/>
      <c r="AU18" s="62">
        <f t="shared" si="18"/>
        <v>0</v>
      </c>
      <c r="AV18" s="62">
        <f t="shared" si="19"/>
        <v>0</v>
      </c>
      <c r="AW18" s="62">
        <f t="shared" si="20"/>
        <v>0</v>
      </c>
      <c r="AX18" s="61">
        <f t="shared" si="43"/>
        <v>0</v>
      </c>
      <c r="AY18" s="61"/>
      <c r="AZ18" s="33">
        <f>IF(B18="","",VLOOKUP($A$3,'Tab1-Plan'!$B$30:$F$33,IF(B18&lt;65,2,3),FALSE))</f>
        <v>0.2</v>
      </c>
      <c r="BA18" s="33">
        <f>IF(T18="","",VLOOKUP($A$3,'Tab1-Plan'!$B$30:$F$33,IF(T18&lt;65,4,5),FALSE))</f>
        <v>0.2</v>
      </c>
      <c r="BB18" s="115"/>
      <c r="BC18" s="126">
        <f t="shared" si="21"/>
        <v>3017.8888352272625</v>
      </c>
      <c r="BD18" s="126">
        <f t="shared" si="22"/>
        <v>3297.7286132513818</v>
      </c>
      <c r="BE18" s="125"/>
      <c r="BF18" s="62">
        <f t="shared" si="23"/>
        <v>0</v>
      </c>
      <c r="BG18" s="62">
        <f t="shared" si="24"/>
        <v>0</v>
      </c>
      <c r="BH18" s="62">
        <f t="shared" si="25"/>
        <v>0</v>
      </c>
      <c r="BI18" s="61">
        <f t="shared" si="26"/>
        <v>0</v>
      </c>
      <c r="BJ18" s="61"/>
      <c r="BK18" s="61">
        <f t="shared" si="27"/>
        <v>0</v>
      </c>
      <c r="BL18" s="61">
        <f t="shared" si="28"/>
        <v>0</v>
      </c>
      <c r="BM18" s="127"/>
      <c r="BR18" s="36"/>
      <c r="BS18" s="36"/>
      <c r="BT18" s="36"/>
      <c r="BU18" s="37"/>
      <c r="BV18" s="127"/>
      <c r="BW18" s="127"/>
      <c r="BZ18" s="36"/>
      <c r="CA18" s="36"/>
      <c r="CB18" s="36"/>
      <c r="CC18" s="36"/>
    </row>
    <row r="19" spans="1:81">
      <c r="A19" s="26">
        <f t="shared" si="29"/>
        <v>2037</v>
      </c>
      <c r="B19" s="26">
        <f t="shared" si="30"/>
        <v>42</v>
      </c>
      <c r="C19" s="26">
        <f t="shared" si="31"/>
        <v>16</v>
      </c>
      <c r="D19" s="103">
        <f t="shared" si="0"/>
        <v>0</v>
      </c>
      <c r="E19" s="118">
        <f t="shared" si="1"/>
        <v>2.0400000000000001E-2</v>
      </c>
      <c r="F19" s="103">
        <f t="shared" si="2"/>
        <v>8.0000000000000004E-4</v>
      </c>
      <c r="G19" s="103"/>
      <c r="H19" s="60">
        <f>IF(B19="","",(IF(AND(B19&gt;='Tab1-Plan'!$C$9,C19&gt;='Tab1-Plan'!$D$9),1,0)))</f>
        <v>0</v>
      </c>
      <c r="I19" s="64">
        <f>IF(AND(B19="",T19=""),"",VLOOKUP($A$3,'Tab2-Assumptions'!$A$10:$C$13,2,FALSE))</f>
        <v>1</v>
      </c>
      <c r="J19" s="64">
        <f>IF(AND(B19="",T19=""),"",VLOOKUP($A$3,'Tab2-Assumptions'!$A$10:$C$13,3,FALSE))</f>
        <v>0.8</v>
      </c>
      <c r="K19" s="103">
        <f t="shared" si="32"/>
        <v>0.6696609573824055</v>
      </c>
      <c r="L19" s="103">
        <f t="shared" si="3"/>
        <v>0</v>
      </c>
      <c r="M19" s="103">
        <f t="shared" si="4"/>
        <v>1.3661083530601073E-2</v>
      </c>
      <c r="N19" s="103">
        <f t="shared" si="5"/>
        <v>5.3572876590592448E-4</v>
      </c>
      <c r="O19" s="103">
        <f t="shared" si="6"/>
        <v>0.65546414508589845</v>
      </c>
      <c r="P19" s="103">
        <f t="shared" si="33"/>
        <v>0</v>
      </c>
      <c r="Q19" s="103">
        <f t="shared" si="7"/>
        <v>0</v>
      </c>
      <c r="R19" s="103">
        <f t="shared" si="8"/>
        <v>0</v>
      </c>
      <c r="T19" s="26">
        <f t="shared" si="34"/>
        <v>45</v>
      </c>
      <c r="U19" s="119">
        <f t="shared" si="9"/>
        <v>2.2000000000000001E-3</v>
      </c>
      <c r="V19" s="119"/>
      <c r="W19" s="120">
        <f t="shared" si="35"/>
        <v>0</v>
      </c>
      <c r="X19" s="120">
        <f t="shared" si="10"/>
        <v>0</v>
      </c>
      <c r="Y19" s="120">
        <f t="shared" si="11"/>
        <v>0</v>
      </c>
      <c r="Z19" s="120"/>
      <c r="AA19" s="119">
        <f t="shared" si="36"/>
        <v>0.51754064478090767</v>
      </c>
      <c r="AC19" s="26">
        <f t="shared" si="12"/>
        <v>42</v>
      </c>
      <c r="AD19" s="25">
        <f t="shared" si="13"/>
        <v>0.50669174842969433</v>
      </c>
      <c r="AE19" s="105"/>
      <c r="AF19" s="26">
        <f t="shared" si="14"/>
        <v>45</v>
      </c>
      <c r="AG19" s="25">
        <f t="shared" si="15"/>
        <v>0.55367575418633463</v>
      </c>
      <c r="AH19" s="123"/>
      <c r="AI19" s="122">
        <f t="shared" si="16"/>
        <v>0.05</v>
      </c>
      <c r="AJ19" s="124">
        <f t="shared" si="17"/>
        <v>0</v>
      </c>
      <c r="AL19" s="25">
        <f t="shared" si="37"/>
        <v>2.1471613233709208</v>
      </c>
      <c r="AM19" s="25">
        <f t="shared" si="38"/>
        <v>1</v>
      </c>
      <c r="AO19" s="33">
        <f t="shared" si="39"/>
        <v>15000</v>
      </c>
      <c r="AP19" s="33">
        <f t="shared" si="40"/>
        <v>15000</v>
      </c>
      <c r="AQ19" s="125"/>
      <c r="AR19" s="126">
        <f t="shared" si="41"/>
        <v>16319.233876491422</v>
      </c>
      <c r="AS19" s="126">
        <f t="shared" si="42"/>
        <v>17832.467476156842</v>
      </c>
      <c r="AT19" s="126"/>
      <c r="AU19" s="62">
        <f t="shared" si="18"/>
        <v>0</v>
      </c>
      <c r="AV19" s="62">
        <f t="shared" si="19"/>
        <v>0</v>
      </c>
      <c r="AW19" s="62">
        <f t="shared" si="20"/>
        <v>0</v>
      </c>
      <c r="AX19" s="61">
        <f t="shared" si="43"/>
        <v>0</v>
      </c>
      <c r="AY19" s="61"/>
      <c r="AZ19" s="33">
        <f>IF(B19="","",VLOOKUP($A$3,'Tab1-Plan'!$B$30:$F$33,IF(B19&lt;65,2,3),FALSE))</f>
        <v>0.2</v>
      </c>
      <c r="BA19" s="33">
        <f>IF(T19="","",VLOOKUP($A$3,'Tab1-Plan'!$B$30:$F$33,IF(T19&lt;65,4,5),FALSE))</f>
        <v>0.2</v>
      </c>
      <c r="BB19" s="115"/>
      <c r="BC19" s="126">
        <f t="shared" si="21"/>
        <v>3263.8467752982847</v>
      </c>
      <c r="BD19" s="126">
        <f t="shared" si="22"/>
        <v>3566.4934952313688</v>
      </c>
      <c r="BE19" s="125"/>
      <c r="BF19" s="62">
        <f t="shared" si="23"/>
        <v>0</v>
      </c>
      <c r="BG19" s="62">
        <f t="shared" si="24"/>
        <v>0</v>
      </c>
      <c r="BH19" s="62">
        <f t="shared" si="25"/>
        <v>0</v>
      </c>
      <c r="BI19" s="61">
        <f t="shared" si="26"/>
        <v>0</v>
      </c>
      <c r="BJ19" s="61"/>
      <c r="BK19" s="61">
        <f t="shared" si="27"/>
        <v>0</v>
      </c>
      <c r="BL19" s="61">
        <f t="shared" si="28"/>
        <v>0</v>
      </c>
      <c r="BM19" s="127"/>
      <c r="BR19" s="36"/>
      <c r="BS19" s="36"/>
      <c r="BT19" s="36"/>
      <c r="BU19" s="37"/>
      <c r="BV19" s="127"/>
      <c r="BW19" s="127"/>
      <c r="BZ19" s="36"/>
      <c r="CA19" s="36"/>
      <c r="CB19" s="36"/>
      <c r="CC19" s="36"/>
    </row>
    <row r="20" spans="1:81">
      <c r="A20" s="26">
        <f t="shared" si="29"/>
        <v>2038</v>
      </c>
      <c r="B20" s="26">
        <f t="shared" si="30"/>
        <v>43</v>
      </c>
      <c r="C20" s="26">
        <f t="shared" si="31"/>
        <v>17</v>
      </c>
      <c r="D20" s="103">
        <f t="shared" si="0"/>
        <v>0</v>
      </c>
      <c r="E20" s="118">
        <f t="shared" si="1"/>
        <v>1.9E-2</v>
      </c>
      <c r="F20" s="103">
        <f t="shared" si="2"/>
        <v>8.0000000000000004E-4</v>
      </c>
      <c r="G20" s="103"/>
      <c r="H20" s="60">
        <f>IF(B20="","",(IF(AND(B20&gt;='Tab1-Plan'!$C$9,C20&gt;='Tab1-Plan'!$D$9),1,0)))</f>
        <v>0</v>
      </c>
      <c r="I20" s="64">
        <f>IF(AND(B20="",T20=""),"",VLOOKUP($A$3,'Tab2-Assumptions'!$A$10:$C$13,2,FALSE))</f>
        <v>1</v>
      </c>
      <c r="J20" s="64">
        <f>IF(AND(B20="",T20=""),"",VLOOKUP($A$3,'Tab2-Assumptions'!$A$10:$C$13,3,FALSE))</f>
        <v>0.8</v>
      </c>
      <c r="K20" s="103">
        <f t="shared" si="32"/>
        <v>0.65546414508589845</v>
      </c>
      <c r="L20" s="103">
        <f t="shared" si="3"/>
        <v>0</v>
      </c>
      <c r="M20" s="103">
        <f t="shared" si="4"/>
        <v>1.245381875663207E-2</v>
      </c>
      <c r="N20" s="103">
        <f t="shared" si="5"/>
        <v>5.2437131606871876E-4</v>
      </c>
      <c r="O20" s="103">
        <f t="shared" si="6"/>
        <v>0.64248595501319772</v>
      </c>
      <c r="P20" s="103">
        <f t="shared" si="33"/>
        <v>0</v>
      </c>
      <c r="Q20" s="103">
        <f t="shared" si="7"/>
        <v>0</v>
      </c>
      <c r="R20" s="103">
        <f t="shared" si="8"/>
        <v>0</v>
      </c>
      <c r="T20" s="26">
        <f t="shared" si="34"/>
        <v>46</v>
      </c>
      <c r="U20" s="119">
        <f t="shared" si="9"/>
        <v>2.5000000000000001E-3</v>
      </c>
      <c r="V20" s="119"/>
      <c r="W20" s="120">
        <f t="shared" si="35"/>
        <v>0</v>
      </c>
      <c r="X20" s="120">
        <f t="shared" si="10"/>
        <v>0</v>
      </c>
      <c r="Y20" s="120">
        <f t="shared" si="11"/>
        <v>0</v>
      </c>
      <c r="Z20" s="120"/>
      <c r="AA20" s="119">
        <f t="shared" si="36"/>
        <v>0.49289585217229298</v>
      </c>
      <c r="AC20" s="26">
        <f t="shared" si="12"/>
        <v>43</v>
      </c>
      <c r="AD20" s="25">
        <f t="shared" si="13"/>
        <v>0.52189250088258521</v>
      </c>
      <c r="AE20" s="105"/>
      <c r="AF20" s="26">
        <f t="shared" si="14"/>
        <v>46</v>
      </c>
      <c r="AG20" s="25">
        <f t="shared" si="15"/>
        <v>0.57028602681192464</v>
      </c>
      <c r="AH20" s="123"/>
      <c r="AI20" s="122">
        <f t="shared" si="16"/>
        <v>0.05</v>
      </c>
      <c r="AJ20" s="124">
        <f t="shared" si="17"/>
        <v>0</v>
      </c>
      <c r="AL20" s="25">
        <f t="shared" si="37"/>
        <v>2.2545193895394671</v>
      </c>
      <c r="AM20" s="25">
        <f t="shared" si="38"/>
        <v>1</v>
      </c>
      <c r="AO20" s="33">
        <f t="shared" si="39"/>
        <v>15000</v>
      </c>
      <c r="AP20" s="33">
        <f t="shared" si="40"/>
        <v>15000</v>
      </c>
      <c r="AQ20" s="125"/>
      <c r="AR20" s="126">
        <f t="shared" si="41"/>
        <v>17649.251437425479</v>
      </c>
      <c r="AS20" s="126">
        <f t="shared" si="42"/>
        <v>19285.813575463628</v>
      </c>
      <c r="AT20" s="126"/>
      <c r="AU20" s="62">
        <f t="shared" si="18"/>
        <v>0</v>
      </c>
      <c r="AV20" s="62">
        <f t="shared" si="19"/>
        <v>0</v>
      </c>
      <c r="AW20" s="62">
        <f t="shared" si="20"/>
        <v>0</v>
      </c>
      <c r="AX20" s="61">
        <f t="shared" si="43"/>
        <v>0</v>
      </c>
      <c r="AY20" s="61"/>
      <c r="AZ20" s="33">
        <f>IF(B20="","",VLOOKUP($A$3,'Tab1-Plan'!$B$30:$F$33,IF(B20&lt;65,2,3),FALSE))</f>
        <v>0.2</v>
      </c>
      <c r="BA20" s="33">
        <f>IF(T20="","",VLOOKUP($A$3,'Tab1-Plan'!$B$30:$F$33,IF(T20&lt;65,4,5),FALSE))</f>
        <v>0.2</v>
      </c>
      <c r="BB20" s="115"/>
      <c r="BC20" s="126">
        <f t="shared" si="21"/>
        <v>3529.850287485096</v>
      </c>
      <c r="BD20" s="126">
        <f t="shared" si="22"/>
        <v>3857.1627150927256</v>
      </c>
      <c r="BE20" s="125"/>
      <c r="BF20" s="62">
        <f t="shared" si="23"/>
        <v>0</v>
      </c>
      <c r="BG20" s="62">
        <f t="shared" si="24"/>
        <v>0</v>
      </c>
      <c r="BH20" s="62">
        <f t="shared" si="25"/>
        <v>0</v>
      </c>
      <c r="BI20" s="61">
        <f t="shared" si="26"/>
        <v>0</v>
      </c>
      <c r="BJ20" s="61"/>
      <c r="BK20" s="61">
        <f t="shared" si="27"/>
        <v>0</v>
      </c>
      <c r="BL20" s="61">
        <f t="shared" si="28"/>
        <v>0</v>
      </c>
      <c r="BM20" s="127"/>
      <c r="BR20" s="36"/>
      <c r="BS20" s="36"/>
      <c r="BT20" s="36"/>
      <c r="BU20" s="37"/>
      <c r="BV20" s="127"/>
      <c r="BW20" s="127"/>
      <c r="BZ20" s="36"/>
      <c r="CA20" s="36"/>
      <c r="CB20" s="36"/>
      <c r="CC20" s="36"/>
    </row>
    <row r="21" spans="1:81">
      <c r="A21" s="26">
        <f t="shared" si="29"/>
        <v>2039</v>
      </c>
      <c r="B21" s="26">
        <f t="shared" si="30"/>
        <v>44</v>
      </c>
      <c r="C21" s="26">
        <f t="shared" si="31"/>
        <v>18</v>
      </c>
      <c r="D21" s="103">
        <f t="shared" si="0"/>
        <v>0</v>
      </c>
      <c r="E21" s="118">
        <f t="shared" si="1"/>
        <v>1.7600000000000001E-2</v>
      </c>
      <c r="F21" s="103">
        <f t="shared" si="2"/>
        <v>8.9999999999999998E-4</v>
      </c>
      <c r="G21" s="103"/>
      <c r="H21" s="60">
        <f>IF(B21="","",(IF(AND(B21&gt;='Tab1-Plan'!$C$9,C21&gt;='Tab1-Plan'!$D$9),1,0)))</f>
        <v>0</v>
      </c>
      <c r="I21" s="64">
        <f>IF(AND(B21="",T21=""),"",VLOOKUP($A$3,'Tab2-Assumptions'!$A$10:$C$13,2,FALSE))</f>
        <v>1</v>
      </c>
      <c r="J21" s="64">
        <f>IF(AND(B21="",T21=""),"",VLOOKUP($A$3,'Tab2-Assumptions'!$A$10:$C$13,3,FALSE))</f>
        <v>0.8</v>
      </c>
      <c r="K21" s="103">
        <f t="shared" si="32"/>
        <v>0.64248595501319772</v>
      </c>
      <c r="L21" s="103">
        <f t="shared" si="3"/>
        <v>0</v>
      </c>
      <c r="M21" s="103">
        <f t="shared" si="4"/>
        <v>1.130775280823228E-2</v>
      </c>
      <c r="N21" s="103">
        <f t="shared" si="5"/>
        <v>5.7823735951187795E-4</v>
      </c>
      <c r="O21" s="103">
        <f t="shared" si="6"/>
        <v>0.63059996484545355</v>
      </c>
      <c r="P21" s="103">
        <f t="shared" si="33"/>
        <v>0</v>
      </c>
      <c r="Q21" s="103">
        <f t="shared" si="7"/>
        <v>0</v>
      </c>
      <c r="R21" s="103">
        <f t="shared" si="8"/>
        <v>0</v>
      </c>
      <c r="T21" s="26">
        <f t="shared" si="34"/>
        <v>47</v>
      </c>
      <c r="U21" s="119">
        <f t="shared" si="9"/>
        <v>2.8E-3</v>
      </c>
      <c r="V21" s="119"/>
      <c r="W21" s="120">
        <f t="shared" si="35"/>
        <v>0</v>
      </c>
      <c r="X21" s="120">
        <f t="shared" si="10"/>
        <v>0</v>
      </c>
      <c r="Y21" s="120">
        <f t="shared" si="11"/>
        <v>0</v>
      </c>
      <c r="Z21" s="120"/>
      <c r="AA21" s="119">
        <f t="shared" si="36"/>
        <v>0.46942462111646949</v>
      </c>
      <c r="AC21" s="26">
        <f t="shared" si="12"/>
        <v>44</v>
      </c>
      <c r="AD21" s="25">
        <f t="shared" si="13"/>
        <v>0.53754927590906276</v>
      </c>
      <c r="AE21" s="105"/>
      <c r="AF21" s="26">
        <f t="shared" si="14"/>
        <v>47</v>
      </c>
      <c r="AG21" s="25">
        <f t="shared" si="15"/>
        <v>0.58739460761628237</v>
      </c>
      <c r="AH21" s="123"/>
      <c r="AI21" s="122">
        <f t="shared" si="16"/>
        <v>0.05</v>
      </c>
      <c r="AJ21" s="124">
        <f t="shared" si="17"/>
        <v>0</v>
      </c>
      <c r="AL21" s="25">
        <f t="shared" si="37"/>
        <v>2.3672453590164406</v>
      </c>
      <c r="AM21" s="25">
        <f t="shared" si="38"/>
        <v>1</v>
      </c>
      <c r="AO21" s="33">
        <f t="shared" si="39"/>
        <v>15000</v>
      </c>
      <c r="AP21" s="33">
        <f t="shared" si="40"/>
        <v>15000</v>
      </c>
      <c r="AQ21" s="125"/>
      <c r="AR21" s="126">
        <f t="shared" si="41"/>
        <v>19087.665429575656</v>
      </c>
      <c r="AS21" s="126">
        <f t="shared" si="42"/>
        <v>20857.607381863916</v>
      </c>
      <c r="AT21" s="126"/>
      <c r="AU21" s="62">
        <f t="shared" si="18"/>
        <v>0</v>
      </c>
      <c r="AV21" s="62">
        <f t="shared" si="19"/>
        <v>0</v>
      </c>
      <c r="AW21" s="62">
        <f t="shared" si="20"/>
        <v>0</v>
      </c>
      <c r="AX21" s="61">
        <f t="shared" si="43"/>
        <v>0</v>
      </c>
      <c r="AY21" s="61"/>
      <c r="AZ21" s="33">
        <f>IF(B21="","",VLOOKUP($A$3,'Tab1-Plan'!$B$30:$F$33,IF(B21&lt;65,2,3),FALSE))</f>
        <v>0.2</v>
      </c>
      <c r="BA21" s="33">
        <f>IF(T21="","",VLOOKUP($A$3,'Tab1-Plan'!$B$30:$F$33,IF(T21&lt;65,4,5),FALSE))</f>
        <v>0.2</v>
      </c>
      <c r="BB21" s="115"/>
      <c r="BC21" s="126">
        <f t="shared" si="21"/>
        <v>3817.5330859151313</v>
      </c>
      <c r="BD21" s="126">
        <f t="shared" si="22"/>
        <v>4171.5214763727836</v>
      </c>
      <c r="BE21" s="125"/>
      <c r="BF21" s="62">
        <f t="shared" si="23"/>
        <v>0</v>
      </c>
      <c r="BG21" s="62">
        <f t="shared" si="24"/>
        <v>0</v>
      </c>
      <c r="BH21" s="62">
        <f t="shared" si="25"/>
        <v>0</v>
      </c>
      <c r="BI21" s="61">
        <f t="shared" si="26"/>
        <v>0</v>
      </c>
      <c r="BJ21" s="61"/>
      <c r="BK21" s="61">
        <f t="shared" si="27"/>
        <v>0</v>
      </c>
      <c r="BL21" s="61">
        <f t="shared" si="28"/>
        <v>0</v>
      </c>
      <c r="BM21" s="127"/>
      <c r="BR21" s="36"/>
      <c r="BS21" s="36"/>
      <c r="BT21" s="36"/>
      <c r="BU21" s="37"/>
      <c r="BV21" s="127"/>
      <c r="BW21" s="127"/>
      <c r="BZ21" s="36"/>
      <c r="CA21" s="36"/>
      <c r="CB21" s="36"/>
      <c r="CC21" s="36"/>
    </row>
    <row r="22" spans="1:81">
      <c r="A22" s="26">
        <f t="shared" si="29"/>
        <v>2040</v>
      </c>
      <c r="B22" s="26">
        <f t="shared" si="30"/>
        <v>45</v>
      </c>
      <c r="C22" s="26">
        <f t="shared" si="31"/>
        <v>19</v>
      </c>
      <c r="D22" s="103">
        <f t="shared" si="0"/>
        <v>0</v>
      </c>
      <c r="E22" s="118">
        <f t="shared" si="1"/>
        <v>1.5100000000000001E-2</v>
      </c>
      <c r="F22" s="103">
        <f t="shared" si="2"/>
        <v>1E-3</v>
      </c>
      <c r="G22" s="103"/>
      <c r="H22" s="60">
        <f>IF(B22="","",(IF(AND(B22&gt;='Tab1-Plan'!$C$9,C22&gt;='Tab1-Plan'!$D$9),1,0)))</f>
        <v>0</v>
      </c>
      <c r="I22" s="64">
        <f>IF(AND(B22="",T22=""),"",VLOOKUP($A$3,'Tab2-Assumptions'!$A$10:$C$13,2,FALSE))</f>
        <v>1</v>
      </c>
      <c r="J22" s="64">
        <f>IF(AND(B22="",T22=""),"",VLOOKUP($A$3,'Tab2-Assumptions'!$A$10:$C$13,3,FALSE))</f>
        <v>0.8</v>
      </c>
      <c r="K22" s="103">
        <f t="shared" si="32"/>
        <v>0.63059996484545355</v>
      </c>
      <c r="L22" s="103">
        <f t="shared" si="3"/>
        <v>0</v>
      </c>
      <c r="M22" s="103">
        <f t="shared" si="4"/>
        <v>9.5220594691663493E-3</v>
      </c>
      <c r="N22" s="103">
        <f t="shared" si="5"/>
        <v>6.3059996484545356E-4</v>
      </c>
      <c r="O22" s="103">
        <f t="shared" si="6"/>
        <v>0.62044730541144177</v>
      </c>
      <c r="P22" s="103">
        <f t="shared" si="33"/>
        <v>0</v>
      </c>
      <c r="Q22" s="103">
        <f t="shared" si="7"/>
        <v>0</v>
      </c>
      <c r="R22" s="103">
        <f t="shared" si="8"/>
        <v>0</v>
      </c>
      <c r="T22" s="26">
        <f t="shared" si="34"/>
        <v>48</v>
      </c>
      <c r="U22" s="119">
        <f t="shared" si="9"/>
        <v>3.0999999999999999E-3</v>
      </c>
      <c r="V22" s="119"/>
      <c r="W22" s="120">
        <f t="shared" si="35"/>
        <v>0</v>
      </c>
      <c r="X22" s="120">
        <f t="shared" si="10"/>
        <v>0</v>
      </c>
      <c r="Y22" s="120">
        <f t="shared" si="11"/>
        <v>0</v>
      </c>
      <c r="Z22" s="120"/>
      <c r="AA22" s="119">
        <f t="shared" si="36"/>
        <v>0.44707106772997091</v>
      </c>
      <c r="AC22" s="26">
        <f t="shared" si="12"/>
        <v>45</v>
      </c>
      <c r="AD22" s="25">
        <f t="shared" si="13"/>
        <v>0.55367575418633463</v>
      </c>
      <c r="AE22" s="105"/>
      <c r="AF22" s="26">
        <f t="shared" si="14"/>
        <v>48</v>
      </c>
      <c r="AG22" s="25">
        <f t="shared" si="15"/>
        <v>0.60501644584477088</v>
      </c>
      <c r="AH22" s="123"/>
      <c r="AI22" s="122">
        <f t="shared" si="16"/>
        <v>0.05</v>
      </c>
      <c r="AJ22" s="124">
        <f t="shared" si="17"/>
        <v>0</v>
      </c>
      <c r="AL22" s="25">
        <f t="shared" si="37"/>
        <v>2.4856076269672629</v>
      </c>
      <c r="AM22" s="25">
        <f t="shared" si="38"/>
        <v>1</v>
      </c>
      <c r="AO22" s="33">
        <f t="shared" si="39"/>
        <v>15000</v>
      </c>
      <c r="AP22" s="33">
        <f t="shared" si="40"/>
        <v>15000</v>
      </c>
      <c r="AQ22" s="125"/>
      <c r="AR22" s="126">
        <f t="shared" si="41"/>
        <v>20643.310162086073</v>
      </c>
      <c r="AS22" s="126">
        <f t="shared" si="42"/>
        <v>22557.502383485829</v>
      </c>
      <c r="AT22" s="126"/>
      <c r="AU22" s="62">
        <f t="shared" si="18"/>
        <v>0</v>
      </c>
      <c r="AV22" s="62">
        <f t="shared" si="19"/>
        <v>0</v>
      </c>
      <c r="AW22" s="62">
        <f t="shared" si="20"/>
        <v>0</v>
      </c>
      <c r="AX22" s="61">
        <f t="shared" si="43"/>
        <v>0</v>
      </c>
      <c r="AY22" s="61"/>
      <c r="AZ22" s="33">
        <f>IF(B22="","",VLOOKUP($A$3,'Tab1-Plan'!$B$30:$F$33,IF(B22&lt;65,2,3),FALSE))</f>
        <v>0.2</v>
      </c>
      <c r="BA22" s="33">
        <f>IF(T22="","",VLOOKUP($A$3,'Tab1-Plan'!$B$30:$F$33,IF(T22&lt;65,4,5),FALSE))</f>
        <v>0.2</v>
      </c>
      <c r="BB22" s="115"/>
      <c r="BC22" s="126">
        <f t="shared" si="21"/>
        <v>4128.6620324172145</v>
      </c>
      <c r="BD22" s="126">
        <f t="shared" si="22"/>
        <v>4511.5004766971661</v>
      </c>
      <c r="BE22" s="125"/>
      <c r="BF22" s="62">
        <f t="shared" si="23"/>
        <v>0</v>
      </c>
      <c r="BG22" s="62">
        <f t="shared" si="24"/>
        <v>0</v>
      </c>
      <c r="BH22" s="62">
        <f t="shared" si="25"/>
        <v>0</v>
      </c>
      <c r="BI22" s="61">
        <f t="shared" si="26"/>
        <v>0</v>
      </c>
      <c r="BJ22" s="61"/>
      <c r="BK22" s="61">
        <f t="shared" si="27"/>
        <v>0</v>
      </c>
      <c r="BL22" s="61">
        <f t="shared" si="28"/>
        <v>0</v>
      </c>
      <c r="BM22" s="127"/>
      <c r="BR22" s="36"/>
      <c r="BS22" s="36"/>
      <c r="BT22" s="36"/>
      <c r="BU22" s="37"/>
      <c r="BV22" s="127"/>
      <c r="BW22" s="127"/>
      <c r="BZ22" s="36"/>
      <c r="CA22" s="36"/>
      <c r="CB22" s="36"/>
      <c r="CC22" s="36"/>
    </row>
    <row r="23" spans="1:81">
      <c r="A23" s="26">
        <f t="shared" si="29"/>
        <v>2041</v>
      </c>
      <c r="B23" s="26">
        <f t="shared" si="30"/>
        <v>46</v>
      </c>
      <c r="C23" s="26">
        <f t="shared" si="31"/>
        <v>20</v>
      </c>
      <c r="D23" s="103">
        <f t="shared" si="0"/>
        <v>0</v>
      </c>
      <c r="E23" s="118">
        <f t="shared" si="1"/>
        <v>1.17E-2</v>
      </c>
      <c r="F23" s="103">
        <f t="shared" si="2"/>
        <v>1.1000000000000001E-3</v>
      </c>
      <c r="G23" s="103"/>
      <c r="H23" s="60">
        <f>IF(B23="","",(IF(AND(B23&gt;='Tab1-Plan'!$C$9,C23&gt;='Tab1-Plan'!$D$9),1,0)))</f>
        <v>0</v>
      </c>
      <c r="I23" s="64">
        <f>IF(AND(B23="",T23=""),"",VLOOKUP($A$3,'Tab2-Assumptions'!$A$10:$C$13,2,FALSE))</f>
        <v>1</v>
      </c>
      <c r="J23" s="64">
        <f>IF(AND(B23="",T23=""),"",VLOOKUP($A$3,'Tab2-Assumptions'!$A$10:$C$13,3,FALSE))</f>
        <v>0.8</v>
      </c>
      <c r="K23" s="103">
        <f t="shared" si="32"/>
        <v>0.62044730541144177</v>
      </c>
      <c r="L23" s="103">
        <f t="shared" si="3"/>
        <v>0</v>
      </c>
      <c r="M23" s="103">
        <f t="shared" si="4"/>
        <v>7.2592334733138694E-3</v>
      </c>
      <c r="N23" s="103">
        <f t="shared" si="5"/>
        <v>6.82492035952586E-4</v>
      </c>
      <c r="O23" s="103">
        <f t="shared" si="6"/>
        <v>0.61250557990217536</v>
      </c>
      <c r="P23" s="103">
        <f t="shared" si="33"/>
        <v>0</v>
      </c>
      <c r="Q23" s="103">
        <f t="shared" si="7"/>
        <v>0</v>
      </c>
      <c r="R23" s="103">
        <f t="shared" si="8"/>
        <v>0</v>
      </c>
      <c r="T23" s="26">
        <f t="shared" si="34"/>
        <v>49</v>
      </c>
      <c r="U23" s="119">
        <f t="shared" si="9"/>
        <v>3.5000000000000001E-3</v>
      </c>
      <c r="V23" s="119"/>
      <c r="W23" s="120">
        <f t="shared" si="35"/>
        <v>0</v>
      </c>
      <c r="X23" s="120">
        <f t="shared" si="10"/>
        <v>0</v>
      </c>
      <c r="Y23" s="120">
        <f t="shared" si="11"/>
        <v>0</v>
      </c>
      <c r="Z23" s="120"/>
      <c r="AA23" s="119">
        <f t="shared" si="36"/>
        <v>0.42578196926663892</v>
      </c>
      <c r="AC23" s="26">
        <f t="shared" si="12"/>
        <v>46</v>
      </c>
      <c r="AD23" s="25">
        <f t="shared" si="13"/>
        <v>0.57028602681192464</v>
      </c>
      <c r="AE23" s="105"/>
      <c r="AF23" s="26">
        <f t="shared" si="14"/>
        <v>49</v>
      </c>
      <c r="AG23" s="25">
        <f t="shared" si="15"/>
        <v>0.62316693922011401</v>
      </c>
      <c r="AH23" s="123"/>
      <c r="AI23" s="122">
        <f t="shared" si="16"/>
        <v>0.05</v>
      </c>
      <c r="AJ23" s="124">
        <f t="shared" si="17"/>
        <v>0</v>
      </c>
      <c r="AL23" s="25">
        <f t="shared" si="37"/>
        <v>2.6098880083156262</v>
      </c>
      <c r="AM23" s="25">
        <f t="shared" si="38"/>
        <v>1</v>
      </c>
      <c r="AO23" s="33">
        <f t="shared" si="39"/>
        <v>15000</v>
      </c>
      <c r="AP23" s="33">
        <f t="shared" si="40"/>
        <v>15000</v>
      </c>
      <c r="AQ23" s="125"/>
      <c r="AR23" s="126">
        <f t="shared" si="41"/>
        <v>22325.739940296084</v>
      </c>
      <c r="AS23" s="126">
        <f t="shared" si="42"/>
        <v>24395.938827739923</v>
      </c>
      <c r="AT23" s="126"/>
      <c r="AU23" s="62">
        <f t="shared" si="18"/>
        <v>0</v>
      </c>
      <c r="AV23" s="62">
        <f t="shared" si="19"/>
        <v>0</v>
      </c>
      <c r="AW23" s="62">
        <f t="shared" si="20"/>
        <v>0</v>
      </c>
      <c r="AX23" s="61">
        <f t="shared" si="43"/>
        <v>0</v>
      </c>
      <c r="AY23" s="61"/>
      <c r="AZ23" s="33">
        <f>IF(B23="","",VLOOKUP($A$3,'Tab1-Plan'!$B$30:$F$33,IF(B23&lt;65,2,3),FALSE))</f>
        <v>0.2</v>
      </c>
      <c r="BA23" s="33">
        <f>IF(T23="","",VLOOKUP($A$3,'Tab1-Plan'!$B$30:$F$33,IF(T23&lt;65,4,5),FALSE))</f>
        <v>0.2</v>
      </c>
      <c r="BB23" s="115"/>
      <c r="BC23" s="126">
        <f t="shared" si="21"/>
        <v>4465.1479880592169</v>
      </c>
      <c r="BD23" s="126">
        <f t="shared" si="22"/>
        <v>4879.1877655479848</v>
      </c>
      <c r="BE23" s="125"/>
      <c r="BF23" s="62">
        <f t="shared" si="23"/>
        <v>0</v>
      </c>
      <c r="BG23" s="62">
        <f t="shared" si="24"/>
        <v>0</v>
      </c>
      <c r="BH23" s="62">
        <f t="shared" si="25"/>
        <v>0</v>
      </c>
      <c r="BI23" s="61">
        <f t="shared" si="26"/>
        <v>0</v>
      </c>
      <c r="BJ23" s="61"/>
      <c r="BK23" s="61">
        <f t="shared" si="27"/>
        <v>0</v>
      </c>
      <c r="BL23" s="61">
        <f t="shared" si="28"/>
        <v>0</v>
      </c>
      <c r="BM23" s="127"/>
      <c r="BR23" s="36"/>
      <c r="BS23" s="36"/>
      <c r="BT23" s="36"/>
      <c r="BU23" s="37"/>
      <c r="BV23" s="127"/>
      <c r="BW23" s="127"/>
      <c r="BZ23" s="36"/>
      <c r="CA23" s="36"/>
      <c r="CB23" s="36"/>
      <c r="CC23" s="36"/>
    </row>
    <row r="24" spans="1:81">
      <c r="A24" s="26">
        <f t="shared" si="29"/>
        <v>2042</v>
      </c>
      <c r="B24" s="26">
        <f t="shared" si="30"/>
        <v>47</v>
      </c>
      <c r="C24" s="26">
        <f t="shared" si="31"/>
        <v>21</v>
      </c>
      <c r="D24" s="103">
        <f t="shared" si="0"/>
        <v>0</v>
      </c>
      <c r="E24" s="118">
        <f t="shared" si="1"/>
        <v>8.0999999999999996E-3</v>
      </c>
      <c r="F24" s="103">
        <f t="shared" si="2"/>
        <v>1.1999999999999999E-3</v>
      </c>
      <c r="G24" s="103"/>
      <c r="H24" s="60">
        <f>IF(B24="","",(IF(AND(B24&gt;='Tab1-Plan'!$C$9,C24&gt;='Tab1-Plan'!$D$9),1,0)))</f>
        <v>0</v>
      </c>
      <c r="I24" s="64">
        <f>IF(AND(B24="",T24=""),"",VLOOKUP($A$3,'Tab2-Assumptions'!$A$10:$C$13,2,FALSE))</f>
        <v>1</v>
      </c>
      <c r="J24" s="64">
        <f>IF(AND(B24="",T24=""),"",VLOOKUP($A$3,'Tab2-Assumptions'!$A$10:$C$13,3,FALSE))</f>
        <v>0.8</v>
      </c>
      <c r="K24" s="103">
        <f t="shared" si="32"/>
        <v>0.61250557990217536</v>
      </c>
      <c r="L24" s="103">
        <f t="shared" si="3"/>
        <v>0</v>
      </c>
      <c r="M24" s="103">
        <f t="shared" si="4"/>
        <v>4.9612951972076201E-3</v>
      </c>
      <c r="N24" s="103">
        <f t="shared" si="5"/>
        <v>7.350066958826104E-4</v>
      </c>
      <c r="O24" s="103">
        <f t="shared" si="6"/>
        <v>0.60680927800908513</v>
      </c>
      <c r="P24" s="103">
        <f t="shared" si="33"/>
        <v>0</v>
      </c>
      <c r="Q24" s="103">
        <f t="shared" si="7"/>
        <v>0</v>
      </c>
      <c r="R24" s="103">
        <f t="shared" si="8"/>
        <v>0</v>
      </c>
      <c r="T24" s="26">
        <f t="shared" si="34"/>
        <v>50</v>
      </c>
      <c r="U24" s="119">
        <f t="shared" si="9"/>
        <v>3.8999999999999998E-3</v>
      </c>
      <c r="V24" s="119"/>
      <c r="W24" s="120">
        <f t="shared" si="35"/>
        <v>0</v>
      </c>
      <c r="X24" s="120">
        <f t="shared" si="10"/>
        <v>0</v>
      </c>
      <c r="Y24" s="120">
        <f t="shared" si="11"/>
        <v>0</v>
      </c>
      <c r="Z24" s="120"/>
      <c r="AA24" s="119">
        <f t="shared" si="36"/>
        <v>0.40550663739679893</v>
      </c>
      <c r="AC24" s="26">
        <f t="shared" si="12"/>
        <v>47</v>
      </c>
      <c r="AD24" s="25">
        <f t="shared" si="13"/>
        <v>0.58739460761628237</v>
      </c>
      <c r="AE24" s="105"/>
      <c r="AF24" s="26">
        <f t="shared" si="14"/>
        <v>50</v>
      </c>
      <c r="AG24" s="25">
        <f t="shared" si="15"/>
        <v>0.64186194739671742</v>
      </c>
      <c r="AH24" s="123"/>
      <c r="AI24" s="122">
        <f t="shared" si="16"/>
        <v>0.05</v>
      </c>
      <c r="AJ24" s="124">
        <f t="shared" si="17"/>
        <v>0</v>
      </c>
      <c r="AL24" s="25">
        <f t="shared" si="37"/>
        <v>2.7403824087314077</v>
      </c>
      <c r="AM24" s="25">
        <f t="shared" si="38"/>
        <v>1</v>
      </c>
      <c r="AO24" s="33">
        <f t="shared" si="39"/>
        <v>15000</v>
      </c>
      <c r="AP24" s="33">
        <f t="shared" si="40"/>
        <v>15000</v>
      </c>
      <c r="AQ24" s="125"/>
      <c r="AR24" s="126">
        <f t="shared" si="41"/>
        <v>24145.287745430218</v>
      </c>
      <c r="AS24" s="126">
        <f t="shared" si="42"/>
        <v>26384.207842200725</v>
      </c>
      <c r="AT24" s="126"/>
      <c r="AU24" s="62">
        <f t="shared" si="18"/>
        <v>0</v>
      </c>
      <c r="AV24" s="62">
        <f t="shared" si="19"/>
        <v>0</v>
      </c>
      <c r="AW24" s="62">
        <f t="shared" si="20"/>
        <v>0</v>
      </c>
      <c r="AX24" s="61">
        <f t="shared" si="43"/>
        <v>0</v>
      </c>
      <c r="AY24" s="61"/>
      <c r="AZ24" s="33">
        <f>IF(B24="","",VLOOKUP($A$3,'Tab1-Plan'!$B$30:$F$33,IF(B24&lt;65,2,3),FALSE))</f>
        <v>0.2</v>
      </c>
      <c r="BA24" s="33">
        <f>IF(T24="","",VLOOKUP($A$3,'Tab1-Plan'!$B$30:$F$33,IF(T24&lt;65,4,5),FALSE))</f>
        <v>0.2</v>
      </c>
      <c r="BB24" s="115"/>
      <c r="BC24" s="126">
        <f t="shared" si="21"/>
        <v>4829.0575490860438</v>
      </c>
      <c r="BD24" s="126">
        <f t="shared" si="22"/>
        <v>5276.8415684401452</v>
      </c>
      <c r="BE24" s="125"/>
      <c r="BF24" s="62">
        <f t="shared" si="23"/>
        <v>0</v>
      </c>
      <c r="BG24" s="62">
        <f t="shared" si="24"/>
        <v>0</v>
      </c>
      <c r="BH24" s="62">
        <f t="shared" si="25"/>
        <v>0</v>
      </c>
      <c r="BI24" s="61">
        <f t="shared" si="26"/>
        <v>0</v>
      </c>
      <c r="BJ24" s="61"/>
      <c r="BK24" s="61">
        <f t="shared" si="27"/>
        <v>0</v>
      </c>
      <c r="BL24" s="61">
        <f t="shared" si="28"/>
        <v>0</v>
      </c>
      <c r="BM24" s="127"/>
      <c r="BR24" s="36"/>
      <c r="BS24" s="36"/>
      <c r="BT24" s="36"/>
      <c r="BU24" s="37"/>
      <c r="BV24" s="127"/>
      <c r="BW24" s="127"/>
      <c r="BZ24" s="36"/>
      <c r="CA24" s="36"/>
      <c r="CB24" s="36"/>
      <c r="CC24" s="36"/>
    </row>
    <row r="25" spans="1:81">
      <c r="A25" s="26">
        <f t="shared" si="29"/>
        <v>2043</v>
      </c>
      <c r="B25" s="26">
        <f t="shared" si="30"/>
        <v>48</v>
      </c>
      <c r="C25" s="26">
        <f t="shared" si="31"/>
        <v>22</v>
      </c>
      <c r="D25" s="103">
        <f t="shared" si="0"/>
        <v>0</v>
      </c>
      <c r="E25" s="118">
        <f t="shared" si="1"/>
        <v>6.4999999999999997E-3</v>
      </c>
      <c r="F25" s="103">
        <f t="shared" si="2"/>
        <v>1.4E-3</v>
      </c>
      <c r="G25" s="103"/>
      <c r="H25" s="60">
        <f>IF(B25="","",(IF(AND(B25&gt;='Tab1-Plan'!$C$9,C25&gt;='Tab1-Plan'!$D$9),1,0)))</f>
        <v>0</v>
      </c>
      <c r="I25" s="64">
        <f>IF(AND(B25="",T25=""),"",VLOOKUP($A$3,'Tab2-Assumptions'!$A$10:$C$13,2,FALSE))</f>
        <v>1</v>
      </c>
      <c r="J25" s="64">
        <f>IF(AND(B25="",T25=""),"",VLOOKUP($A$3,'Tab2-Assumptions'!$A$10:$C$13,3,FALSE))</f>
        <v>0.8</v>
      </c>
      <c r="K25" s="103">
        <f t="shared" si="32"/>
        <v>0.60680927800908513</v>
      </c>
      <c r="L25" s="103">
        <f t="shared" si="3"/>
        <v>0</v>
      </c>
      <c r="M25" s="103">
        <f t="shared" si="4"/>
        <v>3.9442603070590533E-3</v>
      </c>
      <c r="N25" s="103">
        <f t="shared" si="5"/>
        <v>8.4953298921271918E-4</v>
      </c>
      <c r="O25" s="103">
        <f t="shared" si="6"/>
        <v>0.60201548471281341</v>
      </c>
      <c r="P25" s="103">
        <f t="shared" si="33"/>
        <v>0</v>
      </c>
      <c r="Q25" s="103">
        <f t="shared" si="7"/>
        <v>0</v>
      </c>
      <c r="R25" s="103">
        <f t="shared" si="8"/>
        <v>0</v>
      </c>
      <c r="T25" s="26">
        <f t="shared" si="34"/>
        <v>51</v>
      </c>
      <c r="U25" s="119">
        <f t="shared" si="9"/>
        <v>4.3E-3</v>
      </c>
      <c r="V25" s="119"/>
      <c r="W25" s="120">
        <f t="shared" si="35"/>
        <v>0</v>
      </c>
      <c r="X25" s="120">
        <f t="shared" si="10"/>
        <v>0</v>
      </c>
      <c r="Y25" s="120">
        <f t="shared" si="11"/>
        <v>0</v>
      </c>
      <c r="Z25" s="120"/>
      <c r="AA25" s="119">
        <f t="shared" si="36"/>
        <v>0.38619679752076086</v>
      </c>
      <c r="AC25" s="26">
        <f t="shared" si="12"/>
        <v>48</v>
      </c>
      <c r="AD25" s="25">
        <f t="shared" si="13"/>
        <v>0.60501644584477088</v>
      </c>
      <c r="AE25" s="105"/>
      <c r="AF25" s="26">
        <f t="shared" si="14"/>
        <v>51</v>
      </c>
      <c r="AG25" s="25">
        <f t="shared" si="15"/>
        <v>0.66111780581861901</v>
      </c>
      <c r="AH25" s="123"/>
      <c r="AI25" s="122">
        <f t="shared" si="16"/>
        <v>0.05</v>
      </c>
      <c r="AJ25" s="124">
        <f t="shared" si="17"/>
        <v>0</v>
      </c>
      <c r="AL25" s="25">
        <f t="shared" si="37"/>
        <v>2.8774015291679782</v>
      </c>
      <c r="AM25" s="25">
        <f t="shared" si="38"/>
        <v>1</v>
      </c>
      <c r="AO25" s="33">
        <f t="shared" si="39"/>
        <v>15000</v>
      </c>
      <c r="AP25" s="33">
        <f t="shared" si="40"/>
        <v>15000</v>
      </c>
      <c r="AQ25" s="125"/>
      <c r="AR25" s="126">
        <f t="shared" si="41"/>
        <v>26113.128696682783</v>
      </c>
      <c r="AS25" s="126">
        <f t="shared" si="42"/>
        <v>28534.520781340092</v>
      </c>
      <c r="AT25" s="126"/>
      <c r="AU25" s="62">
        <f t="shared" si="18"/>
        <v>0</v>
      </c>
      <c r="AV25" s="62">
        <f t="shared" si="19"/>
        <v>0</v>
      </c>
      <c r="AW25" s="62">
        <f t="shared" si="20"/>
        <v>0</v>
      </c>
      <c r="AX25" s="61">
        <f t="shared" si="43"/>
        <v>0</v>
      </c>
      <c r="AY25" s="61"/>
      <c r="AZ25" s="33">
        <f>IF(B25="","",VLOOKUP($A$3,'Tab1-Plan'!$B$30:$F$33,IF(B25&lt;65,2,3),FALSE))</f>
        <v>0.2</v>
      </c>
      <c r="BA25" s="33">
        <f>IF(T25="","",VLOOKUP($A$3,'Tab1-Plan'!$B$30:$F$33,IF(T25&lt;65,4,5),FALSE))</f>
        <v>0.2</v>
      </c>
      <c r="BB25" s="115"/>
      <c r="BC25" s="126">
        <f t="shared" si="21"/>
        <v>5222.6257393365568</v>
      </c>
      <c r="BD25" s="126">
        <f t="shared" si="22"/>
        <v>5706.9041562680186</v>
      </c>
      <c r="BE25" s="125"/>
      <c r="BF25" s="62">
        <f t="shared" si="23"/>
        <v>0</v>
      </c>
      <c r="BG25" s="62">
        <f t="shared" si="24"/>
        <v>0</v>
      </c>
      <c r="BH25" s="62">
        <f t="shared" si="25"/>
        <v>0</v>
      </c>
      <c r="BI25" s="61">
        <f t="shared" si="26"/>
        <v>0</v>
      </c>
      <c r="BJ25" s="61"/>
      <c r="BK25" s="61">
        <f t="shared" si="27"/>
        <v>0</v>
      </c>
      <c r="BL25" s="61">
        <f t="shared" si="28"/>
        <v>0</v>
      </c>
      <c r="BM25" s="127"/>
      <c r="BR25" s="36"/>
      <c r="BS25" s="36"/>
      <c r="BT25" s="36"/>
      <c r="BU25" s="37"/>
      <c r="BV25" s="127"/>
      <c r="BW25" s="127"/>
      <c r="BZ25" s="36"/>
      <c r="CA25" s="36"/>
      <c r="CB25" s="36"/>
      <c r="CC25" s="36"/>
    </row>
    <row r="26" spans="1:81">
      <c r="A26" s="26">
        <f t="shared" si="29"/>
        <v>2044</v>
      </c>
      <c r="B26" s="26">
        <f t="shared" si="30"/>
        <v>49</v>
      </c>
      <c r="C26" s="26">
        <f t="shared" si="31"/>
        <v>23</v>
      </c>
      <c r="D26" s="103">
        <f t="shared" si="0"/>
        <v>0</v>
      </c>
      <c r="E26" s="118">
        <f t="shared" si="1"/>
        <v>4.8999999999999998E-3</v>
      </c>
      <c r="F26" s="103">
        <f t="shared" si="2"/>
        <v>1.5E-3</v>
      </c>
      <c r="G26" s="103"/>
      <c r="H26" s="60">
        <f>IF(B26="","",(IF(AND(B26&gt;='Tab1-Plan'!$C$9,C26&gt;='Tab1-Plan'!$D$9),1,0)))</f>
        <v>0</v>
      </c>
      <c r="I26" s="64">
        <f>IF(AND(B26="",T26=""),"",VLOOKUP($A$3,'Tab2-Assumptions'!$A$10:$C$13,2,FALSE))</f>
        <v>1</v>
      </c>
      <c r="J26" s="64">
        <f>IF(AND(B26="",T26=""),"",VLOOKUP($A$3,'Tab2-Assumptions'!$A$10:$C$13,3,FALSE))</f>
        <v>0.8</v>
      </c>
      <c r="K26" s="103">
        <f t="shared" si="32"/>
        <v>0.60201548471281341</v>
      </c>
      <c r="L26" s="103">
        <f t="shared" si="3"/>
        <v>0</v>
      </c>
      <c r="M26" s="103">
        <f t="shared" si="4"/>
        <v>2.9498758750927858E-3</v>
      </c>
      <c r="N26" s="103">
        <f t="shared" si="5"/>
        <v>9.0302322706922017E-4</v>
      </c>
      <c r="O26" s="103">
        <f t="shared" si="6"/>
        <v>0.59816258561065139</v>
      </c>
      <c r="P26" s="103">
        <f t="shared" si="33"/>
        <v>0</v>
      </c>
      <c r="Q26" s="103">
        <f t="shared" si="7"/>
        <v>0</v>
      </c>
      <c r="R26" s="103">
        <f t="shared" si="8"/>
        <v>0</v>
      </c>
      <c r="T26" s="26">
        <f t="shared" si="34"/>
        <v>52</v>
      </c>
      <c r="U26" s="119">
        <f t="shared" si="9"/>
        <v>4.7999999999999996E-3</v>
      </c>
      <c r="V26" s="119"/>
      <c r="W26" s="120">
        <f t="shared" si="35"/>
        <v>0</v>
      </c>
      <c r="X26" s="120">
        <f t="shared" si="10"/>
        <v>0</v>
      </c>
      <c r="Y26" s="120">
        <f t="shared" si="11"/>
        <v>0</v>
      </c>
      <c r="Z26" s="120"/>
      <c r="AA26" s="119">
        <f t="shared" si="36"/>
        <v>0.36780647382929604</v>
      </c>
      <c r="AC26" s="26">
        <f t="shared" si="12"/>
        <v>49</v>
      </c>
      <c r="AD26" s="25">
        <f t="shared" si="13"/>
        <v>0.62316693922011401</v>
      </c>
      <c r="AE26" s="105"/>
      <c r="AF26" s="26">
        <f t="shared" si="14"/>
        <v>52</v>
      </c>
      <c r="AG26" s="25">
        <f t="shared" si="15"/>
        <v>0.68095133999317758</v>
      </c>
      <c r="AH26" s="123"/>
      <c r="AI26" s="122">
        <f t="shared" si="16"/>
        <v>0.05</v>
      </c>
      <c r="AJ26" s="124">
        <f t="shared" si="17"/>
        <v>0</v>
      </c>
      <c r="AL26" s="25">
        <f t="shared" si="37"/>
        <v>3.0212716056263771</v>
      </c>
      <c r="AM26" s="25">
        <f t="shared" si="38"/>
        <v>1</v>
      </c>
      <c r="AO26" s="33">
        <f t="shared" si="39"/>
        <v>15000</v>
      </c>
      <c r="AP26" s="33">
        <f t="shared" si="40"/>
        <v>15000</v>
      </c>
      <c r="AQ26" s="125"/>
      <c r="AR26" s="126">
        <f t="shared" si="41"/>
        <v>28241.348685462435</v>
      </c>
      <c r="AS26" s="126">
        <f t="shared" si="42"/>
        <v>30860.084225019313</v>
      </c>
      <c r="AT26" s="126"/>
      <c r="AU26" s="62">
        <f t="shared" si="18"/>
        <v>0</v>
      </c>
      <c r="AV26" s="62">
        <f t="shared" si="19"/>
        <v>0</v>
      </c>
      <c r="AW26" s="62">
        <f t="shared" si="20"/>
        <v>0</v>
      </c>
      <c r="AX26" s="61">
        <f t="shared" si="43"/>
        <v>0</v>
      </c>
      <c r="AY26" s="61"/>
      <c r="AZ26" s="33">
        <f>IF(B26="","",VLOOKUP($A$3,'Tab1-Plan'!$B$30:$F$33,IF(B26&lt;65,2,3),FALSE))</f>
        <v>0.2</v>
      </c>
      <c r="BA26" s="33">
        <f>IF(T26="","",VLOOKUP($A$3,'Tab1-Plan'!$B$30:$F$33,IF(T26&lt;65,4,5),FALSE))</f>
        <v>0.2</v>
      </c>
      <c r="BB26" s="115"/>
      <c r="BC26" s="126">
        <f t="shared" si="21"/>
        <v>5648.269737092487</v>
      </c>
      <c r="BD26" s="126">
        <f t="shared" si="22"/>
        <v>6172.0168450038627</v>
      </c>
      <c r="BE26" s="125"/>
      <c r="BF26" s="62">
        <f t="shared" si="23"/>
        <v>0</v>
      </c>
      <c r="BG26" s="62">
        <f t="shared" si="24"/>
        <v>0</v>
      </c>
      <c r="BH26" s="62">
        <f t="shared" si="25"/>
        <v>0</v>
      </c>
      <c r="BI26" s="61">
        <f t="shared" si="26"/>
        <v>0</v>
      </c>
      <c r="BJ26" s="61"/>
      <c r="BK26" s="61">
        <f t="shared" si="27"/>
        <v>0</v>
      </c>
      <c r="BL26" s="61">
        <f t="shared" si="28"/>
        <v>0</v>
      </c>
      <c r="BM26" s="127"/>
      <c r="BU26" s="37"/>
      <c r="BV26" s="127"/>
      <c r="BW26" s="127"/>
    </row>
    <row r="27" spans="1:81">
      <c r="A27" s="26">
        <f t="shared" si="29"/>
        <v>2045</v>
      </c>
      <c r="B27" s="26">
        <f t="shared" si="30"/>
        <v>50</v>
      </c>
      <c r="C27" s="26">
        <f t="shared" si="31"/>
        <v>24</v>
      </c>
      <c r="D27" s="103">
        <f t="shared" si="0"/>
        <v>0</v>
      </c>
      <c r="E27" s="118">
        <f t="shared" si="1"/>
        <v>3.2000000000000002E-3</v>
      </c>
      <c r="F27" s="103">
        <f t="shared" si="2"/>
        <v>1.6000000000000001E-3</v>
      </c>
      <c r="G27" s="103"/>
      <c r="H27" s="60">
        <f>IF(B27="","",(IF(AND(B27&gt;='Tab1-Plan'!$C$9,C27&gt;='Tab1-Plan'!$D$9),1,0)))</f>
        <v>0</v>
      </c>
      <c r="I27" s="64">
        <f>IF(AND(B27="",T27=""),"",VLOOKUP($A$3,'Tab2-Assumptions'!$A$10:$C$13,2,FALSE))</f>
        <v>1</v>
      </c>
      <c r="J27" s="64">
        <f>IF(AND(B27="",T27=""),"",VLOOKUP($A$3,'Tab2-Assumptions'!$A$10:$C$13,3,FALSE))</f>
        <v>0.8</v>
      </c>
      <c r="K27" s="103">
        <f t="shared" si="32"/>
        <v>0.59816258561065139</v>
      </c>
      <c r="L27" s="103">
        <f t="shared" si="3"/>
        <v>0</v>
      </c>
      <c r="M27" s="103">
        <f t="shared" si="4"/>
        <v>1.9141202739540845E-3</v>
      </c>
      <c r="N27" s="103">
        <f t="shared" si="5"/>
        <v>9.5706013697704226E-4</v>
      </c>
      <c r="O27" s="103">
        <f t="shared" si="6"/>
        <v>0.59529140519972024</v>
      </c>
      <c r="P27" s="103">
        <f t="shared" si="33"/>
        <v>0</v>
      </c>
      <c r="Q27" s="103">
        <f t="shared" si="7"/>
        <v>0</v>
      </c>
      <c r="R27" s="103">
        <f t="shared" si="8"/>
        <v>0</v>
      </c>
      <c r="T27" s="26">
        <f t="shared" si="34"/>
        <v>53</v>
      </c>
      <c r="U27" s="119">
        <f t="shared" si="9"/>
        <v>5.1999999999999998E-3</v>
      </c>
      <c r="V27" s="119"/>
      <c r="W27" s="120">
        <f t="shared" si="35"/>
        <v>0</v>
      </c>
      <c r="X27" s="120">
        <f t="shared" si="10"/>
        <v>0</v>
      </c>
      <c r="Y27" s="120">
        <f t="shared" si="11"/>
        <v>0</v>
      </c>
      <c r="Z27" s="120"/>
      <c r="AA27" s="119">
        <f t="shared" si="36"/>
        <v>0.35029187983742477</v>
      </c>
      <c r="AC27" s="26">
        <f t="shared" si="12"/>
        <v>50</v>
      </c>
      <c r="AD27" s="25">
        <f t="shared" si="13"/>
        <v>0.64186194739671742</v>
      </c>
      <c r="AE27" s="105"/>
      <c r="AF27" s="26">
        <f t="shared" si="14"/>
        <v>53</v>
      </c>
      <c r="AG27" s="25">
        <f t="shared" si="15"/>
        <v>0.70137988019297293</v>
      </c>
      <c r="AH27" s="123"/>
      <c r="AI27" s="122">
        <f t="shared" si="16"/>
        <v>0.05</v>
      </c>
      <c r="AJ27" s="124">
        <f t="shared" si="17"/>
        <v>0</v>
      </c>
      <c r="AL27" s="25">
        <f t="shared" si="37"/>
        <v>3.1723351859076963</v>
      </c>
      <c r="AM27" s="25">
        <f t="shared" si="38"/>
        <v>1</v>
      </c>
      <c r="AO27" s="33">
        <f t="shared" si="39"/>
        <v>15000</v>
      </c>
      <c r="AP27" s="33">
        <f t="shared" si="40"/>
        <v>15000</v>
      </c>
      <c r="AQ27" s="125"/>
      <c r="AR27" s="126">
        <f t="shared" si="41"/>
        <v>30543.018603327622</v>
      </c>
      <c r="AS27" s="126">
        <f t="shared" si="42"/>
        <v>33375.18108935839</v>
      </c>
      <c r="AT27" s="126"/>
      <c r="AU27" s="62">
        <f t="shared" si="18"/>
        <v>0</v>
      </c>
      <c r="AV27" s="62">
        <f t="shared" si="19"/>
        <v>0</v>
      </c>
      <c r="AW27" s="62">
        <f t="shared" si="20"/>
        <v>0</v>
      </c>
      <c r="AX27" s="61">
        <f t="shared" si="43"/>
        <v>0</v>
      </c>
      <c r="AY27" s="61"/>
      <c r="AZ27" s="33">
        <f>IF(B27="","",VLOOKUP($A$3,'Tab1-Plan'!$B$30:$F$33,IF(B27&lt;65,2,3),FALSE))</f>
        <v>0.2</v>
      </c>
      <c r="BA27" s="33">
        <f>IF(T27="","",VLOOKUP($A$3,'Tab1-Plan'!$B$30:$F$33,IF(T27&lt;65,4,5),FALSE))</f>
        <v>0.2</v>
      </c>
      <c r="BB27" s="115"/>
      <c r="BC27" s="126">
        <f t="shared" si="21"/>
        <v>6108.6037206655246</v>
      </c>
      <c r="BD27" s="126">
        <f t="shared" si="22"/>
        <v>6675.0362178716787</v>
      </c>
      <c r="BE27" s="125"/>
      <c r="BF27" s="62">
        <f t="shared" si="23"/>
        <v>0</v>
      </c>
      <c r="BG27" s="62">
        <f t="shared" si="24"/>
        <v>0</v>
      </c>
      <c r="BH27" s="62">
        <f t="shared" si="25"/>
        <v>0</v>
      </c>
      <c r="BI27" s="61">
        <f t="shared" si="26"/>
        <v>0</v>
      </c>
      <c r="BJ27" s="61"/>
      <c r="BK27" s="61">
        <f t="shared" si="27"/>
        <v>0</v>
      </c>
      <c r="BL27" s="61">
        <f t="shared" si="28"/>
        <v>0</v>
      </c>
      <c r="BM27" s="127"/>
      <c r="BU27" s="37"/>
      <c r="BV27" s="127"/>
      <c r="BW27" s="127"/>
    </row>
    <row r="28" spans="1:81">
      <c r="A28" s="26">
        <f t="shared" si="29"/>
        <v>2046</v>
      </c>
      <c r="B28" s="26">
        <f t="shared" si="30"/>
        <v>51</v>
      </c>
      <c r="C28" s="26">
        <f t="shared" si="31"/>
        <v>25</v>
      </c>
      <c r="D28" s="103">
        <f t="shared" si="0"/>
        <v>0</v>
      </c>
      <c r="E28" s="118">
        <f t="shared" si="1"/>
        <v>1.5E-3</v>
      </c>
      <c r="F28" s="103">
        <f t="shared" si="2"/>
        <v>1.8E-3</v>
      </c>
      <c r="G28" s="103"/>
      <c r="H28" s="60">
        <f>IF(B28="","",(IF(AND(B28&gt;='Tab1-Plan'!$C$9,C28&gt;='Tab1-Plan'!$D$9),1,0)))</f>
        <v>0</v>
      </c>
      <c r="I28" s="64">
        <f>IF(AND(B28="",T28=""),"",VLOOKUP($A$3,'Tab2-Assumptions'!$A$10:$C$13,2,FALSE))</f>
        <v>1</v>
      </c>
      <c r="J28" s="64">
        <f>IF(AND(B28="",T28=""),"",VLOOKUP($A$3,'Tab2-Assumptions'!$A$10:$C$13,3,FALSE))</f>
        <v>0.8</v>
      </c>
      <c r="K28" s="103">
        <f t="shared" si="32"/>
        <v>0.59529140519972024</v>
      </c>
      <c r="L28" s="103">
        <f t="shared" si="3"/>
        <v>0</v>
      </c>
      <c r="M28" s="103">
        <f t="shared" si="4"/>
        <v>8.9293710779958036E-4</v>
      </c>
      <c r="N28" s="103">
        <f t="shared" si="5"/>
        <v>1.0715245293594965E-3</v>
      </c>
      <c r="O28" s="103">
        <f t="shared" si="6"/>
        <v>0.5933269435625611</v>
      </c>
      <c r="P28" s="103">
        <f t="shared" si="33"/>
        <v>0</v>
      </c>
      <c r="Q28" s="103">
        <f t="shared" si="7"/>
        <v>0</v>
      </c>
      <c r="R28" s="103">
        <f t="shared" si="8"/>
        <v>0</v>
      </c>
      <c r="T28" s="26">
        <f t="shared" si="34"/>
        <v>54</v>
      </c>
      <c r="U28" s="119">
        <f t="shared" si="9"/>
        <v>5.7000000000000002E-3</v>
      </c>
      <c r="V28" s="119"/>
      <c r="W28" s="120">
        <f t="shared" si="35"/>
        <v>0</v>
      </c>
      <c r="X28" s="120">
        <f t="shared" si="10"/>
        <v>0</v>
      </c>
      <c r="Y28" s="120">
        <f t="shared" si="11"/>
        <v>0</v>
      </c>
      <c r="Z28" s="120"/>
      <c r="AA28" s="119">
        <f t="shared" si="36"/>
        <v>0.33361131413088074</v>
      </c>
      <c r="AC28" s="26">
        <f t="shared" si="12"/>
        <v>51</v>
      </c>
      <c r="AD28" s="25">
        <f t="shared" si="13"/>
        <v>0.66111780581861901</v>
      </c>
      <c r="AE28" s="105"/>
      <c r="AF28" s="26">
        <f t="shared" si="14"/>
        <v>54</v>
      </c>
      <c r="AG28" s="25">
        <f t="shared" si="15"/>
        <v>0.7224212765987621</v>
      </c>
      <c r="AH28" s="123"/>
      <c r="AI28" s="122">
        <f t="shared" si="16"/>
        <v>0.05</v>
      </c>
      <c r="AJ28" s="124">
        <f t="shared" si="17"/>
        <v>0</v>
      </c>
      <c r="AL28" s="25">
        <f t="shared" si="37"/>
        <v>3.3309519452030814</v>
      </c>
      <c r="AM28" s="25">
        <f t="shared" si="38"/>
        <v>1</v>
      </c>
      <c r="AO28" s="33">
        <f t="shared" si="39"/>
        <v>15000</v>
      </c>
      <c r="AP28" s="33">
        <f t="shared" si="40"/>
        <v>15000</v>
      </c>
      <c r="AQ28" s="125"/>
      <c r="AR28" s="126">
        <f t="shared" si="41"/>
        <v>33032.274619498829</v>
      </c>
      <c r="AS28" s="126">
        <f t="shared" si="42"/>
        <v>36095.258348141098</v>
      </c>
      <c r="AT28" s="126"/>
      <c r="AU28" s="62">
        <f t="shared" si="18"/>
        <v>0</v>
      </c>
      <c r="AV28" s="62">
        <f t="shared" si="19"/>
        <v>0</v>
      </c>
      <c r="AW28" s="62">
        <f t="shared" si="20"/>
        <v>0</v>
      </c>
      <c r="AX28" s="61">
        <f t="shared" si="43"/>
        <v>0</v>
      </c>
      <c r="AY28" s="61"/>
      <c r="AZ28" s="33">
        <f>IF(B28="","",VLOOKUP($A$3,'Tab1-Plan'!$B$30:$F$33,IF(B28&lt;65,2,3),FALSE))</f>
        <v>0.2</v>
      </c>
      <c r="BA28" s="33">
        <f>IF(T28="","",VLOOKUP($A$3,'Tab1-Plan'!$B$30:$F$33,IF(T28&lt;65,4,5),FALSE))</f>
        <v>0.2</v>
      </c>
      <c r="BB28" s="115"/>
      <c r="BC28" s="126">
        <f t="shared" si="21"/>
        <v>6606.4549238997661</v>
      </c>
      <c r="BD28" s="126">
        <f t="shared" si="22"/>
        <v>7219.0516696282202</v>
      </c>
      <c r="BE28" s="125"/>
      <c r="BF28" s="62">
        <f t="shared" si="23"/>
        <v>0</v>
      </c>
      <c r="BG28" s="62">
        <f t="shared" si="24"/>
        <v>0</v>
      </c>
      <c r="BH28" s="62">
        <f t="shared" si="25"/>
        <v>0</v>
      </c>
      <c r="BI28" s="61">
        <f t="shared" si="26"/>
        <v>0</v>
      </c>
      <c r="BJ28" s="61"/>
      <c r="BK28" s="61">
        <f t="shared" si="27"/>
        <v>0</v>
      </c>
      <c r="BL28" s="61">
        <f t="shared" si="28"/>
        <v>0</v>
      </c>
      <c r="BM28" s="127"/>
      <c r="BU28" s="37"/>
      <c r="BV28" s="127"/>
      <c r="BW28" s="127"/>
    </row>
    <row r="29" spans="1:81">
      <c r="A29" s="26">
        <f t="shared" si="29"/>
        <v>2047</v>
      </c>
      <c r="B29" s="26">
        <f t="shared" si="30"/>
        <v>52</v>
      </c>
      <c r="C29" s="26">
        <f t="shared" si="31"/>
        <v>26</v>
      </c>
      <c r="D29" s="103">
        <f t="shared" si="0"/>
        <v>0</v>
      </c>
      <c r="E29" s="118">
        <f t="shared" si="1"/>
        <v>1E-3</v>
      </c>
      <c r="F29" s="103">
        <f t="shared" si="2"/>
        <v>1.9E-3</v>
      </c>
      <c r="G29" s="103"/>
      <c r="H29" s="60">
        <f>IF(B29="","",(IF(AND(B29&gt;='Tab1-Plan'!$C$9,C29&gt;='Tab1-Plan'!$D$9),1,0)))</f>
        <v>0</v>
      </c>
      <c r="I29" s="64">
        <f>IF(AND(B29="",T29=""),"",VLOOKUP($A$3,'Tab2-Assumptions'!$A$10:$C$13,2,FALSE))</f>
        <v>1</v>
      </c>
      <c r="J29" s="64">
        <f>IF(AND(B29="",T29=""),"",VLOOKUP($A$3,'Tab2-Assumptions'!$A$10:$C$13,3,FALSE))</f>
        <v>0.8</v>
      </c>
      <c r="K29" s="103">
        <f t="shared" si="32"/>
        <v>0.5933269435625611</v>
      </c>
      <c r="L29" s="103">
        <f t="shared" si="3"/>
        <v>0</v>
      </c>
      <c r="M29" s="103">
        <f t="shared" si="4"/>
        <v>5.9332694356256112E-4</v>
      </c>
      <c r="N29" s="103">
        <f t="shared" si="5"/>
        <v>1.1273211927688661E-3</v>
      </c>
      <c r="O29" s="103">
        <f t="shared" si="6"/>
        <v>0.59160629542622967</v>
      </c>
      <c r="P29" s="103">
        <f t="shared" si="33"/>
        <v>0</v>
      </c>
      <c r="Q29" s="103">
        <f t="shared" si="7"/>
        <v>0</v>
      </c>
      <c r="R29" s="103">
        <f t="shared" si="8"/>
        <v>0</v>
      </c>
      <c r="T29" s="26">
        <f t="shared" si="34"/>
        <v>55</v>
      </c>
      <c r="U29" s="119">
        <f t="shared" si="9"/>
        <v>6.1000000000000004E-3</v>
      </c>
      <c r="V29" s="119"/>
      <c r="W29" s="120">
        <f t="shared" si="35"/>
        <v>0</v>
      </c>
      <c r="X29" s="120">
        <f t="shared" si="10"/>
        <v>0</v>
      </c>
      <c r="Y29" s="120">
        <f t="shared" si="11"/>
        <v>0</v>
      </c>
      <c r="Z29" s="120"/>
      <c r="AA29" s="119">
        <f t="shared" si="36"/>
        <v>0.31772506107702925</v>
      </c>
      <c r="AC29" s="26">
        <f t="shared" si="12"/>
        <v>52</v>
      </c>
      <c r="AD29" s="25">
        <f t="shared" si="13"/>
        <v>0.68095133999317758</v>
      </c>
      <c r="AE29" s="105"/>
      <c r="AF29" s="26">
        <f t="shared" si="14"/>
        <v>55</v>
      </c>
      <c r="AG29" s="25">
        <f t="shared" si="15"/>
        <v>0.74409391489672494</v>
      </c>
      <c r="AH29" s="123"/>
      <c r="AI29" s="122">
        <f t="shared" si="16"/>
        <v>0.05</v>
      </c>
      <c r="AJ29" s="124">
        <f t="shared" si="17"/>
        <v>0</v>
      </c>
      <c r="AL29" s="25">
        <f t="shared" si="37"/>
        <v>3.4974995424632356</v>
      </c>
      <c r="AM29" s="25">
        <f t="shared" si="38"/>
        <v>1</v>
      </c>
      <c r="AO29" s="33">
        <f t="shared" si="39"/>
        <v>15000</v>
      </c>
      <c r="AP29" s="33">
        <f t="shared" si="40"/>
        <v>15000</v>
      </c>
      <c r="AQ29" s="125"/>
      <c r="AR29" s="126">
        <f t="shared" si="41"/>
        <v>35724.405000987987</v>
      </c>
      <c r="AS29" s="126">
        <f t="shared" si="42"/>
        <v>39037.0219035146</v>
      </c>
      <c r="AT29" s="126"/>
      <c r="AU29" s="62">
        <f t="shared" si="18"/>
        <v>0</v>
      </c>
      <c r="AV29" s="62">
        <f t="shared" si="19"/>
        <v>0</v>
      </c>
      <c r="AW29" s="62">
        <f t="shared" si="20"/>
        <v>0</v>
      </c>
      <c r="AX29" s="61">
        <f t="shared" si="43"/>
        <v>0</v>
      </c>
      <c r="AY29" s="61"/>
      <c r="AZ29" s="33">
        <f>IF(B29="","",VLOOKUP($A$3,'Tab1-Plan'!$B$30:$F$33,IF(B29&lt;65,2,3),FALSE))</f>
        <v>0.2</v>
      </c>
      <c r="BA29" s="33">
        <f>IF(T29="","",VLOOKUP($A$3,'Tab1-Plan'!$B$30:$F$33,IF(T29&lt;65,4,5),FALSE))</f>
        <v>0.2</v>
      </c>
      <c r="BB29" s="115"/>
      <c r="BC29" s="126">
        <f t="shared" si="21"/>
        <v>7144.881000197598</v>
      </c>
      <c r="BD29" s="126">
        <f t="shared" si="22"/>
        <v>7807.4043807029202</v>
      </c>
      <c r="BE29" s="125"/>
      <c r="BF29" s="62">
        <f t="shared" si="23"/>
        <v>0</v>
      </c>
      <c r="BG29" s="62">
        <f t="shared" si="24"/>
        <v>0</v>
      </c>
      <c r="BH29" s="62">
        <f t="shared" si="25"/>
        <v>0</v>
      </c>
      <c r="BI29" s="61">
        <f t="shared" si="26"/>
        <v>0</v>
      </c>
      <c r="BJ29" s="61"/>
      <c r="BK29" s="61">
        <f t="shared" si="27"/>
        <v>0</v>
      </c>
      <c r="BL29" s="61">
        <f t="shared" si="28"/>
        <v>0</v>
      </c>
      <c r="BM29" s="127"/>
      <c r="BU29" s="37"/>
      <c r="BV29" s="127"/>
      <c r="BW29" s="127"/>
    </row>
    <row r="30" spans="1:81">
      <c r="A30" s="26">
        <f t="shared" si="29"/>
        <v>2048</v>
      </c>
      <c r="B30" s="26">
        <f t="shared" si="30"/>
        <v>53</v>
      </c>
      <c r="C30" s="26">
        <f t="shared" si="31"/>
        <v>27</v>
      </c>
      <c r="D30" s="103">
        <f t="shared" si="0"/>
        <v>0</v>
      </c>
      <c r="E30" s="118">
        <f t="shared" si="1"/>
        <v>1E-3</v>
      </c>
      <c r="F30" s="103">
        <f t="shared" si="2"/>
        <v>2.0999999999999999E-3</v>
      </c>
      <c r="G30" s="103"/>
      <c r="H30" s="60">
        <f>IF(B30="","",(IF(AND(B30&gt;='Tab1-Plan'!$C$9,C30&gt;='Tab1-Plan'!$D$9),1,0)))</f>
        <v>0</v>
      </c>
      <c r="I30" s="64">
        <f>IF(AND(B30="",T30=""),"",VLOOKUP($A$3,'Tab2-Assumptions'!$A$10:$C$13,2,FALSE))</f>
        <v>1</v>
      </c>
      <c r="J30" s="64">
        <f>IF(AND(B30="",T30=""),"",VLOOKUP($A$3,'Tab2-Assumptions'!$A$10:$C$13,3,FALSE))</f>
        <v>0.8</v>
      </c>
      <c r="K30" s="103">
        <f t="shared" si="32"/>
        <v>0.59160629542622967</v>
      </c>
      <c r="L30" s="103">
        <f t="shared" si="3"/>
        <v>0</v>
      </c>
      <c r="M30" s="103">
        <f t="shared" si="4"/>
        <v>5.9160629542622965E-4</v>
      </c>
      <c r="N30" s="103">
        <f t="shared" si="5"/>
        <v>1.2423732203950821E-3</v>
      </c>
      <c r="O30" s="103">
        <f t="shared" si="6"/>
        <v>0.58977231591040835</v>
      </c>
      <c r="P30" s="103">
        <f t="shared" si="33"/>
        <v>0</v>
      </c>
      <c r="Q30" s="103">
        <f t="shared" si="7"/>
        <v>0</v>
      </c>
      <c r="R30" s="103">
        <f t="shared" si="8"/>
        <v>0</v>
      </c>
      <c r="T30" s="26">
        <f t="shared" si="34"/>
        <v>56</v>
      </c>
      <c r="U30" s="119">
        <f t="shared" si="9"/>
        <v>6.6E-3</v>
      </c>
      <c r="V30" s="119"/>
      <c r="W30" s="120">
        <f t="shared" si="35"/>
        <v>0</v>
      </c>
      <c r="X30" s="120">
        <f t="shared" si="10"/>
        <v>0</v>
      </c>
      <c r="Y30" s="120">
        <f t="shared" si="11"/>
        <v>0</v>
      </c>
      <c r="Z30" s="120"/>
      <c r="AA30" s="119">
        <f t="shared" si="36"/>
        <v>0.30259529626383735</v>
      </c>
      <c r="AC30" s="26">
        <f t="shared" si="12"/>
        <v>53</v>
      </c>
      <c r="AD30" s="25">
        <f t="shared" si="13"/>
        <v>0.70137988019297293</v>
      </c>
      <c r="AE30" s="105"/>
      <c r="AF30" s="26">
        <f t="shared" si="14"/>
        <v>56</v>
      </c>
      <c r="AG30" s="25">
        <f t="shared" si="15"/>
        <v>0.76641673234362673</v>
      </c>
      <c r="AH30" s="123"/>
      <c r="AI30" s="122">
        <f t="shared" si="16"/>
        <v>0.05</v>
      </c>
      <c r="AJ30" s="124">
        <f t="shared" si="17"/>
        <v>0</v>
      </c>
      <c r="AL30" s="25">
        <f t="shared" si="37"/>
        <v>3.6723745195863975</v>
      </c>
      <c r="AM30" s="25">
        <f t="shared" si="38"/>
        <v>1</v>
      </c>
      <c r="AO30" s="33">
        <f t="shared" si="39"/>
        <v>15000</v>
      </c>
      <c r="AP30" s="33">
        <f t="shared" si="40"/>
        <v>15000</v>
      </c>
      <c r="AQ30" s="125"/>
      <c r="AR30" s="126">
        <f t="shared" si="41"/>
        <v>38635.944008568513</v>
      </c>
      <c r="AS30" s="126">
        <f t="shared" si="42"/>
        <v>42218.539188651048</v>
      </c>
      <c r="AT30" s="126"/>
      <c r="AU30" s="62">
        <f t="shared" si="18"/>
        <v>0</v>
      </c>
      <c r="AV30" s="62">
        <f t="shared" si="19"/>
        <v>0</v>
      </c>
      <c r="AW30" s="62">
        <f t="shared" si="20"/>
        <v>0</v>
      </c>
      <c r="AX30" s="61">
        <f t="shared" si="43"/>
        <v>0</v>
      </c>
      <c r="AY30" s="61"/>
      <c r="AZ30" s="33">
        <f>IF(B30="","",VLOOKUP($A$3,'Tab1-Plan'!$B$30:$F$33,IF(B30&lt;65,2,3),FALSE))</f>
        <v>0.2</v>
      </c>
      <c r="BA30" s="33">
        <f>IF(T30="","",VLOOKUP($A$3,'Tab1-Plan'!$B$30:$F$33,IF(T30&lt;65,4,5),FALSE))</f>
        <v>0.2</v>
      </c>
      <c r="BB30" s="115"/>
      <c r="BC30" s="126">
        <f t="shared" si="21"/>
        <v>7727.1888017137026</v>
      </c>
      <c r="BD30" s="126">
        <f t="shared" si="22"/>
        <v>8443.7078377302096</v>
      </c>
      <c r="BE30" s="125"/>
      <c r="BF30" s="62">
        <f t="shared" si="23"/>
        <v>0</v>
      </c>
      <c r="BG30" s="62">
        <f t="shared" si="24"/>
        <v>0</v>
      </c>
      <c r="BH30" s="62">
        <f t="shared" si="25"/>
        <v>0</v>
      </c>
      <c r="BI30" s="61">
        <f t="shared" si="26"/>
        <v>0</v>
      </c>
      <c r="BJ30" s="61"/>
      <c r="BK30" s="61">
        <f t="shared" si="27"/>
        <v>0</v>
      </c>
      <c r="BL30" s="61">
        <f t="shared" si="28"/>
        <v>0</v>
      </c>
      <c r="BM30" s="127"/>
      <c r="BU30" s="37"/>
      <c r="BV30" s="127"/>
      <c r="BW30" s="127"/>
    </row>
    <row r="31" spans="1:81">
      <c r="A31" s="26">
        <f t="shared" si="29"/>
        <v>2049</v>
      </c>
      <c r="B31" s="26">
        <f t="shared" si="30"/>
        <v>54</v>
      </c>
      <c r="C31" s="26">
        <f t="shared" si="31"/>
        <v>28</v>
      </c>
      <c r="D31" s="103">
        <f t="shared" si="0"/>
        <v>0</v>
      </c>
      <c r="E31" s="118">
        <f t="shared" si="1"/>
        <v>1E-3</v>
      </c>
      <c r="F31" s="103">
        <f t="shared" si="2"/>
        <v>2.3E-3</v>
      </c>
      <c r="G31" s="103"/>
      <c r="H31" s="60">
        <f>IF(B31="","",(IF(AND(B31&gt;='Tab1-Plan'!$C$9,C31&gt;='Tab1-Plan'!$D$9),1,0)))</f>
        <v>0</v>
      </c>
      <c r="I31" s="64">
        <f>IF(AND(B31="",T31=""),"",VLOOKUP($A$3,'Tab2-Assumptions'!$A$10:$C$13,2,FALSE))</f>
        <v>1</v>
      </c>
      <c r="J31" s="64">
        <f>IF(AND(B31="",T31=""),"",VLOOKUP($A$3,'Tab2-Assumptions'!$A$10:$C$13,3,FALSE))</f>
        <v>0.8</v>
      </c>
      <c r="K31" s="103">
        <f t="shared" si="32"/>
        <v>0.58977231591040835</v>
      </c>
      <c r="L31" s="103">
        <f t="shared" si="3"/>
        <v>0</v>
      </c>
      <c r="M31" s="103">
        <f t="shared" si="4"/>
        <v>5.8977231591040831E-4</v>
      </c>
      <c r="N31" s="103">
        <f t="shared" si="5"/>
        <v>1.3564763265939391E-3</v>
      </c>
      <c r="O31" s="103">
        <f t="shared" si="6"/>
        <v>0.58782606726790398</v>
      </c>
      <c r="P31" s="103">
        <f t="shared" si="33"/>
        <v>0</v>
      </c>
      <c r="Q31" s="103">
        <f t="shared" si="7"/>
        <v>0</v>
      </c>
      <c r="R31" s="103">
        <f t="shared" si="8"/>
        <v>0</v>
      </c>
      <c r="T31" s="26">
        <f t="shared" si="34"/>
        <v>57</v>
      </c>
      <c r="U31" s="119">
        <f t="shared" si="9"/>
        <v>7.1000000000000004E-3</v>
      </c>
      <c r="V31" s="119"/>
      <c r="W31" s="120">
        <f t="shared" si="35"/>
        <v>0</v>
      </c>
      <c r="X31" s="120">
        <f t="shared" si="10"/>
        <v>0</v>
      </c>
      <c r="Y31" s="120">
        <f t="shared" si="11"/>
        <v>0</v>
      </c>
      <c r="Z31" s="120"/>
      <c r="AA31" s="119">
        <f t="shared" si="36"/>
        <v>0.28818599644174986</v>
      </c>
      <c r="AC31" s="26">
        <f t="shared" si="12"/>
        <v>54</v>
      </c>
      <c r="AD31" s="25">
        <f t="shared" si="13"/>
        <v>0.7224212765987621</v>
      </c>
      <c r="AE31" s="105"/>
      <c r="AF31" s="26">
        <f t="shared" si="14"/>
        <v>57</v>
      </c>
      <c r="AG31" s="25">
        <f t="shared" si="15"/>
        <v>0.7894092343139355</v>
      </c>
      <c r="AH31" s="123"/>
      <c r="AI31" s="122">
        <f t="shared" si="16"/>
        <v>0.05</v>
      </c>
      <c r="AJ31" s="124">
        <f t="shared" si="17"/>
        <v>0</v>
      </c>
      <c r="AL31" s="25">
        <f t="shared" si="37"/>
        <v>3.8559932455657173</v>
      </c>
      <c r="AM31" s="25">
        <f t="shared" si="38"/>
        <v>1</v>
      </c>
      <c r="AO31" s="33">
        <f t="shared" si="39"/>
        <v>15000</v>
      </c>
      <c r="AP31" s="33">
        <f t="shared" si="40"/>
        <v>15000</v>
      </c>
      <c r="AQ31" s="125"/>
      <c r="AR31" s="126">
        <f t="shared" si="41"/>
        <v>41784.773445266837</v>
      </c>
      <c r="AS31" s="126">
        <f t="shared" si="42"/>
        <v>45659.350132526095</v>
      </c>
      <c r="AT31" s="126"/>
      <c r="AU31" s="62">
        <f t="shared" si="18"/>
        <v>0</v>
      </c>
      <c r="AV31" s="62">
        <f t="shared" si="19"/>
        <v>0</v>
      </c>
      <c r="AW31" s="62">
        <f t="shared" si="20"/>
        <v>0</v>
      </c>
      <c r="AX31" s="61">
        <f t="shared" si="43"/>
        <v>0</v>
      </c>
      <c r="AY31" s="61"/>
      <c r="AZ31" s="33">
        <f>IF(B31="","",VLOOKUP($A$3,'Tab1-Plan'!$B$30:$F$33,IF(B31&lt;65,2,3),FALSE))</f>
        <v>0.2</v>
      </c>
      <c r="BA31" s="33">
        <f>IF(T31="","",VLOOKUP($A$3,'Tab1-Plan'!$B$30:$F$33,IF(T31&lt;65,4,5),FALSE))</f>
        <v>0.2</v>
      </c>
      <c r="BB31" s="115"/>
      <c r="BC31" s="126">
        <f t="shared" si="21"/>
        <v>8356.9546890533675</v>
      </c>
      <c r="BD31" s="126">
        <f t="shared" si="22"/>
        <v>9131.8700265052194</v>
      </c>
      <c r="BE31" s="125"/>
      <c r="BF31" s="62">
        <f t="shared" si="23"/>
        <v>0</v>
      </c>
      <c r="BG31" s="62">
        <f t="shared" si="24"/>
        <v>0</v>
      </c>
      <c r="BH31" s="62">
        <f t="shared" si="25"/>
        <v>0</v>
      </c>
      <c r="BI31" s="61">
        <f t="shared" si="26"/>
        <v>0</v>
      </c>
      <c r="BJ31" s="61"/>
      <c r="BK31" s="61">
        <f t="shared" si="27"/>
        <v>0</v>
      </c>
      <c r="BL31" s="61">
        <f t="shared" si="28"/>
        <v>0</v>
      </c>
      <c r="BM31" s="127"/>
      <c r="BU31" s="37"/>
      <c r="BV31" s="127"/>
      <c r="BW31" s="127"/>
    </row>
    <row r="32" spans="1:81">
      <c r="A32" s="26">
        <f t="shared" si="29"/>
        <v>2050</v>
      </c>
      <c r="B32" s="26">
        <f t="shared" si="30"/>
        <v>55</v>
      </c>
      <c r="C32" s="26">
        <f t="shared" si="31"/>
        <v>29</v>
      </c>
      <c r="D32" s="103">
        <f t="shared" si="0"/>
        <v>0.1</v>
      </c>
      <c r="E32" s="118">
        <f t="shared" si="1"/>
        <v>0</v>
      </c>
      <c r="F32" s="103">
        <f t="shared" si="2"/>
        <v>2.5000000000000001E-3</v>
      </c>
      <c r="G32" s="103"/>
      <c r="H32" s="60">
        <f>IF(B32="","",(IF(AND(B32&gt;='Tab1-Plan'!$C$9,C32&gt;='Tab1-Plan'!$D$9),1,0)))</f>
        <v>1</v>
      </c>
      <c r="I32" s="64">
        <f>IF(AND(B32="",T32=""),"",VLOOKUP($A$3,'Tab2-Assumptions'!$A$10:$C$13,2,FALSE))</f>
        <v>1</v>
      </c>
      <c r="J32" s="64">
        <f>IF(AND(B32="",T32=""),"",VLOOKUP($A$3,'Tab2-Assumptions'!$A$10:$C$13,3,FALSE))</f>
        <v>0.8</v>
      </c>
      <c r="K32" s="103">
        <f t="shared" si="32"/>
        <v>0.58782606726790398</v>
      </c>
      <c r="L32" s="103">
        <f t="shared" si="3"/>
        <v>5.87826067267904E-2</v>
      </c>
      <c r="M32" s="103">
        <f t="shared" si="4"/>
        <v>0</v>
      </c>
      <c r="N32" s="103">
        <f t="shared" si="5"/>
        <v>1.46956516816976E-3</v>
      </c>
      <c r="O32" s="103">
        <f t="shared" si="6"/>
        <v>0.52757389537294386</v>
      </c>
      <c r="P32" s="103">
        <f t="shared" si="33"/>
        <v>5.87826067267904E-2</v>
      </c>
      <c r="Q32" s="103">
        <f t="shared" si="7"/>
        <v>5.8635650209973425E-2</v>
      </c>
      <c r="R32" s="103">
        <f t="shared" si="8"/>
        <v>5.8709128468381916E-2</v>
      </c>
      <c r="T32" s="26">
        <f t="shared" si="34"/>
        <v>58</v>
      </c>
      <c r="U32" s="119">
        <f t="shared" si="9"/>
        <v>7.7000000000000002E-3</v>
      </c>
      <c r="V32" s="119"/>
      <c r="W32" s="120">
        <f t="shared" si="35"/>
        <v>5.87826067267904E-2</v>
      </c>
      <c r="X32" s="120">
        <f t="shared" si="10"/>
        <v>5.8329980654994118E-2</v>
      </c>
      <c r="Y32" s="120">
        <f t="shared" si="11"/>
        <v>4.6845034952713804E-2</v>
      </c>
      <c r="Z32" s="120"/>
      <c r="AA32" s="119">
        <f t="shared" si="36"/>
        <v>0.2744628537540475</v>
      </c>
      <c r="AC32" s="26">
        <f t="shared" si="12"/>
        <v>55</v>
      </c>
      <c r="AD32" s="25">
        <f t="shared" si="13"/>
        <v>0.74409391489672494</v>
      </c>
      <c r="AE32" s="105"/>
      <c r="AF32" s="26">
        <f t="shared" si="14"/>
        <v>58</v>
      </c>
      <c r="AG32" s="25">
        <f t="shared" si="15"/>
        <v>0.81309151134335356</v>
      </c>
      <c r="AH32" s="123"/>
      <c r="AI32" s="122">
        <f t="shared" si="16"/>
        <v>0.05</v>
      </c>
      <c r="AJ32" s="124">
        <f t="shared" si="17"/>
        <v>0</v>
      </c>
      <c r="AL32" s="25">
        <f t="shared" si="37"/>
        <v>4.0487929078440033</v>
      </c>
      <c r="AM32" s="25">
        <f t="shared" si="38"/>
        <v>1</v>
      </c>
      <c r="AO32" s="33">
        <f t="shared" si="39"/>
        <v>15000</v>
      </c>
      <c r="AP32" s="33">
        <f t="shared" si="40"/>
        <v>15000</v>
      </c>
      <c r="AQ32" s="125"/>
      <c r="AR32" s="126">
        <f t="shared" si="41"/>
        <v>45190.232481056089</v>
      </c>
      <c r="AS32" s="126">
        <f t="shared" si="42"/>
        <v>49380.587168326972</v>
      </c>
      <c r="AT32" s="126"/>
      <c r="AU32" s="62">
        <f t="shared" si="18"/>
        <v>2653.0791642463673</v>
      </c>
      <c r="AV32" s="62">
        <f t="shared" si="19"/>
        <v>2313.2353318858077</v>
      </c>
      <c r="AW32" s="62">
        <f t="shared" si="20"/>
        <v>4966.314496132175</v>
      </c>
      <c r="AX32" s="61">
        <f t="shared" si="43"/>
        <v>1363.0688492485313</v>
      </c>
      <c r="AY32" s="61"/>
      <c r="AZ32" s="33">
        <f>IF(B32="","",VLOOKUP($A$3,'Tab1-Plan'!$B$30:$F$33,IF(B32&lt;65,2,3),FALSE))</f>
        <v>0.2</v>
      </c>
      <c r="BA32" s="33">
        <f>IF(T32="","",VLOOKUP($A$3,'Tab1-Plan'!$B$30:$F$33,IF(T32&lt;65,4,5),FALSE))</f>
        <v>0.2</v>
      </c>
      <c r="BB32" s="115"/>
      <c r="BC32" s="126">
        <f t="shared" si="21"/>
        <v>9038.0464962112183</v>
      </c>
      <c r="BD32" s="126">
        <f t="shared" si="22"/>
        <v>9876.1174336653949</v>
      </c>
      <c r="BE32" s="125"/>
      <c r="BF32" s="62">
        <f t="shared" si="23"/>
        <v>530.61583284927349</v>
      </c>
      <c r="BG32" s="62">
        <f t="shared" si="24"/>
        <v>462.64706637716159</v>
      </c>
      <c r="BH32" s="62">
        <f t="shared" si="25"/>
        <v>993.26289922643514</v>
      </c>
      <c r="BI32" s="61">
        <f t="shared" si="26"/>
        <v>272.61376984970627</v>
      </c>
      <c r="BJ32" s="61"/>
      <c r="BK32" s="61">
        <f t="shared" si="27"/>
        <v>3973.0515969057396</v>
      </c>
      <c r="BL32" s="61">
        <f t="shared" si="28"/>
        <v>1090.4550793988251</v>
      </c>
      <c r="BM32" s="127"/>
      <c r="BU32" s="37"/>
      <c r="BV32" s="127"/>
      <c r="BW32" s="127"/>
    </row>
    <row r="33" spans="1:75">
      <c r="A33" s="26">
        <f t="shared" si="29"/>
        <v>2051</v>
      </c>
      <c r="B33" s="26">
        <f t="shared" si="30"/>
        <v>56</v>
      </c>
      <c r="C33" s="26">
        <f t="shared" si="31"/>
        <v>30</v>
      </c>
      <c r="D33" s="103">
        <f t="shared" si="0"/>
        <v>0</v>
      </c>
      <c r="E33" s="118">
        <f t="shared" si="1"/>
        <v>0</v>
      </c>
      <c r="F33" s="103">
        <f t="shared" si="2"/>
        <v>2.8E-3</v>
      </c>
      <c r="G33" s="103"/>
      <c r="H33" s="60">
        <f>IF(B33="","",(IF(AND(B33&gt;='Tab1-Plan'!$C$9,C33&gt;='Tab1-Plan'!$D$9),1,0)))</f>
        <v>1</v>
      </c>
      <c r="I33" s="64">
        <f>IF(AND(B33="",T33=""),"",VLOOKUP($A$3,'Tab2-Assumptions'!$A$10:$C$13,2,FALSE))</f>
        <v>1</v>
      </c>
      <c r="J33" s="64">
        <f>IF(AND(B33="",T33=""),"",VLOOKUP($A$3,'Tab2-Assumptions'!$A$10:$C$13,3,FALSE))</f>
        <v>0.8</v>
      </c>
      <c r="K33" s="103">
        <f t="shared" si="32"/>
        <v>0.52757389537294386</v>
      </c>
      <c r="L33" s="103">
        <f t="shared" si="3"/>
        <v>0</v>
      </c>
      <c r="M33" s="103">
        <f t="shared" si="4"/>
        <v>0</v>
      </c>
      <c r="N33" s="103">
        <f t="shared" si="5"/>
        <v>1.4772069070442429E-3</v>
      </c>
      <c r="O33" s="103">
        <f t="shared" si="6"/>
        <v>0.52609668846589963</v>
      </c>
      <c r="P33" s="103">
        <f t="shared" si="33"/>
        <v>5.8635650209973425E-2</v>
      </c>
      <c r="Q33" s="103">
        <f t="shared" si="7"/>
        <v>5.8471470389385501E-2</v>
      </c>
      <c r="R33" s="103">
        <f t="shared" si="8"/>
        <v>5.8553560299679466E-2</v>
      </c>
      <c r="T33" s="26">
        <f t="shared" si="34"/>
        <v>59</v>
      </c>
      <c r="U33" s="119">
        <f t="shared" si="9"/>
        <v>8.3999999999999995E-3</v>
      </c>
      <c r="V33" s="119"/>
      <c r="W33" s="120">
        <f t="shared" si="35"/>
        <v>5.8329980654994118E-2</v>
      </c>
      <c r="X33" s="120">
        <f t="shared" si="10"/>
        <v>5.7840008817492169E-2</v>
      </c>
      <c r="Y33" s="120">
        <f t="shared" si="11"/>
        <v>4.6467995788994521E-2</v>
      </c>
      <c r="Z33" s="120"/>
      <c r="AA33" s="119">
        <f t="shared" si="36"/>
        <v>0.26139319405147382</v>
      </c>
      <c r="AC33" s="26">
        <f t="shared" si="12"/>
        <v>56</v>
      </c>
      <c r="AD33" s="25">
        <f t="shared" si="13"/>
        <v>0.76641673234362673</v>
      </c>
      <c r="AE33" s="105"/>
      <c r="AF33" s="26">
        <f t="shared" si="14"/>
        <v>59</v>
      </c>
      <c r="AG33" s="25">
        <f t="shared" si="15"/>
        <v>0.83748425668365423</v>
      </c>
      <c r="AH33" s="123"/>
      <c r="AI33" s="122">
        <f t="shared" si="16"/>
        <v>0.05</v>
      </c>
      <c r="AJ33" s="124">
        <f t="shared" si="17"/>
        <v>0</v>
      </c>
      <c r="AL33" s="25">
        <f t="shared" si="37"/>
        <v>4.2512325532362034</v>
      </c>
      <c r="AM33" s="25">
        <f t="shared" si="38"/>
        <v>1</v>
      </c>
      <c r="AO33" s="33">
        <f t="shared" si="39"/>
        <v>15000</v>
      </c>
      <c r="AP33" s="33">
        <f t="shared" si="40"/>
        <v>15000</v>
      </c>
      <c r="AQ33" s="125"/>
      <c r="AR33" s="126">
        <f t="shared" si="41"/>
        <v>48873.236428262164</v>
      </c>
      <c r="AS33" s="126">
        <f t="shared" si="42"/>
        <v>53405.105022545627</v>
      </c>
      <c r="AT33" s="126"/>
      <c r="AU33" s="62">
        <f t="shared" si="18"/>
        <v>2861.7019962427398</v>
      </c>
      <c r="AV33" s="62">
        <f t="shared" si="19"/>
        <v>2481.6281952984605</v>
      </c>
      <c r="AW33" s="62">
        <f t="shared" si="20"/>
        <v>5343.3301915412003</v>
      </c>
      <c r="AX33" s="61">
        <f t="shared" si="43"/>
        <v>1396.7101456386276</v>
      </c>
      <c r="AY33" s="61"/>
      <c r="AZ33" s="33">
        <f>IF(B33="","",VLOOKUP($A$3,'Tab1-Plan'!$B$30:$F$33,IF(B33&lt;65,2,3),FALSE))</f>
        <v>0.2</v>
      </c>
      <c r="BA33" s="33">
        <f>IF(T33="","",VLOOKUP($A$3,'Tab1-Plan'!$B$30:$F$33,IF(T33&lt;65,4,5),FALSE))</f>
        <v>0.2</v>
      </c>
      <c r="BB33" s="115"/>
      <c r="BC33" s="126">
        <f t="shared" si="21"/>
        <v>9774.6472856524324</v>
      </c>
      <c r="BD33" s="126">
        <f t="shared" si="22"/>
        <v>10681.021004509126</v>
      </c>
      <c r="BE33" s="125"/>
      <c r="BF33" s="62">
        <f t="shared" si="23"/>
        <v>572.3403992485479</v>
      </c>
      <c r="BG33" s="62">
        <f t="shared" si="24"/>
        <v>496.32563905969209</v>
      </c>
      <c r="BH33" s="62">
        <f t="shared" si="25"/>
        <v>1068.6660383082399</v>
      </c>
      <c r="BI33" s="61">
        <f t="shared" si="26"/>
        <v>279.34202912772548</v>
      </c>
      <c r="BJ33" s="61"/>
      <c r="BK33" s="61">
        <f t="shared" si="27"/>
        <v>4274.6641532329604</v>
      </c>
      <c r="BL33" s="61">
        <f t="shared" si="28"/>
        <v>1117.3681165109022</v>
      </c>
      <c r="BM33" s="127"/>
      <c r="BU33" s="37"/>
      <c r="BV33" s="127"/>
      <c r="BW33" s="127"/>
    </row>
    <row r="34" spans="1:75">
      <c r="A34" s="26">
        <f t="shared" si="29"/>
        <v>2052</v>
      </c>
      <c r="B34" s="26">
        <f t="shared" si="30"/>
        <v>57</v>
      </c>
      <c r="C34" s="26">
        <f t="shared" si="31"/>
        <v>31</v>
      </c>
      <c r="D34" s="103">
        <f t="shared" si="0"/>
        <v>0</v>
      </c>
      <c r="E34" s="118">
        <f t="shared" si="1"/>
        <v>0</v>
      </c>
      <c r="F34" s="103">
        <f t="shared" si="2"/>
        <v>3.0999999999999999E-3</v>
      </c>
      <c r="G34" s="103"/>
      <c r="H34" s="60">
        <f>IF(B34="","",(IF(AND(B34&gt;='Tab1-Plan'!$C$9,C34&gt;='Tab1-Plan'!$D$9),1,0)))</f>
        <v>1</v>
      </c>
      <c r="I34" s="64">
        <f>IF(AND(B34="",T34=""),"",VLOOKUP($A$3,'Tab2-Assumptions'!$A$10:$C$13,2,FALSE))</f>
        <v>1</v>
      </c>
      <c r="J34" s="64">
        <f>IF(AND(B34="",T34=""),"",VLOOKUP($A$3,'Tab2-Assumptions'!$A$10:$C$13,3,FALSE))</f>
        <v>0.8</v>
      </c>
      <c r="K34" s="103">
        <f t="shared" si="32"/>
        <v>0.52609668846589963</v>
      </c>
      <c r="L34" s="103">
        <f t="shared" si="3"/>
        <v>0</v>
      </c>
      <c r="M34" s="103">
        <f t="shared" si="4"/>
        <v>0</v>
      </c>
      <c r="N34" s="103">
        <f t="shared" si="5"/>
        <v>1.6308997342442887E-3</v>
      </c>
      <c r="O34" s="103">
        <f t="shared" si="6"/>
        <v>0.52446578873165539</v>
      </c>
      <c r="P34" s="103">
        <f t="shared" si="33"/>
        <v>5.8471470389385501E-2</v>
      </c>
      <c r="Q34" s="103">
        <f t="shared" si="7"/>
        <v>5.8290208831178407E-2</v>
      </c>
      <c r="R34" s="103">
        <f t="shared" si="8"/>
        <v>5.8380839610281954E-2</v>
      </c>
      <c r="T34" s="26">
        <f t="shared" si="34"/>
        <v>60</v>
      </c>
      <c r="U34" s="119">
        <f t="shared" si="9"/>
        <v>9.1999999999999998E-3</v>
      </c>
      <c r="V34" s="119"/>
      <c r="W34" s="120">
        <f t="shared" si="35"/>
        <v>5.7840008817492169E-2</v>
      </c>
      <c r="X34" s="120">
        <f t="shared" si="10"/>
        <v>5.730788073637124E-2</v>
      </c>
      <c r="Y34" s="120">
        <f t="shared" si="11"/>
        <v>4.6059155821545364E-2</v>
      </c>
      <c r="Z34" s="120"/>
      <c r="AA34" s="119">
        <f t="shared" si="36"/>
        <v>0.24894589909664172</v>
      </c>
      <c r="AC34" s="26">
        <f t="shared" si="12"/>
        <v>57</v>
      </c>
      <c r="AD34" s="25">
        <f t="shared" si="13"/>
        <v>0.7894092343139355</v>
      </c>
      <c r="AE34" s="105"/>
      <c r="AF34" s="26">
        <f t="shared" si="14"/>
        <v>60</v>
      </c>
      <c r="AG34" s="25">
        <f t="shared" si="15"/>
        <v>0.86260878438416388</v>
      </c>
      <c r="AH34" s="123"/>
      <c r="AI34" s="122">
        <f t="shared" si="16"/>
        <v>0.05</v>
      </c>
      <c r="AJ34" s="124">
        <f t="shared" si="17"/>
        <v>0</v>
      </c>
      <c r="AL34" s="25">
        <f t="shared" si="37"/>
        <v>4.4637941808980139</v>
      </c>
      <c r="AM34" s="25">
        <f t="shared" si="38"/>
        <v>1</v>
      </c>
      <c r="AO34" s="33">
        <f t="shared" si="39"/>
        <v>15000</v>
      </c>
      <c r="AP34" s="33">
        <f t="shared" si="40"/>
        <v>15000</v>
      </c>
      <c r="AQ34" s="125"/>
      <c r="AR34" s="126">
        <f t="shared" si="41"/>
        <v>52856.405197165535</v>
      </c>
      <c r="AS34" s="126">
        <f t="shared" si="42"/>
        <v>57757.62108188311</v>
      </c>
      <c r="AT34" s="126"/>
      <c r="AU34" s="62">
        <f t="shared" si="18"/>
        <v>3085.8013141917945</v>
      </c>
      <c r="AV34" s="62">
        <f t="shared" si="19"/>
        <v>2660.2672692922279</v>
      </c>
      <c r="AW34" s="62">
        <f t="shared" si="20"/>
        <v>5746.0685834840224</v>
      </c>
      <c r="AX34" s="61">
        <f t="shared" si="43"/>
        <v>1430.4602097863965</v>
      </c>
      <c r="AY34" s="61"/>
      <c r="AZ34" s="33">
        <f>IF(B34="","",VLOOKUP($A$3,'Tab1-Plan'!$B$30:$F$33,IF(B34&lt;65,2,3),FALSE))</f>
        <v>0.2</v>
      </c>
      <c r="BA34" s="33">
        <f>IF(T34="","",VLOOKUP($A$3,'Tab1-Plan'!$B$30:$F$33,IF(T34&lt;65,4,5),FALSE))</f>
        <v>0.2</v>
      </c>
      <c r="BB34" s="115"/>
      <c r="BC34" s="126">
        <f t="shared" si="21"/>
        <v>10571.281039433108</v>
      </c>
      <c r="BD34" s="126">
        <f t="shared" si="22"/>
        <v>11551.524216376623</v>
      </c>
      <c r="BE34" s="125"/>
      <c r="BF34" s="62">
        <f t="shared" si="23"/>
        <v>617.16026283835902</v>
      </c>
      <c r="BG34" s="62">
        <f t="shared" si="24"/>
        <v>532.05345385844555</v>
      </c>
      <c r="BH34" s="62">
        <f t="shared" si="25"/>
        <v>1149.2137166968046</v>
      </c>
      <c r="BI34" s="61">
        <f t="shared" si="26"/>
        <v>286.09204195727932</v>
      </c>
      <c r="BJ34" s="61"/>
      <c r="BK34" s="61">
        <f t="shared" si="27"/>
        <v>4596.8548667872183</v>
      </c>
      <c r="BL34" s="61">
        <f t="shared" si="28"/>
        <v>1144.3681678291173</v>
      </c>
      <c r="BM34" s="128"/>
      <c r="BU34" s="37"/>
      <c r="BV34" s="127"/>
      <c r="BW34" s="127"/>
    </row>
    <row r="35" spans="1:75">
      <c r="A35" s="26">
        <f t="shared" si="29"/>
        <v>2053</v>
      </c>
      <c r="B35" s="26">
        <f t="shared" si="30"/>
        <v>58</v>
      </c>
      <c r="C35" s="26">
        <f t="shared" si="31"/>
        <v>32</v>
      </c>
      <c r="D35" s="103">
        <f t="shared" si="0"/>
        <v>0</v>
      </c>
      <c r="E35" s="118">
        <f t="shared" si="1"/>
        <v>0</v>
      </c>
      <c r="F35" s="103">
        <f t="shared" si="2"/>
        <v>3.3999999999999998E-3</v>
      </c>
      <c r="G35" s="103"/>
      <c r="H35" s="60">
        <f>IF(B35="","",(IF(AND(B35&gt;='Tab1-Plan'!$C$9,C35&gt;='Tab1-Plan'!$D$9),1,0)))</f>
        <v>1</v>
      </c>
      <c r="I35" s="64">
        <f>IF(AND(B35="",T35=""),"",VLOOKUP($A$3,'Tab2-Assumptions'!$A$10:$C$13,2,FALSE))</f>
        <v>1</v>
      </c>
      <c r="J35" s="64">
        <f>IF(AND(B35="",T35=""),"",VLOOKUP($A$3,'Tab2-Assumptions'!$A$10:$C$13,3,FALSE))</f>
        <v>0.8</v>
      </c>
      <c r="K35" s="103">
        <f t="shared" si="32"/>
        <v>0.52446578873165539</v>
      </c>
      <c r="L35" s="103">
        <f t="shared" si="3"/>
        <v>0</v>
      </c>
      <c r="M35" s="103">
        <f t="shared" si="4"/>
        <v>0</v>
      </c>
      <c r="N35" s="103">
        <f t="shared" si="5"/>
        <v>1.7831836816876283E-3</v>
      </c>
      <c r="O35" s="103">
        <f t="shared" si="6"/>
        <v>0.52268260504996777</v>
      </c>
      <c r="P35" s="103">
        <f t="shared" si="33"/>
        <v>5.8290208831178407E-2</v>
      </c>
      <c r="Q35" s="103">
        <f t="shared" si="7"/>
        <v>5.8092022121152401E-2</v>
      </c>
      <c r="R35" s="103">
        <f t="shared" si="8"/>
        <v>5.81911154761654E-2</v>
      </c>
      <c r="T35" s="26">
        <f t="shared" si="34"/>
        <v>61</v>
      </c>
      <c r="U35" s="119">
        <f t="shared" si="9"/>
        <v>1.01E-2</v>
      </c>
      <c r="V35" s="119"/>
      <c r="W35" s="120">
        <f t="shared" si="35"/>
        <v>5.730788073637124E-2</v>
      </c>
      <c r="X35" s="120">
        <f t="shared" si="10"/>
        <v>5.6729071140933895E-2</v>
      </c>
      <c r="Y35" s="120">
        <f t="shared" si="11"/>
        <v>4.5614780750922061E-2</v>
      </c>
      <c r="Z35" s="120"/>
      <c r="AA35" s="119">
        <f t="shared" si="36"/>
        <v>0.23709133247299211</v>
      </c>
      <c r="AC35" s="26">
        <f t="shared" si="12"/>
        <v>58</v>
      </c>
      <c r="AD35" s="25">
        <f t="shared" si="13"/>
        <v>0.81309151134335356</v>
      </c>
      <c r="AE35" s="105"/>
      <c r="AF35" s="26">
        <f t="shared" si="14"/>
        <v>61</v>
      </c>
      <c r="AG35" s="25">
        <f t="shared" si="15"/>
        <v>0.88848704791568878</v>
      </c>
      <c r="AH35" s="123"/>
      <c r="AI35" s="122">
        <f t="shared" si="16"/>
        <v>0.05</v>
      </c>
      <c r="AJ35" s="124">
        <f t="shared" si="17"/>
        <v>0</v>
      </c>
      <c r="AL35" s="25">
        <f t="shared" si="37"/>
        <v>4.6869838899429146</v>
      </c>
      <c r="AM35" s="25">
        <f t="shared" si="38"/>
        <v>1</v>
      </c>
      <c r="AO35" s="33">
        <f t="shared" si="39"/>
        <v>15000</v>
      </c>
      <c r="AP35" s="33">
        <f t="shared" si="40"/>
        <v>15000</v>
      </c>
      <c r="AQ35" s="125"/>
      <c r="AR35" s="126">
        <f t="shared" si="41"/>
        <v>57164.202220734529</v>
      </c>
      <c r="AS35" s="126">
        <f t="shared" si="42"/>
        <v>62464.867200056578</v>
      </c>
      <c r="AT35" s="126"/>
      <c r="AU35" s="62">
        <f t="shared" si="18"/>
        <v>3326.4486925296337</v>
      </c>
      <c r="AV35" s="62">
        <f t="shared" si="19"/>
        <v>2849.3212219660436</v>
      </c>
      <c r="AW35" s="62">
        <f t="shared" si="20"/>
        <v>6175.7699144956769</v>
      </c>
      <c r="AX35" s="61">
        <f t="shared" si="43"/>
        <v>1464.2215180743965</v>
      </c>
      <c r="AY35" s="61"/>
      <c r="AZ35" s="33">
        <f>IF(B35="","",VLOOKUP($A$3,'Tab1-Plan'!$B$30:$F$33,IF(B35&lt;65,2,3),FALSE))</f>
        <v>0.2</v>
      </c>
      <c r="BA35" s="33">
        <f>IF(T35="","",VLOOKUP($A$3,'Tab1-Plan'!$B$30:$F$33,IF(T35&lt;65,4,5),FALSE))</f>
        <v>0.2</v>
      </c>
      <c r="BB35" s="115"/>
      <c r="BC35" s="126">
        <f t="shared" si="21"/>
        <v>11432.840444146907</v>
      </c>
      <c r="BD35" s="126">
        <f t="shared" si="22"/>
        <v>12492.973440011316</v>
      </c>
      <c r="BE35" s="125"/>
      <c r="BF35" s="62">
        <f t="shared" si="23"/>
        <v>665.28973850592672</v>
      </c>
      <c r="BG35" s="62">
        <f t="shared" si="24"/>
        <v>569.86424439320876</v>
      </c>
      <c r="BH35" s="62">
        <f t="shared" si="25"/>
        <v>1235.1539828991354</v>
      </c>
      <c r="BI35" s="61">
        <f t="shared" si="26"/>
        <v>292.84430361487932</v>
      </c>
      <c r="BJ35" s="61"/>
      <c r="BK35" s="61">
        <f t="shared" si="27"/>
        <v>4940.6159315965415</v>
      </c>
      <c r="BL35" s="61">
        <f t="shared" si="28"/>
        <v>1171.3772144595173</v>
      </c>
      <c r="BM35" s="127"/>
      <c r="BU35" s="37"/>
      <c r="BV35" s="127"/>
      <c r="BW35" s="127"/>
    </row>
    <row r="36" spans="1:75">
      <c r="A36" s="26">
        <f t="shared" si="29"/>
        <v>2054</v>
      </c>
      <c r="B36" s="26">
        <f t="shared" si="30"/>
        <v>59</v>
      </c>
      <c r="C36" s="26">
        <f t="shared" si="31"/>
        <v>33</v>
      </c>
      <c r="D36" s="103">
        <f t="shared" si="0"/>
        <v>0</v>
      </c>
      <c r="E36" s="118">
        <f t="shared" si="1"/>
        <v>0</v>
      </c>
      <c r="F36" s="103">
        <f t="shared" si="2"/>
        <v>3.8E-3</v>
      </c>
      <c r="G36" s="103"/>
      <c r="H36" s="60">
        <f>IF(B36="","",(IF(AND(B36&gt;='Tab1-Plan'!$C$9,C36&gt;='Tab1-Plan'!$D$9),1,0)))</f>
        <v>1</v>
      </c>
      <c r="I36" s="64">
        <f>IF(AND(B36="",T36=""),"",VLOOKUP($A$3,'Tab2-Assumptions'!$A$10:$C$13,2,FALSE))</f>
        <v>1</v>
      </c>
      <c r="J36" s="64">
        <f>IF(AND(B36="",T36=""),"",VLOOKUP($A$3,'Tab2-Assumptions'!$A$10:$C$13,3,FALSE))</f>
        <v>0.8</v>
      </c>
      <c r="K36" s="103">
        <f t="shared" si="32"/>
        <v>0.52268260504996777</v>
      </c>
      <c r="L36" s="103">
        <f t="shared" si="3"/>
        <v>0</v>
      </c>
      <c r="M36" s="103">
        <f t="shared" si="4"/>
        <v>0</v>
      </c>
      <c r="N36" s="103">
        <f t="shared" si="5"/>
        <v>1.9861938991898778E-3</v>
      </c>
      <c r="O36" s="103">
        <f t="shared" si="6"/>
        <v>0.52069641115077792</v>
      </c>
      <c r="P36" s="103">
        <f t="shared" si="33"/>
        <v>5.8092022121152401E-2</v>
      </c>
      <c r="Q36" s="103">
        <f t="shared" si="7"/>
        <v>5.7871272437092017E-2</v>
      </c>
      <c r="R36" s="103">
        <f t="shared" si="8"/>
        <v>5.7981647279122209E-2</v>
      </c>
      <c r="T36" s="26">
        <f t="shared" si="34"/>
        <v>62</v>
      </c>
      <c r="U36" s="119">
        <f t="shared" si="9"/>
        <v>1.11E-2</v>
      </c>
      <c r="V36" s="119"/>
      <c r="W36" s="120">
        <f t="shared" si="35"/>
        <v>5.6729071140933895E-2</v>
      </c>
      <c r="X36" s="120">
        <f t="shared" si="10"/>
        <v>5.6099378451269527E-2</v>
      </c>
      <c r="Y36" s="120">
        <f t="shared" si="11"/>
        <v>4.5131379836881369E-2</v>
      </c>
      <c r="Z36" s="120"/>
      <c r="AA36" s="119">
        <f t="shared" si="36"/>
        <v>0.22580126902189723</v>
      </c>
      <c r="AC36" s="26">
        <f t="shared" si="12"/>
        <v>59</v>
      </c>
      <c r="AD36" s="25">
        <f t="shared" si="13"/>
        <v>0.83748425668365423</v>
      </c>
      <c r="AE36" s="105"/>
      <c r="AF36" s="26">
        <f t="shared" si="14"/>
        <v>62</v>
      </c>
      <c r="AG36" s="25">
        <f t="shared" si="15"/>
        <v>0.9151416593531595</v>
      </c>
      <c r="AH36" s="123"/>
      <c r="AI36" s="122">
        <f t="shared" si="16"/>
        <v>0.05</v>
      </c>
      <c r="AJ36" s="124">
        <f t="shared" si="17"/>
        <v>0</v>
      </c>
      <c r="AL36" s="25">
        <f t="shared" si="37"/>
        <v>4.9213330844400609</v>
      </c>
      <c r="AM36" s="25">
        <f t="shared" si="38"/>
        <v>1</v>
      </c>
      <c r="AO36" s="33">
        <f t="shared" si="39"/>
        <v>15000</v>
      </c>
      <c r="AP36" s="33">
        <f t="shared" si="40"/>
        <v>15000</v>
      </c>
      <c r="AQ36" s="125"/>
      <c r="AR36" s="126">
        <f t="shared" si="41"/>
        <v>61823.084701724394</v>
      </c>
      <c r="AS36" s="126">
        <f t="shared" si="42"/>
        <v>67555.753876861199</v>
      </c>
      <c r="AT36" s="126"/>
      <c r="AU36" s="62">
        <f t="shared" si="18"/>
        <v>3584.6042908826803</v>
      </c>
      <c r="AV36" s="62">
        <f t="shared" si="19"/>
        <v>3048.8843883834938</v>
      </c>
      <c r="AW36" s="62">
        <f t="shared" si="20"/>
        <v>6633.4886792661746</v>
      </c>
      <c r="AX36" s="61">
        <f t="shared" si="43"/>
        <v>1497.8501618206913</v>
      </c>
      <c r="AY36" s="61"/>
      <c r="AZ36" s="33">
        <f>IF(B36="","",VLOOKUP($A$3,'Tab1-Plan'!$B$30:$F$33,IF(B36&lt;65,2,3),FALSE))</f>
        <v>0.2</v>
      </c>
      <c r="BA36" s="33">
        <f>IF(T36="","",VLOOKUP($A$3,'Tab1-Plan'!$B$30:$F$33,IF(T36&lt;65,4,5),FALSE))</f>
        <v>0.2</v>
      </c>
      <c r="BB36" s="115"/>
      <c r="BC36" s="126">
        <f t="shared" si="21"/>
        <v>12364.61694034488</v>
      </c>
      <c r="BD36" s="126">
        <f t="shared" si="22"/>
        <v>13511.15077537224</v>
      </c>
      <c r="BE36" s="125"/>
      <c r="BF36" s="62">
        <f t="shared" si="23"/>
        <v>716.92085817653606</v>
      </c>
      <c r="BG36" s="62">
        <f t="shared" si="24"/>
        <v>609.77687767669875</v>
      </c>
      <c r="BH36" s="62">
        <f t="shared" si="25"/>
        <v>1326.6977358532349</v>
      </c>
      <c r="BI36" s="61">
        <f t="shared" si="26"/>
        <v>299.57003236413823</v>
      </c>
      <c r="BJ36" s="61"/>
      <c r="BK36" s="61">
        <f t="shared" si="27"/>
        <v>5306.7909434129397</v>
      </c>
      <c r="BL36" s="61">
        <f t="shared" si="28"/>
        <v>1198.2801294565529</v>
      </c>
      <c r="BM36" s="127"/>
      <c r="BU36" s="37"/>
      <c r="BV36" s="127"/>
      <c r="BW36" s="127"/>
    </row>
    <row r="37" spans="1:75">
      <c r="A37" s="26">
        <f t="shared" si="29"/>
        <v>2055</v>
      </c>
      <c r="B37" s="26">
        <f t="shared" si="30"/>
        <v>60</v>
      </c>
      <c r="C37" s="26">
        <f t="shared" si="31"/>
        <v>34</v>
      </c>
      <c r="D37" s="103">
        <f t="shared" si="0"/>
        <v>0</v>
      </c>
      <c r="E37" s="118">
        <f t="shared" si="1"/>
        <v>0</v>
      </c>
      <c r="F37" s="103">
        <f t="shared" si="2"/>
        <v>4.1999999999999997E-3</v>
      </c>
      <c r="G37" s="103"/>
      <c r="H37" s="60">
        <f>IF(B37="","",(IF(AND(B37&gt;='Tab1-Plan'!$C$9,C37&gt;='Tab1-Plan'!$D$9),1,0)))</f>
        <v>1</v>
      </c>
      <c r="I37" s="64">
        <f>IF(AND(B37="",T37=""),"",VLOOKUP($A$3,'Tab2-Assumptions'!$A$10:$C$13,2,FALSE))</f>
        <v>1</v>
      </c>
      <c r="J37" s="64">
        <f>IF(AND(B37="",T37=""),"",VLOOKUP($A$3,'Tab2-Assumptions'!$A$10:$C$13,3,FALSE))</f>
        <v>0.8</v>
      </c>
      <c r="K37" s="103">
        <f t="shared" si="32"/>
        <v>0.52069641115077792</v>
      </c>
      <c r="L37" s="103">
        <f t="shared" si="3"/>
        <v>0</v>
      </c>
      <c r="M37" s="103">
        <f t="shared" si="4"/>
        <v>0</v>
      </c>
      <c r="N37" s="103">
        <f t="shared" si="5"/>
        <v>2.1869249268332671E-3</v>
      </c>
      <c r="O37" s="103">
        <f t="shared" si="6"/>
        <v>0.51850948622394466</v>
      </c>
      <c r="P37" s="103">
        <f t="shared" si="33"/>
        <v>5.7871272437092017E-2</v>
      </c>
      <c r="Q37" s="103">
        <f t="shared" si="7"/>
        <v>5.7628213092856234E-2</v>
      </c>
      <c r="R37" s="103">
        <f t="shared" si="8"/>
        <v>5.7749742764974125E-2</v>
      </c>
      <c r="T37" s="26">
        <f t="shared" si="34"/>
        <v>63</v>
      </c>
      <c r="U37" s="119">
        <f t="shared" si="9"/>
        <v>1.24E-2</v>
      </c>
      <c r="V37" s="119"/>
      <c r="W37" s="120">
        <f t="shared" si="35"/>
        <v>5.6099378451269527E-2</v>
      </c>
      <c r="X37" s="120">
        <f t="shared" si="10"/>
        <v>5.5403746158473786E-2</v>
      </c>
      <c r="Y37" s="120">
        <f t="shared" si="11"/>
        <v>4.460124984389733E-2</v>
      </c>
      <c r="Z37" s="120"/>
      <c r="AA37" s="119">
        <f t="shared" si="36"/>
        <v>0.21504882763990213</v>
      </c>
      <c r="AC37" s="26">
        <f t="shared" si="12"/>
        <v>60</v>
      </c>
      <c r="AD37" s="25">
        <f t="shared" si="13"/>
        <v>0.86260878438416388</v>
      </c>
      <c r="AE37" s="105"/>
      <c r="AF37" s="26">
        <f t="shared" si="14"/>
        <v>63</v>
      </c>
      <c r="AG37" s="25">
        <f t="shared" si="15"/>
        <v>0.94259590913375435</v>
      </c>
      <c r="AH37" s="123"/>
      <c r="AI37" s="122">
        <f t="shared" si="16"/>
        <v>0.05</v>
      </c>
      <c r="AJ37" s="124">
        <f t="shared" si="17"/>
        <v>0</v>
      </c>
      <c r="AL37" s="25">
        <f t="shared" si="37"/>
        <v>5.1673997386620645</v>
      </c>
      <c r="AM37" s="25">
        <f t="shared" si="38"/>
        <v>1</v>
      </c>
      <c r="AO37" s="33">
        <f t="shared" si="39"/>
        <v>15000</v>
      </c>
      <c r="AP37" s="33">
        <f t="shared" si="40"/>
        <v>15000</v>
      </c>
      <c r="AQ37" s="125"/>
      <c r="AR37" s="126">
        <f t="shared" si="41"/>
        <v>66861.666104914941</v>
      </c>
      <c r="AS37" s="126">
        <f t="shared" si="42"/>
        <v>73061.547817825398</v>
      </c>
      <c r="AT37" s="126"/>
      <c r="AU37" s="62">
        <f t="shared" si="18"/>
        <v>3861.2440183964272</v>
      </c>
      <c r="AV37" s="62">
        <f t="shared" si="19"/>
        <v>3258.6363482046822</v>
      </c>
      <c r="AW37" s="62">
        <f t="shared" si="20"/>
        <v>7119.8803666011099</v>
      </c>
      <c r="AX37" s="61">
        <f t="shared" si="43"/>
        <v>1531.1219257739253</v>
      </c>
      <c r="AY37" s="61"/>
      <c r="AZ37" s="33">
        <f>IF(B37="","",VLOOKUP($A$3,'Tab1-Plan'!$B$30:$F$33,IF(B37&lt;65,2,3),FALSE))</f>
        <v>0.2</v>
      </c>
      <c r="BA37" s="33">
        <f>IF(T37="","",VLOOKUP($A$3,'Tab1-Plan'!$B$30:$F$33,IF(T37&lt;65,4,5),FALSE))</f>
        <v>0.2</v>
      </c>
      <c r="BB37" s="115"/>
      <c r="BC37" s="126">
        <f t="shared" si="21"/>
        <v>13372.33322098299</v>
      </c>
      <c r="BD37" s="126">
        <f t="shared" si="22"/>
        <v>14612.309563565081</v>
      </c>
      <c r="BE37" s="125"/>
      <c r="BF37" s="62">
        <f t="shared" si="23"/>
        <v>772.24880367928552</v>
      </c>
      <c r="BG37" s="62">
        <f t="shared" si="24"/>
        <v>651.72726964093647</v>
      </c>
      <c r="BH37" s="62">
        <f t="shared" si="25"/>
        <v>1423.976073320222</v>
      </c>
      <c r="BI37" s="61">
        <f t="shared" si="26"/>
        <v>306.22438515478507</v>
      </c>
      <c r="BJ37" s="61"/>
      <c r="BK37" s="61">
        <f t="shared" si="27"/>
        <v>5695.9042932808879</v>
      </c>
      <c r="BL37" s="61">
        <f t="shared" si="28"/>
        <v>1224.8975406191403</v>
      </c>
      <c r="BM37" s="127"/>
      <c r="BU37" s="37"/>
      <c r="BV37" s="127"/>
      <c r="BW37" s="127"/>
    </row>
    <row r="38" spans="1:75">
      <c r="A38" s="26">
        <f t="shared" si="29"/>
        <v>2056</v>
      </c>
      <c r="B38" s="26">
        <f t="shared" si="30"/>
        <v>61</v>
      </c>
      <c r="C38" s="26">
        <f t="shared" si="31"/>
        <v>35</v>
      </c>
      <c r="D38" s="103">
        <f t="shared" ref="D38:D69" si="44">IF($B38="","",VLOOKUP($B38,RETIREMENT,2,TRUE))</f>
        <v>0</v>
      </c>
      <c r="E38" s="118">
        <f t="shared" ref="E38:E69" si="45">IF(B38="","",VLOOKUP($B38,WITHDRAWAL,2))</f>
        <v>0</v>
      </c>
      <c r="F38" s="103">
        <f t="shared" ref="F38:F69" si="46">IF(B38="","",IF(OR(active_4sex="M",active_4sex="m"),VLOOKUP(IF(B38&lt;20,20,$B38),DEATH_MALE,2),IF(OR(active_4sex="F",active_4sex="f"),VLOOKUP(IF(B38&lt;20,20,$B38),DEATH_FEMALE,2),"error")))</f>
        <v>4.7000000000000002E-3</v>
      </c>
      <c r="G38" s="103"/>
      <c r="H38" s="60">
        <f>IF(B38="","",(IF(AND(B38&gt;='Tab1-Plan'!$C$9,C38&gt;='Tab1-Plan'!$D$9),1,0)))</f>
        <v>1</v>
      </c>
      <c r="I38" s="64">
        <f>IF(AND(B38="",T38=""),"",VLOOKUP($A$3,'Tab2-Assumptions'!$A$10:$C$13,2,FALSE))</f>
        <v>1</v>
      </c>
      <c r="J38" s="64">
        <f>IF(AND(B38="",T38=""),"",VLOOKUP($A$3,'Tab2-Assumptions'!$A$10:$C$13,3,FALSE))</f>
        <v>0.8</v>
      </c>
      <c r="K38" s="103">
        <f t="shared" si="32"/>
        <v>0.51850948622394466</v>
      </c>
      <c r="L38" s="103">
        <f t="shared" si="3"/>
        <v>0</v>
      </c>
      <c r="M38" s="103">
        <f t="shared" si="4"/>
        <v>0</v>
      </c>
      <c r="N38" s="103">
        <f t="shared" si="5"/>
        <v>2.4369945852525401E-3</v>
      </c>
      <c r="O38" s="103">
        <f t="shared" si="6"/>
        <v>0.51607249163869207</v>
      </c>
      <c r="P38" s="103">
        <f t="shared" si="33"/>
        <v>5.7628213092856234E-2</v>
      </c>
      <c r="Q38" s="103">
        <f t="shared" si="7"/>
        <v>5.7357360491319807E-2</v>
      </c>
      <c r="R38" s="103">
        <f t="shared" si="8"/>
        <v>5.7492786792088024E-2</v>
      </c>
      <c r="T38" s="26">
        <f t="shared" si="34"/>
        <v>64</v>
      </c>
      <c r="U38" s="119">
        <f t="shared" ref="U38:U69" si="47">IF(T38="","",IF(OR(active_4sex="M",active_4sex="m"),VLOOKUP(IF(T38&lt;20,20,$T38),DEATH_FEMALE,2),IF(OR(active_4sex="F",active_4sex="f"),VLOOKUP(IF(T38&lt;20,20,$T38),DEATH_MALE,2),"error")))</f>
        <v>1.3899999999999999E-2</v>
      </c>
      <c r="V38" s="119"/>
      <c r="W38" s="120">
        <f t="shared" si="35"/>
        <v>5.5403746158473786E-2</v>
      </c>
      <c r="X38" s="120">
        <f t="shared" si="10"/>
        <v>5.463363408687099E-2</v>
      </c>
      <c r="Y38" s="120">
        <f t="shared" ref="Y38:Y69" si="48">IF(T38="","",AVERAGE(W38,X38)*J38)</f>
        <v>4.4014952098137911E-2</v>
      </c>
      <c r="Z38" s="120"/>
      <c r="AA38" s="119">
        <f t="shared" si="36"/>
        <v>0.20480840727609725</v>
      </c>
      <c r="AC38" s="26">
        <f t="shared" ref="AC38:AC69" si="49">B38</f>
        <v>61</v>
      </c>
      <c r="AD38" s="25">
        <f t="shared" ref="AD38:AD69" si="50">IF(B38="","",VLOOKUP(AC38,agingtable,3))</f>
        <v>0.88848704791568878</v>
      </c>
      <c r="AE38" s="105"/>
      <c r="AF38" s="26">
        <f t="shared" ref="AF38:AF69" si="51">T38</f>
        <v>64</v>
      </c>
      <c r="AG38" s="25">
        <f t="shared" ref="AG38:AG69" si="52">IF(T38="","",VLOOKUP(AF38,agingtable,3))</f>
        <v>0.970873786407767</v>
      </c>
      <c r="AH38" s="123"/>
      <c r="AI38" s="122">
        <f t="shared" ref="AI38:AI69" si="53">IF(A38="","",VLOOKUP($A38,TRENDS,2,TRUE))</f>
        <v>0.05</v>
      </c>
      <c r="AJ38" s="124">
        <f t="shared" ref="AJ38:AJ69" si="54">IF(A38="","",VLOOKUP($A38,TRENDS,3,TRUE))</f>
        <v>0</v>
      </c>
      <c r="AL38" s="25">
        <f t="shared" si="37"/>
        <v>5.4257697255951678</v>
      </c>
      <c r="AM38" s="25">
        <f t="shared" si="38"/>
        <v>1</v>
      </c>
      <c r="AO38" s="33">
        <f t="shared" si="39"/>
        <v>15000</v>
      </c>
      <c r="AP38" s="33">
        <f t="shared" si="40"/>
        <v>15000</v>
      </c>
      <c r="AQ38" s="125"/>
      <c r="AR38" s="126">
        <f t="shared" si="41"/>
        <v>72310.891892465515</v>
      </c>
      <c r="AS38" s="126">
        <f t="shared" si="42"/>
        <v>79016.063964978181</v>
      </c>
      <c r="AT38" s="126"/>
      <c r="AU38" s="62">
        <f t="shared" ref="AU38:AU69" si="55">IF($B38="","",(AR38)*$R38*$I38)</f>
        <v>4157.3546903192464</v>
      </c>
      <c r="AV38" s="62">
        <f t="shared" ref="AV38:AV69" si="56">IF($T38="","",(AS38)*$Y38*$I38)</f>
        <v>3477.8882704019156</v>
      </c>
      <c r="AW38" s="62">
        <f t="shared" ref="AW38:AW69" si="57">IF($A38="","",SUM(AU38:AV38))</f>
        <v>7635.2429607211616</v>
      </c>
      <c r="AX38" s="61">
        <f t="shared" si="43"/>
        <v>1563.7619499513344</v>
      </c>
      <c r="AY38" s="61"/>
      <c r="AZ38" s="33">
        <f>IF(B38="","",VLOOKUP($A$3,'Tab1-Plan'!$B$30:$F$33,IF(B38&lt;65,2,3),FALSE))</f>
        <v>0.2</v>
      </c>
      <c r="BA38" s="33">
        <f>IF(T38="","",VLOOKUP($A$3,'Tab1-Plan'!$B$30:$F$33,IF(T38&lt;65,4,5),FALSE))</f>
        <v>0.2</v>
      </c>
      <c r="BB38" s="115"/>
      <c r="BC38" s="126">
        <f t="shared" ref="BC38:BC69" si="58">IF(B38="","",AZ38*IF(AZ38&lt;1,AR38,AM38))</f>
        <v>14462.178378493103</v>
      </c>
      <c r="BD38" s="126">
        <f t="shared" ref="BD38:BD69" si="59">IF($T38="","",BA38*IF(BA38&lt;1,AS38,$AM38))</f>
        <v>15803.212792995637</v>
      </c>
      <c r="BE38" s="125"/>
      <c r="BF38" s="62">
        <f t="shared" ref="BF38:BF69" si="60">IF($B38="","",(BC38)*$R38*$I38)</f>
        <v>831.4709380638493</v>
      </c>
      <c r="BG38" s="62">
        <f t="shared" ref="BG38:BG69" si="61">IF($T38="","",(BD38)*$Y38*$I38)</f>
        <v>695.57765408038313</v>
      </c>
      <c r="BH38" s="62">
        <f t="shared" ref="BH38:BH69" si="62">IF($A38="","",SUM(BF38:BG38))</f>
        <v>1527.0485921442323</v>
      </c>
      <c r="BI38" s="61">
        <f t="shared" ref="BI38:BI69" si="63">IF($A38="","",BH38*AA38)</f>
        <v>312.75238999026686</v>
      </c>
      <c r="BJ38" s="61"/>
      <c r="BK38" s="61">
        <f t="shared" ref="BK38:BK69" si="64">IF(A38="","",AW38-BH38)</f>
        <v>6108.1943685769293</v>
      </c>
      <c r="BL38" s="61">
        <f t="shared" ref="BL38:BL69" si="65">IF(A38="","",AX38-BI38)</f>
        <v>1251.0095599610675</v>
      </c>
      <c r="BM38" s="127"/>
      <c r="BU38" s="37"/>
      <c r="BV38" s="127"/>
      <c r="BW38" s="127"/>
    </row>
    <row r="39" spans="1:75">
      <c r="A39" s="26">
        <f t="shared" si="29"/>
        <v>2057</v>
      </c>
      <c r="B39" s="26">
        <f t="shared" si="30"/>
        <v>62</v>
      </c>
      <c r="C39" s="26">
        <f t="shared" si="31"/>
        <v>36</v>
      </c>
      <c r="D39" s="103">
        <f t="shared" si="44"/>
        <v>0.3</v>
      </c>
      <c r="E39" s="118">
        <f t="shared" si="45"/>
        <v>0</v>
      </c>
      <c r="F39" s="103">
        <f t="shared" si="46"/>
        <v>5.1999999999999998E-3</v>
      </c>
      <c r="G39" s="103"/>
      <c r="H39" s="60">
        <f>IF(B39="","",(IF(AND(B39&gt;='Tab1-Plan'!$C$9,C39&gt;='Tab1-Plan'!$D$9),1,0)))</f>
        <v>1</v>
      </c>
      <c r="I39" s="64">
        <f>IF(AND(B39="",T39=""),"",VLOOKUP($A$3,'Tab2-Assumptions'!$A$10:$C$13,2,FALSE))</f>
        <v>1</v>
      </c>
      <c r="J39" s="64">
        <f>IF(AND(B39="",T39=""),"",VLOOKUP($A$3,'Tab2-Assumptions'!$A$10:$C$13,3,FALSE))</f>
        <v>0.8</v>
      </c>
      <c r="K39" s="103">
        <f t="shared" si="32"/>
        <v>0.51607249163869207</v>
      </c>
      <c r="L39" s="103">
        <f t="shared" si="3"/>
        <v>0.15482174749160763</v>
      </c>
      <c r="M39" s="103">
        <f t="shared" si="4"/>
        <v>0</v>
      </c>
      <c r="N39" s="103">
        <f t="shared" si="5"/>
        <v>2.6835769565211986E-3</v>
      </c>
      <c r="O39" s="103">
        <f t="shared" si="6"/>
        <v>0.35856716719056325</v>
      </c>
      <c r="P39" s="103">
        <f t="shared" si="33"/>
        <v>0.21217910798292744</v>
      </c>
      <c r="Q39" s="103">
        <f t="shared" si="7"/>
        <v>0.21107577662141622</v>
      </c>
      <c r="R39" s="103">
        <f t="shared" si="8"/>
        <v>0.21162744230217184</v>
      </c>
      <c r="T39" s="26">
        <f t="shared" si="34"/>
        <v>65</v>
      </c>
      <c r="U39" s="119">
        <f t="shared" si="47"/>
        <v>1.5599999999999999E-2</v>
      </c>
      <c r="V39" s="119"/>
      <c r="W39" s="120">
        <f t="shared" ref="W39:W70" si="66">IF(T39="","",X38+IF(L39="",0,L39))</f>
        <v>0.20945538157847862</v>
      </c>
      <c r="X39" s="120">
        <f t="shared" si="10"/>
        <v>0.20618787762585439</v>
      </c>
      <c r="Y39" s="120">
        <f t="shared" si="48"/>
        <v>0.16625730368173319</v>
      </c>
      <c r="Z39" s="120"/>
      <c r="AA39" s="119">
        <f t="shared" ref="AA39:AA70" si="67">IF(A39="","",AA38/(1+discount))</f>
        <v>0.19505562597723547</v>
      </c>
      <c r="AC39" s="26">
        <f t="shared" si="49"/>
        <v>62</v>
      </c>
      <c r="AD39" s="25">
        <f t="shared" si="50"/>
        <v>0.9151416593531595</v>
      </c>
      <c r="AE39" s="105"/>
      <c r="AF39" s="26">
        <f t="shared" si="51"/>
        <v>65</v>
      </c>
      <c r="AG39" s="25">
        <f t="shared" si="52"/>
        <v>1</v>
      </c>
      <c r="AH39" s="123"/>
      <c r="AI39" s="122">
        <f t="shared" si="53"/>
        <v>0.05</v>
      </c>
      <c r="AJ39" s="124">
        <f t="shared" si="54"/>
        <v>0</v>
      </c>
      <c r="AL39" s="25">
        <f t="shared" ref="AL39:AL70" si="68">IF(A39="","",AL38*(1+AI38))</f>
        <v>5.6970582118749267</v>
      </c>
      <c r="AM39" s="25">
        <f t="shared" ref="AM39:AM70" si="69">IF(A39="","",AM38*(1+AJ38))</f>
        <v>1</v>
      </c>
      <c r="AO39" s="33">
        <f t="shared" ref="AO39:AO70" si="70">IF(B39="","",IF(B39&lt;65,cc_pre_ret_age65,cc_pst_ret_age65))</f>
        <v>15000</v>
      </c>
      <c r="AP39" s="33">
        <f t="shared" ref="AP39:AP70" si="71">IF(T39="","",IF(T39&lt;65,cc_pre_sp_age65,cc_pst_sp_age65))</f>
        <v>2100</v>
      </c>
      <c r="AQ39" s="125"/>
      <c r="AR39" s="126">
        <f t="shared" ref="AR39:AR70" si="72">IF(B39="","",AO39*AL39*AD39)</f>
        <v>78204.229581701467</v>
      </c>
      <c r="AS39" s="126">
        <f t="shared" ref="AS39:AS70" si="73">IF(T39="","",AP39*AL39*AG39)</f>
        <v>11963.822244937346</v>
      </c>
      <c r="AT39" s="126"/>
      <c r="AU39" s="62">
        <f t="shared" si="55"/>
        <v>16550.161083587329</v>
      </c>
      <c r="AV39" s="62">
        <f t="shared" si="56"/>
        <v>1989.0728281708234</v>
      </c>
      <c r="AW39" s="62">
        <f t="shared" si="57"/>
        <v>18539.23391175815</v>
      </c>
      <c r="AX39" s="61">
        <f t="shared" ref="AX39:AX70" si="74">IF($A39="","",AW39*AA39)</f>
        <v>3616.1818757963779</v>
      </c>
      <c r="AY39" s="61"/>
      <c r="AZ39" s="33">
        <f>IF(B39="","",VLOOKUP($A$3,'Tab1-Plan'!$B$30:$F$33,IF(B39&lt;65,2,3),FALSE))</f>
        <v>0.2</v>
      </c>
      <c r="BA39" s="33">
        <f>IF(T39="","",VLOOKUP($A$3,'Tab1-Plan'!$B$30:$F$33,IF(T39&lt;65,4,5),FALSE))</f>
        <v>0.2</v>
      </c>
      <c r="BB39" s="115"/>
      <c r="BC39" s="126">
        <f t="shared" si="58"/>
        <v>15640.845916340295</v>
      </c>
      <c r="BD39" s="126">
        <f t="shared" si="59"/>
        <v>2392.7644489874692</v>
      </c>
      <c r="BE39" s="125"/>
      <c r="BF39" s="62">
        <f t="shared" si="60"/>
        <v>3310.0322167174659</v>
      </c>
      <c r="BG39" s="62">
        <f t="shared" si="61"/>
        <v>397.81456563416464</v>
      </c>
      <c r="BH39" s="62">
        <f t="shared" si="62"/>
        <v>3707.8467823516303</v>
      </c>
      <c r="BI39" s="61">
        <f t="shared" si="63"/>
        <v>723.23637515927555</v>
      </c>
      <c r="BJ39" s="61"/>
      <c r="BK39" s="61">
        <f t="shared" si="64"/>
        <v>14831.387129406521</v>
      </c>
      <c r="BL39" s="61">
        <f t="shared" si="65"/>
        <v>2892.9455006371022</v>
      </c>
      <c r="BM39" s="127"/>
      <c r="BU39" s="37"/>
      <c r="BV39" s="127"/>
      <c r="BW39" s="127"/>
    </row>
    <row r="40" spans="1:75">
      <c r="A40" s="26">
        <f t="shared" si="29"/>
        <v>2058</v>
      </c>
      <c r="B40" s="26">
        <f t="shared" si="30"/>
        <v>63</v>
      </c>
      <c r="C40" s="26">
        <f t="shared" si="31"/>
        <v>37</v>
      </c>
      <c r="D40" s="103">
        <f t="shared" si="44"/>
        <v>0.3</v>
      </c>
      <c r="E40" s="118">
        <f t="shared" si="45"/>
        <v>0</v>
      </c>
      <c r="F40" s="103">
        <f t="shared" si="46"/>
        <v>5.7999999999999996E-3</v>
      </c>
      <c r="G40" s="103"/>
      <c r="H40" s="60">
        <f>IF(B40="","",(IF(AND(B40&gt;='Tab1-Plan'!$C$9,C40&gt;='Tab1-Plan'!$D$9),1,0)))</f>
        <v>1</v>
      </c>
      <c r="I40" s="64">
        <f>IF(AND(B40="",T40=""),"",VLOOKUP($A$3,'Tab2-Assumptions'!$A$10:$C$13,2,FALSE))</f>
        <v>1</v>
      </c>
      <c r="J40" s="64">
        <f>IF(AND(B40="",T40=""),"",VLOOKUP($A$3,'Tab2-Assumptions'!$A$10:$C$13,3,FALSE))</f>
        <v>0.8</v>
      </c>
      <c r="K40" s="103">
        <f t="shared" si="32"/>
        <v>0.35856716719056325</v>
      </c>
      <c r="L40" s="103">
        <f t="shared" si="3"/>
        <v>0.10757015015716898</v>
      </c>
      <c r="M40" s="103">
        <f t="shared" si="4"/>
        <v>0</v>
      </c>
      <c r="N40" s="103">
        <f t="shared" si="5"/>
        <v>2.0796895697052669E-3</v>
      </c>
      <c r="O40" s="103">
        <f t="shared" si="6"/>
        <v>0.248917327463689</v>
      </c>
      <c r="P40" s="103">
        <f t="shared" si="33"/>
        <v>0.31864592677858516</v>
      </c>
      <c r="Q40" s="103">
        <f t="shared" si="7"/>
        <v>0.31679778040326934</v>
      </c>
      <c r="R40" s="103">
        <f t="shared" si="8"/>
        <v>0.31772185359092725</v>
      </c>
      <c r="T40" s="26">
        <f t="shared" si="34"/>
        <v>66</v>
      </c>
      <c r="U40" s="119">
        <f t="shared" si="47"/>
        <v>1.7600000000000001E-2</v>
      </c>
      <c r="V40" s="119"/>
      <c r="W40" s="120">
        <f t="shared" si="66"/>
        <v>0.31375802778302336</v>
      </c>
      <c r="X40" s="120">
        <f t="shared" si="10"/>
        <v>0.30823588649404216</v>
      </c>
      <c r="Y40" s="120">
        <f t="shared" si="48"/>
        <v>0.24879756571082623</v>
      </c>
      <c r="Z40" s="120"/>
      <c r="AA40" s="119">
        <f t="shared" si="67"/>
        <v>0.18576726283546235</v>
      </c>
      <c r="AC40" s="26">
        <f t="shared" si="49"/>
        <v>63</v>
      </c>
      <c r="AD40" s="25">
        <f t="shared" si="50"/>
        <v>0.94259590913375435</v>
      </c>
      <c r="AE40" s="105"/>
      <c r="AF40" s="26">
        <f t="shared" si="51"/>
        <v>66</v>
      </c>
      <c r="AG40" s="25">
        <f t="shared" si="52"/>
        <v>1.0249999999999999</v>
      </c>
      <c r="AH40" s="123"/>
      <c r="AI40" s="122">
        <f t="shared" si="53"/>
        <v>0.05</v>
      </c>
      <c r="AJ40" s="124">
        <f t="shared" si="54"/>
        <v>0</v>
      </c>
      <c r="AL40" s="25">
        <f t="shared" si="68"/>
        <v>5.9819111224686736</v>
      </c>
      <c r="AM40" s="25">
        <f t="shared" si="69"/>
        <v>1</v>
      </c>
      <c r="AO40" s="33">
        <f t="shared" si="70"/>
        <v>15000</v>
      </c>
      <c r="AP40" s="33">
        <f t="shared" si="71"/>
        <v>2100</v>
      </c>
      <c r="AQ40" s="125"/>
      <c r="AR40" s="126">
        <f t="shared" si="72"/>
        <v>84577.87429261014</v>
      </c>
      <c r="AS40" s="126">
        <f t="shared" si="73"/>
        <v>12876.063691113819</v>
      </c>
      <c r="AT40" s="126"/>
      <c r="AU40" s="62">
        <f t="shared" si="55"/>
        <v>26872.238993028528</v>
      </c>
      <c r="AV40" s="62">
        <f t="shared" si="56"/>
        <v>3203.5333022866739</v>
      </c>
      <c r="AW40" s="62">
        <f t="shared" si="57"/>
        <v>30075.772295315201</v>
      </c>
      <c r="AX40" s="61">
        <f t="shared" si="74"/>
        <v>5587.0938969633362</v>
      </c>
      <c r="AY40" s="61"/>
      <c r="AZ40" s="33">
        <f>IF(B40="","",VLOOKUP($A$3,'Tab1-Plan'!$B$30:$F$33,IF(B40&lt;65,2,3),FALSE))</f>
        <v>0.2</v>
      </c>
      <c r="BA40" s="33">
        <f>IF(T40="","",VLOOKUP($A$3,'Tab1-Plan'!$B$30:$F$33,IF(T40&lt;65,4,5),FALSE))</f>
        <v>0.2</v>
      </c>
      <c r="BB40" s="115"/>
      <c r="BC40" s="126">
        <f t="shared" si="58"/>
        <v>16915.574858522028</v>
      </c>
      <c r="BD40" s="126">
        <f t="shared" si="59"/>
        <v>2575.2127382227641</v>
      </c>
      <c r="BE40" s="125"/>
      <c r="BF40" s="62">
        <f t="shared" si="60"/>
        <v>5374.4477986057054</v>
      </c>
      <c r="BG40" s="62">
        <f t="shared" si="61"/>
        <v>640.70666045733492</v>
      </c>
      <c r="BH40" s="62">
        <f t="shared" si="62"/>
        <v>6015.1544590630401</v>
      </c>
      <c r="BI40" s="61">
        <f t="shared" si="63"/>
        <v>1117.4187793926671</v>
      </c>
      <c r="BJ40" s="61"/>
      <c r="BK40" s="61">
        <f t="shared" si="64"/>
        <v>24060.61783625216</v>
      </c>
      <c r="BL40" s="61">
        <f t="shared" si="65"/>
        <v>4469.6751175706686</v>
      </c>
      <c r="BM40" s="127"/>
      <c r="BU40" s="37"/>
      <c r="BV40" s="127"/>
      <c r="BW40" s="127"/>
    </row>
    <row r="41" spans="1:75">
      <c r="A41" s="26">
        <f t="shared" si="29"/>
        <v>2059</v>
      </c>
      <c r="B41" s="26">
        <f t="shared" si="30"/>
        <v>64</v>
      </c>
      <c r="C41" s="26">
        <f t="shared" si="31"/>
        <v>38</v>
      </c>
      <c r="D41" s="103">
        <f t="shared" si="44"/>
        <v>0.2</v>
      </c>
      <c r="E41" s="118">
        <f t="shared" si="45"/>
        <v>0</v>
      </c>
      <c r="F41" s="103">
        <f t="shared" si="46"/>
        <v>6.4000000000000003E-3</v>
      </c>
      <c r="G41" s="103"/>
      <c r="H41" s="60">
        <f>IF(B41="","",(IF(AND(B41&gt;='Tab1-Plan'!$C$9,C41&gt;='Tab1-Plan'!$D$9),1,0)))</f>
        <v>1</v>
      </c>
      <c r="I41" s="64">
        <f>IF(AND(B41="",T41=""),"",VLOOKUP($A$3,'Tab2-Assumptions'!$A$10:$C$13,2,FALSE))</f>
        <v>1</v>
      </c>
      <c r="J41" s="64">
        <f>IF(AND(B41="",T41=""),"",VLOOKUP($A$3,'Tab2-Assumptions'!$A$10:$C$13,3,FALSE))</f>
        <v>0.8</v>
      </c>
      <c r="K41" s="103">
        <f t="shared" si="32"/>
        <v>0.248917327463689</v>
      </c>
      <c r="L41" s="103">
        <f t="shared" si="3"/>
        <v>4.9783465492737801E-2</v>
      </c>
      <c r="M41" s="103">
        <f t="shared" si="4"/>
        <v>0</v>
      </c>
      <c r="N41" s="103">
        <f t="shared" si="5"/>
        <v>1.5930708957676096E-3</v>
      </c>
      <c r="O41" s="103">
        <f t="shared" si="6"/>
        <v>0.19754079107518357</v>
      </c>
      <c r="P41" s="103">
        <f t="shared" si="33"/>
        <v>0.36658124589600716</v>
      </c>
      <c r="Q41" s="103">
        <f t="shared" si="7"/>
        <v>0.36423512592227275</v>
      </c>
      <c r="R41" s="103">
        <f t="shared" si="8"/>
        <v>0.36540818590913993</v>
      </c>
      <c r="T41" s="26">
        <f t="shared" si="34"/>
        <v>67</v>
      </c>
      <c r="U41" s="119">
        <f t="shared" si="47"/>
        <v>1.9800000000000002E-2</v>
      </c>
      <c r="V41" s="119"/>
      <c r="W41" s="120">
        <f t="shared" si="66"/>
        <v>0.35801935198677998</v>
      </c>
      <c r="X41" s="120">
        <f t="shared" si="10"/>
        <v>0.35093056881744178</v>
      </c>
      <c r="Y41" s="120">
        <f t="shared" si="48"/>
        <v>0.28357996832168875</v>
      </c>
      <c r="Z41" s="120"/>
      <c r="AA41" s="119">
        <f t="shared" si="67"/>
        <v>0.17692120270044032</v>
      </c>
      <c r="AC41" s="26">
        <f t="shared" si="49"/>
        <v>64</v>
      </c>
      <c r="AD41" s="25">
        <f t="shared" si="50"/>
        <v>0.970873786407767</v>
      </c>
      <c r="AE41" s="105"/>
      <c r="AF41" s="26">
        <f t="shared" si="51"/>
        <v>67</v>
      </c>
      <c r="AG41" s="25">
        <f t="shared" si="52"/>
        <v>1.0506249999999999</v>
      </c>
      <c r="AH41" s="123"/>
      <c r="AI41" s="122">
        <f t="shared" si="53"/>
        <v>0.05</v>
      </c>
      <c r="AJ41" s="124">
        <f t="shared" si="54"/>
        <v>0</v>
      </c>
      <c r="AL41" s="25">
        <f t="shared" si="68"/>
        <v>6.2810066785921075</v>
      </c>
      <c r="AM41" s="25">
        <f t="shared" si="69"/>
        <v>1</v>
      </c>
      <c r="AO41" s="33">
        <f t="shared" si="70"/>
        <v>15000</v>
      </c>
      <c r="AP41" s="33">
        <f t="shared" si="71"/>
        <v>2100</v>
      </c>
      <c r="AQ41" s="125"/>
      <c r="AR41" s="126">
        <f t="shared" si="72"/>
        <v>91470.971047457875</v>
      </c>
      <c r="AS41" s="126">
        <f t="shared" si="73"/>
        <v>13857.863547561248</v>
      </c>
      <c r="AT41" s="126"/>
      <c r="AU41" s="62">
        <f t="shared" si="55"/>
        <v>33424.241593799044</v>
      </c>
      <c r="AV41" s="62">
        <f t="shared" si="56"/>
        <v>3929.8125058237042</v>
      </c>
      <c r="AW41" s="62">
        <f t="shared" si="57"/>
        <v>37354.05409962275</v>
      </c>
      <c r="AX41" s="61">
        <f t="shared" si="74"/>
        <v>6608.7241770425699</v>
      </c>
      <c r="AY41" s="61"/>
      <c r="AZ41" s="33">
        <f>IF(B41="","",VLOOKUP($A$3,'Tab1-Plan'!$B$30:$F$33,IF(B41&lt;65,2,3),FALSE))</f>
        <v>0.2</v>
      </c>
      <c r="BA41" s="33">
        <f>IF(T41="","",VLOOKUP($A$3,'Tab1-Plan'!$B$30:$F$33,IF(T41&lt;65,4,5),FALSE))</f>
        <v>0.2</v>
      </c>
      <c r="BB41" s="115"/>
      <c r="BC41" s="126">
        <f t="shared" si="58"/>
        <v>18294.194209491576</v>
      </c>
      <c r="BD41" s="126">
        <f t="shared" si="59"/>
        <v>2771.5727095122497</v>
      </c>
      <c r="BE41" s="125"/>
      <c r="BF41" s="62">
        <f t="shared" si="60"/>
        <v>6684.8483187598085</v>
      </c>
      <c r="BG41" s="62">
        <f t="shared" si="61"/>
        <v>785.96250116474084</v>
      </c>
      <c r="BH41" s="62">
        <f t="shared" si="62"/>
        <v>7470.8108199245489</v>
      </c>
      <c r="BI41" s="61">
        <f t="shared" si="63"/>
        <v>1321.7448354085138</v>
      </c>
      <c r="BJ41" s="61"/>
      <c r="BK41" s="61">
        <f t="shared" si="64"/>
        <v>29883.243279698203</v>
      </c>
      <c r="BL41" s="61">
        <f t="shared" si="65"/>
        <v>5286.9793416340563</v>
      </c>
      <c r="BM41" s="127"/>
      <c r="BU41" s="37"/>
      <c r="BV41" s="127"/>
      <c r="BW41" s="127"/>
    </row>
    <row r="42" spans="1:75">
      <c r="A42" s="26">
        <f t="shared" si="29"/>
        <v>2060</v>
      </c>
      <c r="B42" s="26">
        <f t="shared" si="30"/>
        <v>65</v>
      </c>
      <c r="C42" s="26">
        <f t="shared" si="31"/>
        <v>39</v>
      </c>
      <c r="D42" s="103">
        <f t="shared" si="44"/>
        <v>1</v>
      </c>
      <c r="E42" s="118">
        <f t="shared" si="45"/>
        <v>0</v>
      </c>
      <c r="F42" s="103">
        <f t="shared" si="46"/>
        <v>7.1000000000000004E-3</v>
      </c>
      <c r="G42" s="103"/>
      <c r="H42" s="60">
        <f>IF(B42="","",(IF(AND(B42&gt;='Tab1-Plan'!$C$9,C42&gt;='Tab1-Plan'!$D$9),1,0)))</f>
        <v>1</v>
      </c>
      <c r="I42" s="64">
        <f>IF(AND(B42="",T42=""),"",VLOOKUP($A$3,'Tab2-Assumptions'!$A$10:$C$13,2,FALSE))</f>
        <v>1</v>
      </c>
      <c r="J42" s="64">
        <f>IF(AND(B42="",T42=""),"",VLOOKUP($A$3,'Tab2-Assumptions'!$A$10:$C$13,3,FALSE))</f>
        <v>0.8</v>
      </c>
      <c r="K42" s="103">
        <f t="shared" si="32"/>
        <v>0.19754079107518357</v>
      </c>
      <c r="L42" s="103">
        <f t="shared" si="3"/>
        <v>0.19754079107518357</v>
      </c>
      <c r="M42" s="103">
        <f t="shared" si="4"/>
        <v>0</v>
      </c>
      <c r="N42" s="103">
        <f t="shared" si="5"/>
        <v>1.4025396166338034E-3</v>
      </c>
      <c r="O42" s="103">
        <f t="shared" si="6"/>
        <v>0</v>
      </c>
      <c r="P42" s="103">
        <f t="shared" si="33"/>
        <v>0.56177591699745633</v>
      </c>
      <c r="Q42" s="103">
        <f t="shared" si="7"/>
        <v>0.55778730798677434</v>
      </c>
      <c r="R42" s="103">
        <f t="shared" si="8"/>
        <v>0.55978161249211533</v>
      </c>
      <c r="T42" s="26">
        <f t="shared" si="34"/>
        <v>68</v>
      </c>
      <c r="U42" s="119">
        <f t="shared" si="47"/>
        <v>2.2200000000000001E-2</v>
      </c>
      <c r="V42" s="119"/>
      <c r="W42" s="120">
        <f t="shared" si="66"/>
        <v>0.54847135989262541</v>
      </c>
      <c r="X42" s="120">
        <f t="shared" si="10"/>
        <v>0.53629529570300916</v>
      </c>
      <c r="Y42" s="120">
        <f t="shared" si="48"/>
        <v>0.43390666223825386</v>
      </c>
      <c r="Z42" s="120"/>
      <c r="AA42" s="119">
        <f t="shared" si="67"/>
        <v>0.16849638352422885</v>
      </c>
      <c r="AC42" s="26">
        <f t="shared" si="49"/>
        <v>65</v>
      </c>
      <c r="AD42" s="25">
        <f t="shared" si="50"/>
        <v>1</v>
      </c>
      <c r="AE42" s="105"/>
      <c r="AF42" s="26">
        <f t="shared" si="51"/>
        <v>68</v>
      </c>
      <c r="AG42" s="25">
        <f t="shared" si="52"/>
        <v>1.0768906249999999</v>
      </c>
      <c r="AH42" s="123"/>
      <c r="AI42" s="122">
        <f t="shared" si="53"/>
        <v>0.05</v>
      </c>
      <c r="AJ42" s="124">
        <f t="shared" si="54"/>
        <v>0</v>
      </c>
      <c r="AL42" s="25">
        <f t="shared" si="68"/>
        <v>6.5950570125217132</v>
      </c>
      <c r="AM42" s="25">
        <f t="shared" si="69"/>
        <v>1</v>
      </c>
      <c r="AO42" s="33">
        <f t="shared" si="70"/>
        <v>2100</v>
      </c>
      <c r="AP42" s="33">
        <f t="shared" si="71"/>
        <v>2100</v>
      </c>
      <c r="AQ42" s="125"/>
      <c r="AR42" s="126">
        <f t="shared" si="72"/>
        <v>13849.619726295598</v>
      </c>
      <c r="AS42" s="126">
        <f t="shared" si="73"/>
        <v>14914.525643062792</v>
      </c>
      <c r="AT42" s="126"/>
      <c r="AU42" s="62">
        <f t="shared" si="55"/>
        <v>7752.7624627883588</v>
      </c>
      <c r="AV42" s="62">
        <f t="shared" si="56"/>
        <v>6471.5120406482229</v>
      </c>
      <c r="AW42" s="62">
        <f t="shared" si="57"/>
        <v>14224.274503436582</v>
      </c>
      <c r="AX42" s="61">
        <f t="shared" si="74"/>
        <v>2396.73881208496</v>
      </c>
      <c r="AY42" s="61"/>
      <c r="AZ42" s="33">
        <f>IF(B42="","",VLOOKUP($A$3,'Tab1-Plan'!$B$30:$F$33,IF(B42&lt;65,2,3),FALSE))</f>
        <v>0.2</v>
      </c>
      <c r="BA42" s="33">
        <f>IF(T42="","",VLOOKUP($A$3,'Tab1-Plan'!$B$30:$F$33,IF(T42&lt;65,4,5),FALSE))</f>
        <v>0.2</v>
      </c>
      <c r="BB42" s="115"/>
      <c r="BC42" s="126">
        <f t="shared" si="58"/>
        <v>2769.9239452591196</v>
      </c>
      <c r="BD42" s="126">
        <f t="shared" si="59"/>
        <v>2982.9051286125587</v>
      </c>
      <c r="BE42" s="125"/>
      <c r="BF42" s="62">
        <f t="shared" si="60"/>
        <v>1550.5524925576717</v>
      </c>
      <c r="BG42" s="62">
        <f t="shared" si="61"/>
        <v>1294.3024081296446</v>
      </c>
      <c r="BH42" s="62">
        <f t="shared" si="62"/>
        <v>2844.8549006873163</v>
      </c>
      <c r="BI42" s="61">
        <f t="shared" si="63"/>
        <v>479.34776241699205</v>
      </c>
      <c r="BJ42" s="61"/>
      <c r="BK42" s="61">
        <f t="shared" si="64"/>
        <v>11379.419602749265</v>
      </c>
      <c r="BL42" s="61">
        <f t="shared" si="65"/>
        <v>1917.391049667968</v>
      </c>
      <c r="BM42" s="127"/>
      <c r="BU42" s="37"/>
      <c r="BV42" s="127"/>
      <c r="BW42" s="127"/>
    </row>
    <row r="43" spans="1:75">
      <c r="A43" s="26">
        <f t="shared" si="29"/>
        <v>2061</v>
      </c>
      <c r="B43" s="26">
        <f t="shared" si="30"/>
        <v>66</v>
      </c>
      <c r="C43" s="26">
        <f t="shared" si="31"/>
        <v>40</v>
      </c>
      <c r="D43" s="103">
        <f t="shared" si="44"/>
        <v>1</v>
      </c>
      <c r="E43" s="118">
        <f t="shared" si="45"/>
        <v>0</v>
      </c>
      <c r="F43" s="103">
        <f t="shared" si="46"/>
        <v>7.7999999999999996E-3</v>
      </c>
      <c r="G43" s="103"/>
      <c r="H43" s="60">
        <f>IF(B43="","",(IF(AND(B43&gt;='Tab1-Plan'!$C$9,C43&gt;='Tab1-Plan'!$D$9),1,0)))</f>
        <v>1</v>
      </c>
      <c r="I43" s="64">
        <f>IF(AND(B43="",T43=""),"",VLOOKUP($A$3,'Tab2-Assumptions'!$A$10:$C$13,2,FALSE))</f>
        <v>1</v>
      </c>
      <c r="J43" s="64">
        <f>IF(AND(B43="",T43=""),"",VLOOKUP($A$3,'Tab2-Assumptions'!$A$10:$C$13,3,FALSE))</f>
        <v>0.8</v>
      </c>
      <c r="K43" s="103">
        <f t="shared" si="32"/>
        <v>0</v>
      </c>
      <c r="L43" s="103">
        <f t="shared" si="3"/>
        <v>0</v>
      </c>
      <c r="M43" s="103">
        <f t="shared" si="4"/>
        <v>0</v>
      </c>
      <c r="N43" s="103">
        <f t="shared" si="5"/>
        <v>0</v>
      </c>
      <c r="O43" s="103">
        <f t="shared" si="6"/>
        <v>0</v>
      </c>
      <c r="P43" s="103">
        <f t="shared" si="33"/>
        <v>0.55778730798677434</v>
      </c>
      <c r="Q43" s="103">
        <f t="shared" si="7"/>
        <v>0.55343656698447752</v>
      </c>
      <c r="R43" s="103">
        <f t="shared" si="8"/>
        <v>0.55561193748562587</v>
      </c>
      <c r="T43" s="26">
        <f t="shared" si="34"/>
        <v>69</v>
      </c>
      <c r="U43" s="119">
        <f t="shared" si="47"/>
        <v>2.4799999999999999E-2</v>
      </c>
      <c r="V43" s="119"/>
      <c r="W43" s="120">
        <f t="shared" si="66"/>
        <v>0.53629529570300916</v>
      </c>
      <c r="X43" s="120">
        <f t="shared" si="10"/>
        <v>0.52299517236957449</v>
      </c>
      <c r="Y43" s="120">
        <f t="shared" si="48"/>
        <v>0.42371618722903348</v>
      </c>
      <c r="Z43" s="120"/>
      <c r="AA43" s="119">
        <f t="shared" si="67"/>
        <v>0.16047274621355129</v>
      </c>
      <c r="AC43" s="26">
        <f t="shared" si="49"/>
        <v>66</v>
      </c>
      <c r="AD43" s="25">
        <f t="shared" si="50"/>
        <v>1.0249999999999999</v>
      </c>
      <c r="AE43" s="105"/>
      <c r="AF43" s="26">
        <f t="shared" si="51"/>
        <v>69</v>
      </c>
      <c r="AG43" s="25">
        <f t="shared" si="52"/>
        <v>1.1038128906249998</v>
      </c>
      <c r="AH43" s="123"/>
      <c r="AI43" s="122">
        <f t="shared" si="53"/>
        <v>0.05</v>
      </c>
      <c r="AJ43" s="124">
        <f t="shared" si="54"/>
        <v>0</v>
      </c>
      <c r="AL43" s="25">
        <f t="shared" si="68"/>
        <v>6.9248098631477992</v>
      </c>
      <c r="AM43" s="25">
        <f t="shared" si="69"/>
        <v>1</v>
      </c>
      <c r="AO43" s="33">
        <f t="shared" si="70"/>
        <v>2100</v>
      </c>
      <c r="AP43" s="33">
        <f t="shared" si="71"/>
        <v>2100</v>
      </c>
      <c r="AQ43" s="125"/>
      <c r="AR43" s="126">
        <f t="shared" si="72"/>
        <v>14905.653230425636</v>
      </c>
      <c r="AS43" s="126">
        <f t="shared" si="73"/>
        <v>16051.758223346331</v>
      </c>
      <c r="AT43" s="126"/>
      <c r="AU43" s="62">
        <f t="shared" si="55"/>
        <v>8281.758870845666</v>
      </c>
      <c r="AV43" s="62">
        <f t="shared" si="56"/>
        <v>6801.3897927185917</v>
      </c>
      <c r="AW43" s="62">
        <f t="shared" si="57"/>
        <v>15083.148663564258</v>
      </c>
      <c r="AX43" s="61">
        <f t="shared" si="74"/>
        <v>2420.4342875894122</v>
      </c>
      <c r="AY43" s="61"/>
      <c r="AZ43" s="33">
        <f>IF(B43="","",VLOOKUP($A$3,'Tab1-Plan'!$B$30:$F$33,IF(B43&lt;65,2,3),FALSE))</f>
        <v>0.2</v>
      </c>
      <c r="BA43" s="33">
        <f>IF(T43="","",VLOOKUP($A$3,'Tab1-Plan'!$B$30:$F$33,IF(T43&lt;65,4,5),FALSE))</f>
        <v>0.2</v>
      </c>
      <c r="BB43" s="115"/>
      <c r="BC43" s="126">
        <f t="shared" si="58"/>
        <v>2981.1306460851274</v>
      </c>
      <c r="BD43" s="126">
        <f t="shared" si="59"/>
        <v>3210.3516446692665</v>
      </c>
      <c r="BE43" s="125"/>
      <c r="BF43" s="62">
        <f t="shared" si="60"/>
        <v>1656.3517741691333</v>
      </c>
      <c r="BG43" s="62">
        <f t="shared" si="61"/>
        <v>1360.2779585437186</v>
      </c>
      <c r="BH43" s="62">
        <f t="shared" si="62"/>
        <v>3016.6297327128518</v>
      </c>
      <c r="BI43" s="61">
        <f t="shared" si="63"/>
        <v>484.08685751788255</v>
      </c>
      <c r="BJ43" s="61"/>
      <c r="BK43" s="61">
        <f t="shared" si="64"/>
        <v>12066.518930851405</v>
      </c>
      <c r="BL43" s="61">
        <f t="shared" si="65"/>
        <v>1936.3474300715297</v>
      </c>
      <c r="BM43" s="127"/>
      <c r="BU43" s="37"/>
      <c r="BV43" s="127"/>
      <c r="BW43" s="127"/>
    </row>
    <row r="44" spans="1:75">
      <c r="A44" s="26">
        <f t="shared" si="29"/>
        <v>2062</v>
      </c>
      <c r="B44" s="26">
        <f t="shared" si="30"/>
        <v>67</v>
      </c>
      <c r="C44" s="26">
        <f t="shared" si="31"/>
        <v>41</v>
      </c>
      <c r="D44" s="103">
        <f t="shared" si="44"/>
        <v>1</v>
      </c>
      <c r="E44" s="118">
        <f t="shared" si="45"/>
        <v>0</v>
      </c>
      <c r="F44" s="103">
        <f t="shared" si="46"/>
        <v>8.6999999999999994E-3</v>
      </c>
      <c r="G44" s="103"/>
      <c r="H44" s="60">
        <f>IF(B44="","",(IF(AND(B44&gt;='Tab1-Plan'!$C$9,C44&gt;='Tab1-Plan'!$D$9),1,0)))</f>
        <v>1</v>
      </c>
      <c r="I44" s="64">
        <f>IF(AND(B44="",T44=""),"",VLOOKUP($A$3,'Tab2-Assumptions'!$A$10:$C$13,2,FALSE))</f>
        <v>1</v>
      </c>
      <c r="J44" s="64">
        <f>IF(AND(B44="",T44=""),"",VLOOKUP($A$3,'Tab2-Assumptions'!$A$10:$C$13,3,FALSE))</f>
        <v>0.8</v>
      </c>
      <c r="K44" s="103">
        <f t="shared" si="32"/>
        <v>0</v>
      </c>
      <c r="L44" s="103">
        <f t="shared" si="3"/>
        <v>0</v>
      </c>
      <c r="M44" s="103">
        <f t="shared" si="4"/>
        <v>0</v>
      </c>
      <c r="N44" s="103">
        <f t="shared" si="5"/>
        <v>0</v>
      </c>
      <c r="O44" s="103">
        <f t="shared" si="6"/>
        <v>0</v>
      </c>
      <c r="P44" s="103">
        <f t="shared" si="33"/>
        <v>0.55343656698447752</v>
      </c>
      <c r="Q44" s="103">
        <f t="shared" si="7"/>
        <v>0.5486216688517126</v>
      </c>
      <c r="R44" s="103">
        <f t="shared" si="8"/>
        <v>0.55102911791809506</v>
      </c>
      <c r="T44" s="26">
        <f t="shared" si="34"/>
        <v>70</v>
      </c>
      <c r="U44" s="119">
        <f t="shared" si="47"/>
        <v>2.75E-2</v>
      </c>
      <c r="V44" s="119"/>
      <c r="W44" s="120">
        <f t="shared" si="66"/>
        <v>0.52299517236957449</v>
      </c>
      <c r="X44" s="120">
        <f t="shared" si="10"/>
        <v>0.50861280512941121</v>
      </c>
      <c r="Y44" s="120">
        <f t="shared" si="48"/>
        <v>0.41264319099959429</v>
      </c>
      <c r="Z44" s="120"/>
      <c r="AA44" s="119">
        <f t="shared" si="67"/>
        <v>0.15283118687004885</v>
      </c>
      <c r="AC44" s="26">
        <f t="shared" si="49"/>
        <v>67</v>
      </c>
      <c r="AD44" s="25">
        <f t="shared" si="50"/>
        <v>1.0506249999999999</v>
      </c>
      <c r="AE44" s="105"/>
      <c r="AF44" s="26">
        <f t="shared" si="51"/>
        <v>70</v>
      </c>
      <c r="AG44" s="25">
        <f t="shared" si="52"/>
        <v>1.1314082128906247</v>
      </c>
      <c r="AH44" s="123"/>
      <c r="AI44" s="122">
        <f t="shared" si="53"/>
        <v>0.05</v>
      </c>
      <c r="AJ44" s="124">
        <f t="shared" si="54"/>
        <v>0</v>
      </c>
      <c r="AL44" s="25">
        <f t="shared" si="68"/>
        <v>7.2710503563051896</v>
      </c>
      <c r="AM44" s="25">
        <f t="shared" si="69"/>
        <v>1</v>
      </c>
      <c r="AO44" s="33">
        <f t="shared" si="70"/>
        <v>2100</v>
      </c>
      <c r="AP44" s="33">
        <f t="shared" si="71"/>
        <v>2100</v>
      </c>
      <c r="AQ44" s="125"/>
      <c r="AR44" s="126">
        <f t="shared" si="72"/>
        <v>16042.209289245593</v>
      </c>
      <c r="AS44" s="126">
        <f t="shared" si="73"/>
        <v>17275.704787876486</v>
      </c>
      <c r="AT44" s="126"/>
      <c r="AU44" s="62">
        <f t="shared" si="55"/>
        <v>8839.7244341104706</v>
      </c>
      <c r="AV44" s="62">
        <f t="shared" si="56"/>
        <v>7128.7019504363225</v>
      </c>
      <c r="AW44" s="62">
        <f t="shared" si="57"/>
        <v>15968.426384546794</v>
      </c>
      <c r="AX44" s="61">
        <f t="shared" si="74"/>
        <v>2440.4735567972893</v>
      </c>
      <c r="AY44" s="61"/>
      <c r="AZ44" s="33">
        <f>IF(B44="","",VLOOKUP($A$3,'Tab1-Plan'!$B$30:$F$33,IF(B44&lt;65,2,3),FALSE))</f>
        <v>0.2</v>
      </c>
      <c r="BA44" s="33">
        <f>IF(T44="","",VLOOKUP($A$3,'Tab1-Plan'!$B$30:$F$33,IF(T44&lt;65,4,5),FALSE))</f>
        <v>0.2</v>
      </c>
      <c r="BB44" s="115"/>
      <c r="BC44" s="126">
        <f t="shared" si="58"/>
        <v>3208.4418578491186</v>
      </c>
      <c r="BD44" s="126">
        <f t="shared" si="59"/>
        <v>3455.1409575752973</v>
      </c>
      <c r="BE44" s="125"/>
      <c r="BF44" s="62">
        <f t="shared" si="60"/>
        <v>1767.9448868220938</v>
      </c>
      <c r="BG44" s="62">
        <f t="shared" si="61"/>
        <v>1425.7403900872646</v>
      </c>
      <c r="BH44" s="62">
        <f t="shared" si="62"/>
        <v>3193.6852769093584</v>
      </c>
      <c r="BI44" s="61">
        <f t="shared" si="63"/>
        <v>488.09471135945785</v>
      </c>
      <c r="BJ44" s="61"/>
      <c r="BK44" s="61">
        <f t="shared" si="64"/>
        <v>12774.741107637436</v>
      </c>
      <c r="BL44" s="61">
        <f t="shared" si="65"/>
        <v>1952.3788454378314</v>
      </c>
      <c r="BM44" s="127"/>
      <c r="BU44" s="37"/>
      <c r="BV44" s="127"/>
      <c r="BW44" s="127"/>
    </row>
    <row r="45" spans="1:75">
      <c r="A45" s="26">
        <f t="shared" si="29"/>
        <v>2063</v>
      </c>
      <c r="B45" s="26">
        <f t="shared" si="30"/>
        <v>68</v>
      </c>
      <c r="C45" s="26">
        <f t="shared" si="31"/>
        <v>42</v>
      </c>
      <c r="D45" s="103">
        <f t="shared" si="44"/>
        <v>1</v>
      </c>
      <c r="E45" s="118">
        <f t="shared" si="45"/>
        <v>0</v>
      </c>
      <c r="F45" s="103">
        <f t="shared" si="46"/>
        <v>9.7000000000000003E-3</v>
      </c>
      <c r="G45" s="103"/>
      <c r="H45" s="60">
        <f>IF(B45="","",(IF(AND(B45&gt;='Tab1-Plan'!$C$9,C45&gt;='Tab1-Plan'!$D$9),1,0)))</f>
        <v>1</v>
      </c>
      <c r="I45" s="64">
        <f>IF(AND(B45="",T45=""),"",VLOOKUP($A$3,'Tab2-Assumptions'!$A$10:$C$13,2,FALSE))</f>
        <v>1</v>
      </c>
      <c r="J45" s="64">
        <f>IF(AND(B45="",T45=""),"",VLOOKUP($A$3,'Tab2-Assumptions'!$A$10:$C$13,3,FALSE))</f>
        <v>0.8</v>
      </c>
      <c r="K45" s="103">
        <f t="shared" si="32"/>
        <v>0</v>
      </c>
      <c r="L45" s="103">
        <f t="shared" si="3"/>
        <v>0</v>
      </c>
      <c r="M45" s="103">
        <f t="shared" si="4"/>
        <v>0</v>
      </c>
      <c r="N45" s="103">
        <f t="shared" si="5"/>
        <v>0</v>
      </c>
      <c r="O45" s="103">
        <f t="shared" si="6"/>
        <v>0</v>
      </c>
      <c r="P45" s="103">
        <f t="shared" si="33"/>
        <v>0.5486216688517126</v>
      </c>
      <c r="Q45" s="103">
        <f t="shared" si="7"/>
        <v>0.54330003866385101</v>
      </c>
      <c r="R45" s="103">
        <f t="shared" si="8"/>
        <v>0.54596085375778181</v>
      </c>
      <c r="T45" s="26">
        <f t="shared" si="34"/>
        <v>71</v>
      </c>
      <c r="U45" s="119">
        <f t="shared" si="47"/>
        <v>3.04E-2</v>
      </c>
      <c r="V45" s="119"/>
      <c r="W45" s="120">
        <f t="shared" si="66"/>
        <v>0.50861280512941121</v>
      </c>
      <c r="X45" s="120">
        <f t="shared" si="10"/>
        <v>0.49315097585347711</v>
      </c>
      <c r="Y45" s="120">
        <f t="shared" si="48"/>
        <v>0.40070551239315533</v>
      </c>
      <c r="Z45" s="120"/>
      <c r="AA45" s="119">
        <f t="shared" si="67"/>
        <v>0.14555351130480843</v>
      </c>
      <c r="AC45" s="26">
        <f t="shared" si="49"/>
        <v>68</v>
      </c>
      <c r="AD45" s="25">
        <f t="shared" si="50"/>
        <v>1.0768906249999999</v>
      </c>
      <c r="AE45" s="105"/>
      <c r="AF45" s="26">
        <f t="shared" si="51"/>
        <v>71</v>
      </c>
      <c r="AG45" s="25">
        <f t="shared" si="52"/>
        <v>1.1540363771484372</v>
      </c>
      <c r="AH45" s="123"/>
      <c r="AI45" s="122">
        <f t="shared" si="53"/>
        <v>0.05</v>
      </c>
      <c r="AJ45" s="124">
        <f t="shared" si="54"/>
        <v>0</v>
      </c>
      <c r="AL45" s="25">
        <f t="shared" si="68"/>
        <v>7.634602874120449</v>
      </c>
      <c r="AM45" s="25">
        <f t="shared" si="69"/>
        <v>1</v>
      </c>
      <c r="AO45" s="33">
        <f t="shared" si="70"/>
        <v>2100</v>
      </c>
      <c r="AP45" s="33">
        <f t="shared" si="71"/>
        <v>2100</v>
      </c>
      <c r="AQ45" s="125"/>
      <c r="AR45" s="126">
        <f t="shared" si="72"/>
        <v>17265.42774755057</v>
      </c>
      <c r="AS45" s="126">
        <f t="shared" si="73"/>
        <v>18502.279827815721</v>
      </c>
      <c r="AT45" s="126"/>
      <c r="AU45" s="62">
        <f t="shared" si="55"/>
        <v>9426.2476735460041</v>
      </c>
      <c r="AV45" s="62">
        <f t="shared" si="56"/>
        <v>7413.9655188464403</v>
      </c>
      <c r="AW45" s="62">
        <f t="shared" si="57"/>
        <v>16840.213192392446</v>
      </c>
      <c r="AX45" s="61">
        <f t="shared" si="74"/>
        <v>2451.1521612742781</v>
      </c>
      <c r="AY45" s="61"/>
      <c r="AZ45" s="33">
        <f>IF(B45="","",VLOOKUP($A$3,'Tab1-Plan'!$B$30:$F$33,IF(B45&lt;65,2,3),FALSE))</f>
        <v>0.2</v>
      </c>
      <c r="BA45" s="33">
        <f>IF(T45="","",VLOOKUP($A$3,'Tab1-Plan'!$B$30:$F$33,IF(T45&lt;65,4,5),FALSE))</f>
        <v>0.2</v>
      </c>
      <c r="BB45" s="115"/>
      <c r="BC45" s="126">
        <f t="shared" si="58"/>
        <v>3453.0855495101141</v>
      </c>
      <c r="BD45" s="126">
        <f t="shared" si="59"/>
        <v>3700.4559655631442</v>
      </c>
      <c r="BE45" s="125"/>
      <c r="BF45" s="62">
        <f t="shared" si="60"/>
        <v>1885.249534709201</v>
      </c>
      <c r="BG45" s="62">
        <f t="shared" si="61"/>
        <v>1482.7931037692881</v>
      </c>
      <c r="BH45" s="62">
        <f t="shared" si="62"/>
        <v>3368.0426384784892</v>
      </c>
      <c r="BI45" s="61">
        <f t="shared" si="63"/>
        <v>490.23043225485554</v>
      </c>
      <c r="BJ45" s="61"/>
      <c r="BK45" s="61">
        <f t="shared" si="64"/>
        <v>13472.170553913957</v>
      </c>
      <c r="BL45" s="61">
        <f t="shared" si="65"/>
        <v>1960.9217290194226</v>
      </c>
      <c r="BM45" s="127"/>
      <c r="BU45" s="37"/>
      <c r="BV45" s="127"/>
      <c r="BW45" s="127"/>
    </row>
    <row r="46" spans="1:75">
      <c r="A46" s="26">
        <f t="shared" si="29"/>
        <v>2064</v>
      </c>
      <c r="B46" s="26">
        <f t="shared" si="30"/>
        <v>69</v>
      </c>
      <c r="C46" s="26">
        <f t="shared" si="31"/>
        <v>43</v>
      </c>
      <c r="D46" s="103">
        <f t="shared" si="44"/>
        <v>1</v>
      </c>
      <c r="E46" s="118">
        <f t="shared" si="45"/>
        <v>0</v>
      </c>
      <c r="F46" s="103">
        <f t="shared" si="46"/>
        <v>1.09E-2</v>
      </c>
      <c r="G46" s="103"/>
      <c r="H46" s="60">
        <f>IF(B46="","",(IF(AND(B46&gt;='Tab1-Plan'!$C$9,C46&gt;='Tab1-Plan'!$D$9),1,0)))</f>
        <v>1</v>
      </c>
      <c r="I46" s="64">
        <f>IF(AND(B46="",T46=""),"",VLOOKUP($A$3,'Tab2-Assumptions'!$A$10:$C$13,2,FALSE))</f>
        <v>1</v>
      </c>
      <c r="J46" s="64">
        <f>IF(AND(B46="",T46=""),"",VLOOKUP($A$3,'Tab2-Assumptions'!$A$10:$C$13,3,FALSE))</f>
        <v>0.8</v>
      </c>
      <c r="K46" s="103">
        <f t="shared" si="32"/>
        <v>0</v>
      </c>
      <c r="L46" s="103">
        <f t="shared" si="3"/>
        <v>0</v>
      </c>
      <c r="M46" s="103">
        <f t="shared" si="4"/>
        <v>0</v>
      </c>
      <c r="N46" s="103">
        <f t="shared" si="5"/>
        <v>0</v>
      </c>
      <c r="O46" s="103">
        <f t="shared" si="6"/>
        <v>0</v>
      </c>
      <c r="P46" s="103">
        <f t="shared" si="33"/>
        <v>0.54330003866385101</v>
      </c>
      <c r="Q46" s="103">
        <f t="shared" si="7"/>
        <v>0.53737806824241507</v>
      </c>
      <c r="R46" s="103">
        <f t="shared" si="8"/>
        <v>0.54033905345313304</v>
      </c>
      <c r="T46" s="26">
        <f t="shared" si="34"/>
        <v>72</v>
      </c>
      <c r="U46" s="119">
        <f t="shared" si="47"/>
        <v>3.3399999999999999E-2</v>
      </c>
      <c r="V46" s="119"/>
      <c r="W46" s="120">
        <f t="shared" si="66"/>
        <v>0.49315097585347711</v>
      </c>
      <c r="X46" s="120">
        <f t="shared" si="10"/>
        <v>0.47667973325997098</v>
      </c>
      <c r="Y46" s="120">
        <f t="shared" si="48"/>
        <v>0.38793228364537929</v>
      </c>
      <c r="Z46" s="120"/>
      <c r="AA46" s="119">
        <f t="shared" si="67"/>
        <v>0.13862239171886517</v>
      </c>
      <c r="AC46" s="26">
        <f t="shared" si="49"/>
        <v>69</v>
      </c>
      <c r="AD46" s="25">
        <f t="shared" si="50"/>
        <v>1.1038128906249998</v>
      </c>
      <c r="AE46" s="105"/>
      <c r="AF46" s="26">
        <f t="shared" si="51"/>
        <v>72</v>
      </c>
      <c r="AG46" s="25">
        <f t="shared" si="52"/>
        <v>1.177117104691406</v>
      </c>
      <c r="AH46" s="123"/>
      <c r="AI46" s="122">
        <f t="shared" si="53"/>
        <v>0.05</v>
      </c>
      <c r="AJ46" s="124">
        <f t="shared" si="54"/>
        <v>0</v>
      </c>
      <c r="AL46" s="25">
        <f t="shared" si="68"/>
        <v>8.0163330178264722</v>
      </c>
      <c r="AM46" s="25">
        <f t="shared" si="69"/>
        <v>1</v>
      </c>
      <c r="AO46" s="33">
        <f t="shared" si="70"/>
        <v>2100</v>
      </c>
      <c r="AP46" s="33">
        <f t="shared" si="71"/>
        <v>2100</v>
      </c>
      <c r="AQ46" s="125"/>
      <c r="AR46" s="126">
        <f t="shared" si="72"/>
        <v>18581.916613301299</v>
      </c>
      <c r="AS46" s="126">
        <f t="shared" si="73"/>
        <v>19815.941695590634</v>
      </c>
      <c r="AT46" s="126"/>
      <c r="AU46" s="62">
        <f t="shared" si="55"/>
        <v>10040.535234176272</v>
      </c>
      <c r="AV46" s="62">
        <f t="shared" si="56"/>
        <v>7687.243514554164</v>
      </c>
      <c r="AW46" s="62">
        <f t="shared" si="57"/>
        <v>17727.778748730438</v>
      </c>
      <c r="AX46" s="61">
        <f t="shared" si="74"/>
        <v>2457.467090011884</v>
      </c>
      <c r="AY46" s="61"/>
      <c r="AZ46" s="33">
        <f>IF(B46="","",VLOOKUP($A$3,'Tab1-Plan'!$B$30:$F$33,IF(B46&lt;65,2,3),FALSE))</f>
        <v>0.2</v>
      </c>
      <c r="BA46" s="33">
        <f>IF(T46="","",VLOOKUP($A$3,'Tab1-Plan'!$B$30:$F$33,IF(T46&lt;65,4,5),FALSE))</f>
        <v>0.2</v>
      </c>
      <c r="BB46" s="115"/>
      <c r="BC46" s="126">
        <f t="shared" si="58"/>
        <v>3716.3833226602601</v>
      </c>
      <c r="BD46" s="126">
        <f t="shared" si="59"/>
        <v>3963.1883391181273</v>
      </c>
      <c r="BE46" s="125"/>
      <c r="BF46" s="62">
        <f t="shared" si="60"/>
        <v>2008.1070468352546</v>
      </c>
      <c r="BG46" s="62">
        <f t="shared" si="61"/>
        <v>1537.4487029108329</v>
      </c>
      <c r="BH46" s="62">
        <f t="shared" si="62"/>
        <v>3545.5557497460877</v>
      </c>
      <c r="BI46" s="61">
        <f t="shared" si="63"/>
        <v>491.49341800237687</v>
      </c>
      <c r="BJ46" s="61"/>
      <c r="BK46" s="61">
        <f t="shared" si="64"/>
        <v>14182.222998984351</v>
      </c>
      <c r="BL46" s="61">
        <f t="shared" si="65"/>
        <v>1965.973672009507</v>
      </c>
      <c r="BM46" s="127"/>
      <c r="BU46" s="37"/>
      <c r="BV46" s="127"/>
      <c r="BW46" s="127"/>
    </row>
    <row r="47" spans="1:75">
      <c r="A47" s="26">
        <f t="shared" si="29"/>
        <v>2065</v>
      </c>
      <c r="B47" s="26">
        <f t="shared" si="30"/>
        <v>70</v>
      </c>
      <c r="C47" s="26">
        <f t="shared" si="31"/>
        <v>44</v>
      </c>
      <c r="D47" s="103">
        <f t="shared" si="44"/>
        <v>1</v>
      </c>
      <c r="E47" s="118">
        <f t="shared" si="45"/>
        <v>0</v>
      </c>
      <c r="F47" s="103">
        <f t="shared" si="46"/>
        <v>1.24E-2</v>
      </c>
      <c r="G47" s="103"/>
      <c r="H47" s="60">
        <f>IF(B47="","",(IF(AND(B47&gt;='Tab1-Plan'!$C$9,C47&gt;='Tab1-Plan'!$D$9),1,0)))</f>
        <v>1</v>
      </c>
      <c r="I47" s="64">
        <f>IF(AND(B47="",T47=""),"",VLOOKUP($A$3,'Tab2-Assumptions'!$A$10:$C$13,2,FALSE))</f>
        <v>1</v>
      </c>
      <c r="J47" s="64">
        <f>IF(AND(B47="",T47=""),"",VLOOKUP($A$3,'Tab2-Assumptions'!$A$10:$C$13,3,FALSE))</f>
        <v>0.8</v>
      </c>
      <c r="K47" s="103">
        <f t="shared" si="32"/>
        <v>0</v>
      </c>
      <c r="L47" s="103">
        <f t="shared" si="3"/>
        <v>0</v>
      </c>
      <c r="M47" s="103">
        <f t="shared" si="4"/>
        <v>0</v>
      </c>
      <c r="N47" s="103">
        <f t="shared" si="5"/>
        <v>0</v>
      </c>
      <c r="O47" s="103">
        <f t="shared" si="6"/>
        <v>0</v>
      </c>
      <c r="P47" s="103">
        <f t="shared" si="33"/>
        <v>0.53737806824241507</v>
      </c>
      <c r="Q47" s="103">
        <f t="shared" si="7"/>
        <v>0.5307145801962091</v>
      </c>
      <c r="R47" s="103">
        <f t="shared" si="8"/>
        <v>0.53404632421931209</v>
      </c>
      <c r="T47" s="26">
        <f t="shared" si="34"/>
        <v>73</v>
      </c>
      <c r="U47" s="119">
        <f t="shared" si="47"/>
        <v>3.6700000000000003E-2</v>
      </c>
      <c r="V47" s="119"/>
      <c r="W47" s="120">
        <f t="shared" si="66"/>
        <v>0.47667973325997098</v>
      </c>
      <c r="X47" s="120">
        <f t="shared" si="10"/>
        <v>0.4591855870493301</v>
      </c>
      <c r="Y47" s="120">
        <f t="shared" si="48"/>
        <v>0.37434612812372042</v>
      </c>
      <c r="Z47" s="120"/>
      <c r="AA47" s="119">
        <f t="shared" si="67"/>
        <v>0.13202132544653825</v>
      </c>
      <c r="AC47" s="26">
        <f t="shared" si="49"/>
        <v>70</v>
      </c>
      <c r="AD47" s="25">
        <f t="shared" si="50"/>
        <v>1.1314082128906247</v>
      </c>
      <c r="AE47" s="105"/>
      <c r="AF47" s="26">
        <f t="shared" si="51"/>
        <v>73</v>
      </c>
      <c r="AG47" s="25">
        <f t="shared" si="52"/>
        <v>1.2006594467852341</v>
      </c>
      <c r="AH47" s="123"/>
      <c r="AI47" s="122">
        <f t="shared" si="53"/>
        <v>0.05</v>
      </c>
      <c r="AJ47" s="124">
        <f t="shared" si="54"/>
        <v>0</v>
      </c>
      <c r="AL47" s="25">
        <f t="shared" si="68"/>
        <v>8.417149668717796</v>
      </c>
      <c r="AM47" s="25">
        <f t="shared" si="69"/>
        <v>1</v>
      </c>
      <c r="AO47" s="33">
        <f t="shared" si="70"/>
        <v>2100</v>
      </c>
      <c r="AP47" s="33">
        <f t="shared" si="71"/>
        <v>2100</v>
      </c>
      <c r="AQ47" s="125"/>
      <c r="AR47" s="126">
        <f t="shared" si="72"/>
        <v>19998.787755065521</v>
      </c>
      <c r="AS47" s="126">
        <f t="shared" si="73"/>
        <v>21222.873555977574</v>
      </c>
      <c r="AT47" s="126"/>
      <c r="AU47" s="62">
        <f t="shared" si="55"/>
        <v>10680.279089434929</v>
      </c>
      <c r="AV47" s="62">
        <f t="shared" si="56"/>
        <v>7944.7005433394988</v>
      </c>
      <c r="AW47" s="62">
        <f t="shared" si="57"/>
        <v>18624.979632774426</v>
      </c>
      <c r="AX47" s="61">
        <f t="shared" si="74"/>
        <v>2458.894497533659</v>
      </c>
      <c r="AY47" s="61"/>
      <c r="AZ47" s="33">
        <f>IF(B47="","",VLOOKUP($A$3,'Tab1-Plan'!$B$30:$F$33,IF(B47&lt;65,2,3),FALSE))</f>
        <v>0.2</v>
      </c>
      <c r="BA47" s="33">
        <f>IF(T47="","",VLOOKUP($A$3,'Tab1-Plan'!$B$30:$F$33,IF(T47&lt;65,4,5),FALSE))</f>
        <v>0.2</v>
      </c>
      <c r="BB47" s="115"/>
      <c r="BC47" s="126">
        <f t="shared" si="58"/>
        <v>3999.7575510131046</v>
      </c>
      <c r="BD47" s="126">
        <f t="shared" si="59"/>
        <v>4244.5747111955152</v>
      </c>
      <c r="BE47" s="125"/>
      <c r="BF47" s="62">
        <f t="shared" si="60"/>
        <v>2136.055817886986</v>
      </c>
      <c r="BG47" s="62">
        <f t="shared" si="61"/>
        <v>1588.9401086678999</v>
      </c>
      <c r="BH47" s="62">
        <f t="shared" si="62"/>
        <v>3724.995926554886</v>
      </c>
      <c r="BI47" s="61">
        <f t="shared" si="63"/>
        <v>491.77889950673188</v>
      </c>
      <c r="BJ47" s="61"/>
      <c r="BK47" s="61">
        <f t="shared" si="64"/>
        <v>14899.98370621954</v>
      </c>
      <c r="BL47" s="61">
        <f t="shared" si="65"/>
        <v>1967.115598026927</v>
      </c>
      <c r="BM47" s="127"/>
      <c r="BU47" s="37"/>
      <c r="BV47" s="127"/>
      <c r="BW47" s="127"/>
    </row>
    <row r="48" spans="1:75">
      <c r="A48" s="26">
        <f t="shared" si="29"/>
        <v>2066</v>
      </c>
      <c r="B48" s="26">
        <f t="shared" si="30"/>
        <v>71</v>
      </c>
      <c r="C48" s="26">
        <f t="shared" si="31"/>
        <v>45</v>
      </c>
      <c r="D48" s="103">
        <f t="shared" si="44"/>
        <v>1</v>
      </c>
      <c r="E48" s="118">
        <f t="shared" si="45"/>
        <v>0</v>
      </c>
      <c r="F48" s="103">
        <f t="shared" si="46"/>
        <v>1.41E-2</v>
      </c>
      <c r="G48" s="103"/>
      <c r="H48" s="60">
        <f>IF(B48="","",(IF(AND(B48&gt;='Tab1-Plan'!$C$9,C48&gt;='Tab1-Plan'!$D$9),1,0)))</f>
        <v>1</v>
      </c>
      <c r="I48" s="64">
        <f>IF(AND(B48="",T48=""),"",VLOOKUP($A$3,'Tab2-Assumptions'!$A$10:$C$13,2,FALSE))</f>
        <v>1</v>
      </c>
      <c r="J48" s="64">
        <f>IF(AND(B48="",T48=""),"",VLOOKUP($A$3,'Tab2-Assumptions'!$A$10:$C$13,3,FALSE))</f>
        <v>0.8</v>
      </c>
      <c r="K48" s="103">
        <f t="shared" si="32"/>
        <v>0</v>
      </c>
      <c r="L48" s="103">
        <f t="shared" si="3"/>
        <v>0</v>
      </c>
      <c r="M48" s="103">
        <f t="shared" si="4"/>
        <v>0</v>
      </c>
      <c r="N48" s="103">
        <f t="shared" si="5"/>
        <v>0</v>
      </c>
      <c r="O48" s="103">
        <f t="shared" si="6"/>
        <v>0</v>
      </c>
      <c r="P48" s="103">
        <f t="shared" si="33"/>
        <v>0.5307145801962091</v>
      </c>
      <c r="Q48" s="103">
        <f t="shared" si="7"/>
        <v>0.52323150461544254</v>
      </c>
      <c r="R48" s="103">
        <f t="shared" si="8"/>
        <v>0.52697304240582588</v>
      </c>
      <c r="T48" s="26">
        <f t="shared" si="34"/>
        <v>74</v>
      </c>
      <c r="U48" s="119">
        <f t="shared" si="47"/>
        <v>4.0399999999999998E-2</v>
      </c>
      <c r="V48" s="119"/>
      <c r="W48" s="120">
        <f t="shared" si="66"/>
        <v>0.4591855870493301</v>
      </c>
      <c r="X48" s="120">
        <f t="shared" si="10"/>
        <v>0.44063448933253718</v>
      </c>
      <c r="Y48" s="120">
        <f t="shared" si="48"/>
        <v>0.35992803055274697</v>
      </c>
      <c r="Z48" s="120"/>
      <c r="AA48" s="119">
        <f t="shared" si="67"/>
        <v>0.12573459566336975</v>
      </c>
      <c r="AC48" s="26">
        <f t="shared" si="49"/>
        <v>71</v>
      </c>
      <c r="AD48" s="25">
        <f t="shared" si="50"/>
        <v>1.1540363771484372</v>
      </c>
      <c r="AE48" s="105"/>
      <c r="AF48" s="26">
        <f t="shared" si="51"/>
        <v>74</v>
      </c>
      <c r="AG48" s="25">
        <f t="shared" si="52"/>
        <v>1.2246726357209388</v>
      </c>
      <c r="AH48" s="123"/>
      <c r="AI48" s="122">
        <f t="shared" si="53"/>
        <v>0.05</v>
      </c>
      <c r="AJ48" s="124">
        <f t="shared" si="54"/>
        <v>0</v>
      </c>
      <c r="AL48" s="25">
        <f t="shared" si="68"/>
        <v>8.8380071521536863</v>
      </c>
      <c r="AM48" s="25">
        <f t="shared" si="69"/>
        <v>1</v>
      </c>
      <c r="AO48" s="33">
        <f t="shared" si="70"/>
        <v>2100</v>
      </c>
      <c r="AP48" s="33">
        <f t="shared" si="71"/>
        <v>2100</v>
      </c>
      <c r="AQ48" s="125"/>
      <c r="AR48" s="126">
        <f t="shared" si="72"/>
        <v>21418.701685675176</v>
      </c>
      <c r="AS48" s="126">
        <f t="shared" si="73"/>
        <v>22729.697578451985</v>
      </c>
      <c r="AT48" s="126"/>
      <c r="AU48" s="62">
        <f t="shared" si="55"/>
        <v>11287.078391683039</v>
      </c>
      <c r="AV48" s="62">
        <f t="shared" si="56"/>
        <v>8181.0552844717649</v>
      </c>
      <c r="AW48" s="62">
        <f t="shared" si="57"/>
        <v>19468.133676154805</v>
      </c>
      <c r="AX48" s="61">
        <f t="shared" si="74"/>
        <v>2447.8179160917566</v>
      </c>
      <c r="AY48" s="61"/>
      <c r="AZ48" s="33">
        <f>IF(B48="","",VLOOKUP($A$3,'Tab1-Plan'!$B$30:$F$33,IF(B48&lt;65,2,3),FALSE))</f>
        <v>0.2</v>
      </c>
      <c r="BA48" s="33">
        <f>IF(T48="","",VLOOKUP($A$3,'Tab1-Plan'!$B$30:$F$33,IF(T48&lt;65,4,5),FALSE))</f>
        <v>0.2</v>
      </c>
      <c r="BB48" s="115"/>
      <c r="BC48" s="126">
        <f t="shared" si="58"/>
        <v>4283.7403371350356</v>
      </c>
      <c r="BD48" s="126">
        <f t="shared" si="59"/>
        <v>4545.9395156903975</v>
      </c>
      <c r="BE48" s="125"/>
      <c r="BF48" s="62">
        <f t="shared" si="60"/>
        <v>2257.4156783366079</v>
      </c>
      <c r="BG48" s="62">
        <f t="shared" si="61"/>
        <v>1636.2110568943531</v>
      </c>
      <c r="BH48" s="62">
        <f t="shared" si="62"/>
        <v>3893.626735230961</v>
      </c>
      <c r="BI48" s="61">
        <f t="shared" si="63"/>
        <v>489.56358321835131</v>
      </c>
      <c r="BJ48" s="61"/>
      <c r="BK48" s="61">
        <f t="shared" si="64"/>
        <v>15574.506940923844</v>
      </c>
      <c r="BL48" s="61">
        <f t="shared" si="65"/>
        <v>1958.2543328734052</v>
      </c>
      <c r="BM48" s="127"/>
      <c r="BU48" s="37"/>
      <c r="BV48" s="127"/>
      <c r="BW48" s="127"/>
    </row>
    <row r="49" spans="1:75">
      <c r="A49" s="26">
        <f t="shared" si="29"/>
        <v>2067</v>
      </c>
      <c r="B49" s="26">
        <f t="shared" si="30"/>
        <v>72</v>
      </c>
      <c r="C49" s="26">
        <f t="shared" si="31"/>
        <v>46</v>
      </c>
      <c r="D49" s="103">
        <f t="shared" si="44"/>
        <v>1</v>
      </c>
      <c r="E49" s="118">
        <f t="shared" si="45"/>
        <v>0</v>
      </c>
      <c r="F49" s="103">
        <f t="shared" si="46"/>
        <v>1.6199999999999999E-2</v>
      </c>
      <c r="G49" s="103"/>
      <c r="H49" s="60">
        <f>IF(B49="","",(IF(AND(B49&gt;='Tab1-Plan'!$C$9,C49&gt;='Tab1-Plan'!$D$9),1,0)))</f>
        <v>1</v>
      </c>
      <c r="I49" s="64">
        <f>IF(AND(B49="",T49=""),"",VLOOKUP($A$3,'Tab2-Assumptions'!$A$10:$C$13,2,FALSE))</f>
        <v>1</v>
      </c>
      <c r="J49" s="64">
        <f>IF(AND(B49="",T49=""),"",VLOOKUP($A$3,'Tab2-Assumptions'!$A$10:$C$13,3,FALSE))</f>
        <v>0.8</v>
      </c>
      <c r="K49" s="103">
        <f t="shared" si="32"/>
        <v>0</v>
      </c>
      <c r="L49" s="103">
        <f t="shared" si="3"/>
        <v>0</v>
      </c>
      <c r="M49" s="103">
        <f t="shared" si="4"/>
        <v>0</v>
      </c>
      <c r="N49" s="103">
        <f t="shared" si="5"/>
        <v>0</v>
      </c>
      <c r="O49" s="103">
        <f t="shared" si="6"/>
        <v>0</v>
      </c>
      <c r="P49" s="103">
        <f t="shared" si="33"/>
        <v>0.52323150461544254</v>
      </c>
      <c r="Q49" s="103">
        <f t="shared" si="7"/>
        <v>0.51475515424067242</v>
      </c>
      <c r="R49" s="103">
        <f t="shared" si="8"/>
        <v>0.51899332942805754</v>
      </c>
      <c r="T49" s="26">
        <f t="shared" si="34"/>
        <v>75</v>
      </c>
      <c r="U49" s="119">
        <f t="shared" si="47"/>
        <v>4.4600000000000001E-2</v>
      </c>
      <c r="V49" s="119"/>
      <c r="W49" s="120">
        <f t="shared" si="66"/>
        <v>0.44063448933253718</v>
      </c>
      <c r="X49" s="120">
        <f t="shared" si="10"/>
        <v>0.42098219110830604</v>
      </c>
      <c r="Y49" s="120">
        <f t="shared" si="48"/>
        <v>0.34464667217633727</v>
      </c>
      <c r="Z49" s="120"/>
      <c r="AA49" s="119">
        <f t="shared" si="67"/>
        <v>0.11974723396511404</v>
      </c>
      <c r="AC49" s="26">
        <f t="shared" si="49"/>
        <v>72</v>
      </c>
      <c r="AD49" s="25">
        <f t="shared" si="50"/>
        <v>1.177117104691406</v>
      </c>
      <c r="AE49" s="105"/>
      <c r="AF49" s="26">
        <f t="shared" si="51"/>
        <v>75</v>
      </c>
      <c r="AG49" s="25">
        <f t="shared" si="52"/>
        <v>1.2491660884353575</v>
      </c>
      <c r="AH49" s="123"/>
      <c r="AI49" s="122">
        <f t="shared" si="53"/>
        <v>0.05</v>
      </c>
      <c r="AJ49" s="124">
        <f t="shared" si="54"/>
        <v>0</v>
      </c>
      <c r="AL49" s="25">
        <f t="shared" si="68"/>
        <v>9.2799075097613706</v>
      </c>
      <c r="AM49" s="25">
        <f t="shared" si="69"/>
        <v>1</v>
      </c>
      <c r="AO49" s="33">
        <f t="shared" si="70"/>
        <v>2100</v>
      </c>
      <c r="AP49" s="33">
        <f t="shared" si="71"/>
        <v>2100</v>
      </c>
      <c r="AQ49" s="125"/>
      <c r="AR49" s="126">
        <f t="shared" si="72"/>
        <v>22939.429505358115</v>
      </c>
      <c r="AS49" s="126">
        <f t="shared" si="73"/>
        <v>24343.506106522073</v>
      </c>
      <c r="AT49" s="126"/>
      <c r="AU49" s="62">
        <f t="shared" si="55"/>
        <v>11905.410894166027</v>
      </c>
      <c r="AV49" s="62">
        <f t="shared" si="56"/>
        <v>8389.9083687171769</v>
      </c>
      <c r="AW49" s="62">
        <f t="shared" si="57"/>
        <v>20295.319262883204</v>
      </c>
      <c r="AX49" s="61">
        <f t="shared" si="74"/>
        <v>2430.3083441691606</v>
      </c>
      <c r="AY49" s="61"/>
      <c r="AZ49" s="33">
        <f>IF(B49="","",VLOOKUP($A$3,'Tab1-Plan'!$B$30:$F$33,IF(B49&lt;65,2,3),FALSE))</f>
        <v>0.2</v>
      </c>
      <c r="BA49" s="33">
        <f>IF(T49="","",VLOOKUP($A$3,'Tab1-Plan'!$B$30:$F$33,IF(T49&lt;65,4,5),FALSE))</f>
        <v>0.2</v>
      </c>
      <c r="BB49" s="115"/>
      <c r="BC49" s="126">
        <f t="shared" si="58"/>
        <v>4587.8859010716233</v>
      </c>
      <c r="BD49" s="126">
        <f t="shared" si="59"/>
        <v>4868.7012213044145</v>
      </c>
      <c r="BE49" s="125"/>
      <c r="BF49" s="62">
        <f t="shared" si="60"/>
        <v>2381.0821788332055</v>
      </c>
      <c r="BG49" s="62">
        <f t="shared" si="61"/>
        <v>1677.9816737434355</v>
      </c>
      <c r="BH49" s="62">
        <f t="shared" si="62"/>
        <v>4059.0638525766408</v>
      </c>
      <c r="BI49" s="61">
        <f t="shared" si="63"/>
        <v>486.06166883383219</v>
      </c>
      <c r="BJ49" s="61"/>
      <c r="BK49" s="61">
        <f t="shared" si="64"/>
        <v>16236.255410306563</v>
      </c>
      <c r="BL49" s="61">
        <f t="shared" si="65"/>
        <v>1944.2466753353283</v>
      </c>
      <c r="BM49" s="129"/>
      <c r="BU49" s="37"/>
      <c r="BV49" s="127"/>
      <c r="BW49" s="127"/>
    </row>
    <row r="50" spans="1:75">
      <c r="A50" s="26">
        <f t="shared" si="29"/>
        <v>2068</v>
      </c>
      <c r="B50" s="26">
        <f t="shared" si="30"/>
        <v>73</v>
      </c>
      <c r="C50" s="26">
        <f t="shared" si="31"/>
        <v>47</v>
      </c>
      <c r="D50" s="103">
        <f t="shared" si="44"/>
        <v>1</v>
      </c>
      <c r="E50" s="118">
        <f t="shared" si="45"/>
        <v>0</v>
      </c>
      <c r="F50" s="103">
        <f t="shared" si="46"/>
        <v>1.8499999999999999E-2</v>
      </c>
      <c r="G50" s="103"/>
      <c r="H50" s="60">
        <f>IF(B50="","",(IF(AND(B50&gt;='Tab1-Plan'!$C$9,C50&gt;='Tab1-Plan'!$D$9),1,0)))</f>
        <v>1</v>
      </c>
      <c r="I50" s="64">
        <f>IF(AND(B50="",T50=""),"",VLOOKUP($A$3,'Tab2-Assumptions'!$A$10:$C$13,2,FALSE))</f>
        <v>1</v>
      </c>
      <c r="J50" s="64">
        <f>IF(AND(B50="",T50=""),"",VLOOKUP($A$3,'Tab2-Assumptions'!$A$10:$C$13,3,FALSE))</f>
        <v>0.8</v>
      </c>
      <c r="K50" s="103">
        <f t="shared" si="32"/>
        <v>0</v>
      </c>
      <c r="L50" s="103">
        <f t="shared" si="3"/>
        <v>0</v>
      </c>
      <c r="M50" s="103">
        <f t="shared" si="4"/>
        <v>0</v>
      </c>
      <c r="N50" s="103">
        <f t="shared" si="5"/>
        <v>0</v>
      </c>
      <c r="O50" s="103">
        <f t="shared" si="6"/>
        <v>0</v>
      </c>
      <c r="P50" s="103">
        <f t="shared" si="33"/>
        <v>0.51475515424067242</v>
      </c>
      <c r="Q50" s="103">
        <f t="shared" si="7"/>
        <v>0.50523218388722002</v>
      </c>
      <c r="R50" s="103">
        <f t="shared" si="8"/>
        <v>0.50999366906394616</v>
      </c>
      <c r="T50" s="26">
        <f t="shared" si="34"/>
        <v>76</v>
      </c>
      <c r="U50" s="119">
        <f t="shared" si="47"/>
        <v>4.9399999999999999E-2</v>
      </c>
      <c r="V50" s="119"/>
      <c r="W50" s="120">
        <f t="shared" si="66"/>
        <v>0.42098219110830604</v>
      </c>
      <c r="X50" s="120">
        <f t="shared" si="10"/>
        <v>0.40018567086755574</v>
      </c>
      <c r="Y50" s="120">
        <f t="shared" si="48"/>
        <v>0.32846714479034472</v>
      </c>
      <c r="Z50" s="120"/>
      <c r="AA50" s="119">
        <f t="shared" si="67"/>
        <v>0.11404498472868004</v>
      </c>
      <c r="AC50" s="26">
        <f t="shared" si="49"/>
        <v>73</v>
      </c>
      <c r="AD50" s="25">
        <f t="shared" si="50"/>
        <v>1.2006594467852341</v>
      </c>
      <c r="AE50" s="105"/>
      <c r="AF50" s="26">
        <f t="shared" si="51"/>
        <v>76</v>
      </c>
      <c r="AG50" s="25">
        <f t="shared" si="52"/>
        <v>1.2679035797618876</v>
      </c>
      <c r="AH50" s="123"/>
      <c r="AI50" s="122">
        <f t="shared" si="53"/>
        <v>0.05</v>
      </c>
      <c r="AJ50" s="124">
        <f t="shared" si="54"/>
        <v>0</v>
      </c>
      <c r="AL50" s="25">
        <f t="shared" si="68"/>
        <v>9.7439028852494403</v>
      </c>
      <c r="AM50" s="25">
        <f t="shared" si="69"/>
        <v>1</v>
      </c>
      <c r="AO50" s="33">
        <f t="shared" si="70"/>
        <v>2100</v>
      </c>
      <c r="AP50" s="33">
        <f t="shared" si="71"/>
        <v>2100</v>
      </c>
      <c r="AQ50" s="125"/>
      <c r="AR50" s="126">
        <f t="shared" si="72"/>
        <v>24568.129000238539</v>
      </c>
      <c r="AS50" s="126">
        <f t="shared" si="73"/>
        <v>25944.091633025895</v>
      </c>
      <c r="AT50" s="126"/>
      <c r="AU50" s="62">
        <f t="shared" si="55"/>
        <v>12529.590250867992</v>
      </c>
      <c r="AV50" s="62">
        <f t="shared" si="56"/>
        <v>8521.7817028790869</v>
      </c>
      <c r="AW50" s="62">
        <f t="shared" si="57"/>
        <v>21051.371953747079</v>
      </c>
      <c r="AX50" s="61">
        <f t="shared" si="74"/>
        <v>2400.8033929828489</v>
      </c>
      <c r="AY50" s="61"/>
      <c r="AZ50" s="33">
        <f>IF(B50="","",VLOOKUP($A$3,'Tab1-Plan'!$B$30:$F$33,IF(B50&lt;65,2,3),FALSE))</f>
        <v>0.2</v>
      </c>
      <c r="BA50" s="33">
        <f>IF(T50="","",VLOOKUP($A$3,'Tab1-Plan'!$B$30:$F$33,IF(T50&lt;65,4,5),FALSE))</f>
        <v>0.2</v>
      </c>
      <c r="BB50" s="115"/>
      <c r="BC50" s="126">
        <f t="shared" si="58"/>
        <v>4913.6258000477083</v>
      </c>
      <c r="BD50" s="126">
        <f t="shared" si="59"/>
        <v>5188.8183266051792</v>
      </c>
      <c r="BE50" s="125"/>
      <c r="BF50" s="62">
        <f t="shared" si="60"/>
        <v>2505.9180501735987</v>
      </c>
      <c r="BG50" s="62">
        <f t="shared" si="61"/>
        <v>1704.3563405758175</v>
      </c>
      <c r="BH50" s="62">
        <f t="shared" si="62"/>
        <v>4210.2743907494159</v>
      </c>
      <c r="BI50" s="61">
        <f t="shared" si="63"/>
        <v>480.16067859656977</v>
      </c>
      <c r="BJ50" s="61"/>
      <c r="BK50" s="61">
        <f t="shared" si="64"/>
        <v>16841.097562997664</v>
      </c>
      <c r="BL50" s="61">
        <f t="shared" si="65"/>
        <v>1920.6427143862791</v>
      </c>
      <c r="BM50" s="127"/>
      <c r="BU50" s="37"/>
      <c r="BV50" s="127"/>
      <c r="BW50" s="127"/>
    </row>
    <row r="51" spans="1:75">
      <c r="A51" s="26">
        <f t="shared" si="29"/>
        <v>2069</v>
      </c>
      <c r="B51" s="26">
        <f t="shared" si="30"/>
        <v>74</v>
      </c>
      <c r="C51" s="26">
        <f t="shared" si="31"/>
        <v>48</v>
      </c>
      <c r="D51" s="103">
        <f t="shared" si="44"/>
        <v>1</v>
      </c>
      <c r="E51" s="118">
        <f t="shared" si="45"/>
        <v>0</v>
      </c>
      <c r="F51" s="103">
        <f t="shared" si="46"/>
        <v>2.1100000000000001E-2</v>
      </c>
      <c r="G51" s="103"/>
      <c r="H51" s="60">
        <f>IF(B51="","",(IF(AND(B51&gt;='Tab1-Plan'!$C$9,C51&gt;='Tab1-Plan'!$D$9),1,0)))</f>
        <v>1</v>
      </c>
      <c r="I51" s="64">
        <f>IF(AND(B51="",T51=""),"",VLOOKUP($A$3,'Tab2-Assumptions'!$A$10:$C$13,2,FALSE))</f>
        <v>1</v>
      </c>
      <c r="J51" s="64">
        <f>IF(AND(B51="",T51=""),"",VLOOKUP($A$3,'Tab2-Assumptions'!$A$10:$C$13,3,FALSE))</f>
        <v>0.8</v>
      </c>
      <c r="K51" s="103">
        <f t="shared" si="32"/>
        <v>0</v>
      </c>
      <c r="L51" s="103">
        <f t="shared" si="3"/>
        <v>0</v>
      </c>
      <c r="M51" s="103">
        <f t="shared" si="4"/>
        <v>0</v>
      </c>
      <c r="N51" s="103">
        <f t="shared" si="5"/>
        <v>0</v>
      </c>
      <c r="O51" s="103">
        <f t="shared" si="6"/>
        <v>0</v>
      </c>
      <c r="P51" s="103">
        <f t="shared" si="33"/>
        <v>0.50523218388722002</v>
      </c>
      <c r="Q51" s="103">
        <f t="shared" si="7"/>
        <v>0.49457178480719965</v>
      </c>
      <c r="R51" s="103">
        <f t="shared" si="8"/>
        <v>0.49990198434720984</v>
      </c>
      <c r="T51" s="26">
        <f t="shared" si="34"/>
        <v>77</v>
      </c>
      <c r="U51" s="119">
        <f t="shared" si="47"/>
        <v>5.4800000000000001E-2</v>
      </c>
      <c r="V51" s="119"/>
      <c r="W51" s="120">
        <f t="shared" si="66"/>
        <v>0.40018567086755574</v>
      </c>
      <c r="X51" s="120">
        <f t="shared" si="10"/>
        <v>0.37825549610401371</v>
      </c>
      <c r="Y51" s="120">
        <f t="shared" si="48"/>
        <v>0.31137646678862779</v>
      </c>
      <c r="Z51" s="120"/>
      <c r="AA51" s="119">
        <f t="shared" si="67"/>
        <v>0.10861427117017146</v>
      </c>
      <c r="AC51" s="26">
        <f t="shared" si="49"/>
        <v>74</v>
      </c>
      <c r="AD51" s="25">
        <f t="shared" si="50"/>
        <v>1.2246726357209388</v>
      </c>
      <c r="AE51" s="105"/>
      <c r="AF51" s="26">
        <f t="shared" si="51"/>
        <v>77</v>
      </c>
      <c r="AG51" s="25">
        <f t="shared" si="52"/>
        <v>1.2869221334583159</v>
      </c>
      <c r="AH51" s="123"/>
      <c r="AI51" s="122">
        <f t="shared" si="53"/>
        <v>0.05</v>
      </c>
      <c r="AJ51" s="124">
        <f t="shared" si="54"/>
        <v>0</v>
      </c>
      <c r="AL51" s="25">
        <f t="shared" si="68"/>
        <v>10.231098029511912</v>
      </c>
      <c r="AM51" s="25">
        <f t="shared" si="69"/>
        <v>1</v>
      </c>
      <c r="AO51" s="33">
        <f t="shared" si="70"/>
        <v>2100</v>
      </c>
      <c r="AP51" s="33">
        <f t="shared" si="71"/>
        <v>2100</v>
      </c>
      <c r="AQ51" s="125"/>
      <c r="AR51" s="126">
        <f t="shared" si="72"/>
        <v>26312.466159255477</v>
      </c>
      <c r="AS51" s="126">
        <f t="shared" si="73"/>
        <v>27649.915657897345</v>
      </c>
      <c r="AT51" s="126"/>
      <c r="AU51" s="62">
        <f t="shared" si="55"/>
        <v>13153.654046080619</v>
      </c>
      <c r="AV51" s="62">
        <f t="shared" si="56"/>
        <v>8609.5330445596319</v>
      </c>
      <c r="AW51" s="62">
        <f t="shared" si="57"/>
        <v>21763.187090640251</v>
      </c>
      <c r="AX51" s="61">
        <f t="shared" si="74"/>
        <v>2363.7927041899752</v>
      </c>
      <c r="AY51" s="61"/>
      <c r="AZ51" s="33">
        <f>IF(B51="","",VLOOKUP($A$3,'Tab1-Plan'!$B$30:$F$33,IF(B51&lt;65,2,3),FALSE))</f>
        <v>0.2</v>
      </c>
      <c r="BA51" s="33">
        <f>IF(T51="","",VLOOKUP($A$3,'Tab1-Plan'!$B$30:$F$33,IF(T51&lt;65,4,5),FALSE))</f>
        <v>0.2</v>
      </c>
      <c r="BB51" s="115"/>
      <c r="BC51" s="126">
        <f t="shared" si="58"/>
        <v>5262.4932318510955</v>
      </c>
      <c r="BD51" s="126">
        <f t="shared" si="59"/>
        <v>5529.983131579469</v>
      </c>
      <c r="BE51" s="125"/>
      <c r="BF51" s="62">
        <f t="shared" si="60"/>
        <v>2630.7308092161243</v>
      </c>
      <c r="BG51" s="62">
        <f t="shared" si="61"/>
        <v>1721.9066089119265</v>
      </c>
      <c r="BH51" s="62">
        <f t="shared" si="62"/>
        <v>4352.6374181280507</v>
      </c>
      <c r="BI51" s="61">
        <f t="shared" si="63"/>
        <v>472.7585408379951</v>
      </c>
      <c r="BJ51" s="61"/>
      <c r="BK51" s="61">
        <f t="shared" si="64"/>
        <v>17410.549672512199</v>
      </c>
      <c r="BL51" s="61">
        <f t="shared" si="65"/>
        <v>1891.0341633519802</v>
      </c>
      <c r="BM51" s="127"/>
      <c r="BU51" s="37"/>
      <c r="BV51" s="127"/>
      <c r="BW51" s="127"/>
    </row>
    <row r="52" spans="1:75">
      <c r="A52" s="26">
        <f t="shared" si="29"/>
        <v>2070</v>
      </c>
      <c r="B52" s="26">
        <f t="shared" si="30"/>
        <v>75</v>
      </c>
      <c r="C52" s="26">
        <f t="shared" si="31"/>
        <v>49</v>
      </c>
      <c r="D52" s="103">
        <f t="shared" si="44"/>
        <v>1</v>
      </c>
      <c r="E52" s="118">
        <f t="shared" si="45"/>
        <v>0</v>
      </c>
      <c r="F52" s="103">
        <f t="shared" si="46"/>
        <v>2.4E-2</v>
      </c>
      <c r="G52" s="103"/>
      <c r="H52" s="60">
        <f>IF(B52="","",(IF(AND(B52&gt;='Tab1-Plan'!$C$9,C52&gt;='Tab1-Plan'!$D$9),1,0)))</f>
        <v>1</v>
      </c>
      <c r="I52" s="64">
        <f>IF(AND(B52="",T52=""),"",VLOOKUP($A$3,'Tab2-Assumptions'!$A$10:$C$13,2,FALSE))</f>
        <v>1</v>
      </c>
      <c r="J52" s="64">
        <f>IF(AND(B52="",T52=""),"",VLOOKUP($A$3,'Tab2-Assumptions'!$A$10:$C$13,3,FALSE))</f>
        <v>0.8</v>
      </c>
      <c r="K52" s="103">
        <f t="shared" si="32"/>
        <v>0</v>
      </c>
      <c r="L52" s="103">
        <f t="shared" si="3"/>
        <v>0</v>
      </c>
      <c r="M52" s="103">
        <f t="shared" si="4"/>
        <v>0</v>
      </c>
      <c r="N52" s="103">
        <f t="shared" si="5"/>
        <v>0</v>
      </c>
      <c r="O52" s="103">
        <f t="shared" si="6"/>
        <v>0</v>
      </c>
      <c r="P52" s="103">
        <f t="shared" si="33"/>
        <v>0.49457178480719965</v>
      </c>
      <c r="Q52" s="103">
        <f t="shared" si="7"/>
        <v>0.48270206197182686</v>
      </c>
      <c r="R52" s="103">
        <f t="shared" si="8"/>
        <v>0.48863692338951326</v>
      </c>
      <c r="T52" s="26">
        <f t="shared" si="34"/>
        <v>78</v>
      </c>
      <c r="U52" s="119">
        <f t="shared" si="47"/>
        <v>6.0699999999999997E-2</v>
      </c>
      <c r="V52" s="119"/>
      <c r="W52" s="120">
        <f t="shared" si="66"/>
        <v>0.37825549610401371</v>
      </c>
      <c r="X52" s="120">
        <f t="shared" si="10"/>
        <v>0.3552953874905001</v>
      </c>
      <c r="Y52" s="120">
        <f t="shared" si="48"/>
        <v>0.29342035343780554</v>
      </c>
      <c r="Z52" s="120"/>
      <c r="AA52" s="119">
        <f t="shared" si="67"/>
        <v>0.10344216301921091</v>
      </c>
      <c r="AC52" s="26">
        <f t="shared" si="49"/>
        <v>75</v>
      </c>
      <c r="AD52" s="25">
        <f t="shared" si="50"/>
        <v>1.2491660884353575</v>
      </c>
      <c r="AE52" s="105"/>
      <c r="AF52" s="26">
        <f t="shared" si="51"/>
        <v>78</v>
      </c>
      <c r="AG52" s="25">
        <f t="shared" si="52"/>
        <v>1.3062259654601904</v>
      </c>
      <c r="AH52" s="123"/>
      <c r="AI52" s="122">
        <f t="shared" si="53"/>
        <v>0.05</v>
      </c>
      <c r="AJ52" s="124">
        <f t="shared" si="54"/>
        <v>0</v>
      </c>
      <c r="AL52" s="25">
        <f t="shared" si="68"/>
        <v>10.742652930987509</v>
      </c>
      <c r="AM52" s="25">
        <f t="shared" si="69"/>
        <v>1</v>
      </c>
      <c r="AO52" s="33">
        <f t="shared" si="70"/>
        <v>2100</v>
      </c>
      <c r="AP52" s="33">
        <f t="shared" si="71"/>
        <v>2100</v>
      </c>
      <c r="AQ52" s="125"/>
      <c r="AR52" s="126">
        <f t="shared" si="72"/>
        <v>28180.651256562618</v>
      </c>
      <c r="AS52" s="126">
        <f t="shared" si="73"/>
        <v>29467.897612404096</v>
      </c>
      <c r="AT52" s="126"/>
      <c r="AU52" s="62">
        <f t="shared" si="55"/>
        <v>13770.106729119578</v>
      </c>
      <c r="AV52" s="62">
        <f t="shared" si="56"/>
        <v>8646.4809325006754</v>
      </c>
      <c r="AW52" s="62">
        <f t="shared" si="57"/>
        <v>22416.587661620251</v>
      </c>
      <c r="AX52" s="61">
        <f t="shared" si="74"/>
        <v>2318.8203152277542</v>
      </c>
      <c r="AY52" s="61"/>
      <c r="AZ52" s="33">
        <f>IF(B52="","",VLOOKUP($A$3,'Tab1-Plan'!$B$30:$F$33,IF(B52&lt;65,2,3),FALSE))</f>
        <v>0.2</v>
      </c>
      <c r="BA52" s="33">
        <f>IF(T52="","",VLOOKUP($A$3,'Tab1-Plan'!$B$30:$F$33,IF(T52&lt;65,4,5),FALSE))</f>
        <v>0.2</v>
      </c>
      <c r="BB52" s="115"/>
      <c r="BC52" s="126">
        <f t="shared" si="58"/>
        <v>5636.1302513125238</v>
      </c>
      <c r="BD52" s="126">
        <f t="shared" si="59"/>
        <v>5893.5795224808198</v>
      </c>
      <c r="BE52" s="125"/>
      <c r="BF52" s="62">
        <f t="shared" si="60"/>
        <v>2754.0213458239159</v>
      </c>
      <c r="BG52" s="62">
        <f t="shared" si="61"/>
        <v>1729.2961865001353</v>
      </c>
      <c r="BH52" s="62">
        <f t="shared" si="62"/>
        <v>4483.3175323240512</v>
      </c>
      <c r="BI52" s="61">
        <f t="shared" si="63"/>
        <v>463.76406304555093</v>
      </c>
      <c r="BJ52" s="61"/>
      <c r="BK52" s="61">
        <f t="shared" si="64"/>
        <v>17933.270129296201</v>
      </c>
      <c r="BL52" s="61">
        <f t="shared" si="65"/>
        <v>1855.0562521822033</v>
      </c>
      <c r="BM52" s="127"/>
      <c r="BU52" s="37"/>
      <c r="BV52" s="127"/>
      <c r="BW52" s="127"/>
    </row>
    <row r="53" spans="1:75">
      <c r="A53" s="26">
        <f t="shared" si="29"/>
        <v>2071</v>
      </c>
      <c r="B53" s="26">
        <f t="shared" si="30"/>
        <v>76</v>
      </c>
      <c r="C53" s="26">
        <f t="shared" si="31"/>
        <v>50</v>
      </c>
      <c r="D53" s="103">
        <f t="shared" si="44"/>
        <v>1</v>
      </c>
      <c r="E53" s="118">
        <f t="shared" si="45"/>
        <v>0</v>
      </c>
      <c r="F53" s="103">
        <f t="shared" si="46"/>
        <v>2.7199999999999998E-2</v>
      </c>
      <c r="G53" s="103"/>
      <c r="H53" s="60">
        <f>IF(B53="","",(IF(AND(B53&gt;='Tab1-Plan'!$C$9,C53&gt;='Tab1-Plan'!$D$9),1,0)))</f>
        <v>1</v>
      </c>
      <c r="I53" s="64">
        <f>IF(AND(B53="",T53=""),"",VLOOKUP($A$3,'Tab2-Assumptions'!$A$10:$C$13,2,FALSE))</f>
        <v>1</v>
      </c>
      <c r="J53" s="64">
        <f>IF(AND(B53="",T53=""),"",VLOOKUP($A$3,'Tab2-Assumptions'!$A$10:$C$13,3,FALSE))</f>
        <v>0.8</v>
      </c>
      <c r="K53" s="103">
        <f t="shared" si="32"/>
        <v>0</v>
      </c>
      <c r="L53" s="103">
        <f t="shared" si="3"/>
        <v>0</v>
      </c>
      <c r="M53" s="103">
        <f t="shared" si="4"/>
        <v>0</v>
      </c>
      <c r="N53" s="103">
        <f t="shared" si="5"/>
        <v>0</v>
      </c>
      <c r="O53" s="103">
        <f t="shared" si="6"/>
        <v>0</v>
      </c>
      <c r="P53" s="103">
        <f t="shared" si="33"/>
        <v>0.48270206197182686</v>
      </c>
      <c r="Q53" s="103">
        <f t="shared" si="7"/>
        <v>0.46957256588619317</v>
      </c>
      <c r="R53" s="103">
        <f t="shared" si="8"/>
        <v>0.47613731392901004</v>
      </c>
      <c r="T53" s="26">
        <f t="shared" si="34"/>
        <v>79</v>
      </c>
      <c r="U53" s="119">
        <f t="shared" si="47"/>
        <v>6.7100000000000007E-2</v>
      </c>
      <c r="V53" s="119"/>
      <c r="W53" s="120">
        <f t="shared" si="66"/>
        <v>0.3552953874905001</v>
      </c>
      <c r="X53" s="120">
        <f t="shared" si="10"/>
        <v>0.33145506698988753</v>
      </c>
      <c r="Y53" s="120">
        <f t="shared" si="48"/>
        <v>0.27470018179215505</v>
      </c>
      <c r="Z53" s="120"/>
      <c r="AA53" s="119">
        <f t="shared" si="67"/>
        <v>9.851634573258182E-2</v>
      </c>
      <c r="AC53" s="26">
        <f t="shared" si="49"/>
        <v>76</v>
      </c>
      <c r="AD53" s="25">
        <f t="shared" si="50"/>
        <v>1.2679035797618876</v>
      </c>
      <c r="AE53" s="105"/>
      <c r="AF53" s="26">
        <f t="shared" si="51"/>
        <v>79</v>
      </c>
      <c r="AG53" s="25">
        <f t="shared" si="52"/>
        <v>1.3258193549420931</v>
      </c>
      <c r="AH53" s="123"/>
      <c r="AI53" s="122">
        <f t="shared" si="53"/>
        <v>0.05</v>
      </c>
      <c r="AJ53" s="124">
        <f t="shared" si="54"/>
        <v>0</v>
      </c>
      <c r="AL53" s="25">
        <f t="shared" si="68"/>
        <v>11.279785577536884</v>
      </c>
      <c r="AM53" s="25">
        <f t="shared" si="69"/>
        <v>1</v>
      </c>
      <c r="AO53" s="33">
        <f t="shared" si="70"/>
        <v>2100</v>
      </c>
      <c r="AP53" s="33">
        <f t="shared" si="71"/>
        <v>2100</v>
      </c>
      <c r="AQ53" s="125"/>
      <c r="AR53" s="126">
        <f t="shared" si="72"/>
        <v>30033.529076681607</v>
      </c>
      <c r="AS53" s="126">
        <f t="shared" si="73"/>
        <v>31405.411880419662</v>
      </c>
      <c r="AT53" s="126"/>
      <c r="AU53" s="62">
        <f t="shared" si="55"/>
        <v>14300.083862380001</v>
      </c>
      <c r="AV53" s="62">
        <f t="shared" si="56"/>
        <v>8627.0723528087874</v>
      </c>
      <c r="AW53" s="62">
        <f t="shared" si="57"/>
        <v>22927.156215188788</v>
      </c>
      <c r="AX53" s="61">
        <f t="shared" si="74"/>
        <v>2258.6996483604507</v>
      </c>
      <c r="AY53" s="61"/>
      <c r="AZ53" s="33">
        <f>IF(B53="","",VLOOKUP($A$3,'Tab1-Plan'!$B$30:$F$33,IF(B53&lt;65,2,3),FALSE))</f>
        <v>0.2</v>
      </c>
      <c r="BA53" s="33">
        <f>IF(T53="","",VLOOKUP($A$3,'Tab1-Plan'!$B$30:$F$33,IF(T53&lt;65,4,5),FALSE))</f>
        <v>0.2</v>
      </c>
      <c r="BB53" s="115"/>
      <c r="BC53" s="126">
        <f t="shared" si="58"/>
        <v>6006.7058153363214</v>
      </c>
      <c r="BD53" s="126">
        <f t="shared" si="59"/>
        <v>6281.082376083933</v>
      </c>
      <c r="BE53" s="125"/>
      <c r="BF53" s="62">
        <f t="shared" si="60"/>
        <v>2860.0167724760004</v>
      </c>
      <c r="BG53" s="62">
        <f t="shared" si="61"/>
        <v>1725.4144705617575</v>
      </c>
      <c r="BH53" s="62">
        <f t="shared" si="62"/>
        <v>4585.4312430377577</v>
      </c>
      <c r="BI53" s="61">
        <f t="shared" si="63"/>
        <v>451.73992967209017</v>
      </c>
      <c r="BJ53" s="61"/>
      <c r="BK53" s="61">
        <f t="shared" si="64"/>
        <v>18341.724972151031</v>
      </c>
      <c r="BL53" s="61">
        <f t="shared" si="65"/>
        <v>1806.9597186883607</v>
      </c>
      <c r="BM53" s="127"/>
      <c r="BU53" s="37"/>
      <c r="BV53" s="127"/>
      <c r="BW53" s="127"/>
    </row>
    <row r="54" spans="1:75">
      <c r="A54" s="26">
        <f t="shared" si="29"/>
        <v>2072</v>
      </c>
      <c r="B54" s="26">
        <f t="shared" si="30"/>
        <v>77</v>
      </c>
      <c r="C54" s="26">
        <f t="shared" si="31"/>
        <v>51</v>
      </c>
      <c r="D54" s="103">
        <f t="shared" si="44"/>
        <v>1</v>
      </c>
      <c r="E54" s="118">
        <f t="shared" si="45"/>
        <v>0</v>
      </c>
      <c r="F54" s="103">
        <f t="shared" si="46"/>
        <v>3.0700000000000002E-2</v>
      </c>
      <c r="G54" s="103"/>
      <c r="H54" s="60">
        <f>IF(B54="","",(IF(AND(B54&gt;='Tab1-Plan'!$C$9,C54&gt;='Tab1-Plan'!$D$9),1,0)))</f>
        <v>1</v>
      </c>
      <c r="I54" s="64">
        <f>IF(AND(B54="",T54=""),"",VLOOKUP($A$3,'Tab2-Assumptions'!$A$10:$C$13,2,FALSE))</f>
        <v>1</v>
      </c>
      <c r="J54" s="64">
        <f>IF(AND(B54="",T54=""),"",VLOOKUP($A$3,'Tab2-Assumptions'!$A$10:$C$13,3,FALSE))</f>
        <v>0.8</v>
      </c>
      <c r="K54" s="103">
        <f t="shared" si="32"/>
        <v>0</v>
      </c>
      <c r="L54" s="103">
        <f t="shared" si="3"/>
        <v>0</v>
      </c>
      <c r="M54" s="103">
        <f t="shared" si="4"/>
        <v>0</v>
      </c>
      <c r="N54" s="103">
        <f t="shared" si="5"/>
        <v>0</v>
      </c>
      <c r="O54" s="103">
        <f t="shared" si="6"/>
        <v>0</v>
      </c>
      <c r="P54" s="103">
        <f t="shared" si="33"/>
        <v>0.46957256588619317</v>
      </c>
      <c r="Q54" s="103">
        <f t="shared" si="7"/>
        <v>0.45515668811348708</v>
      </c>
      <c r="R54" s="103">
        <f t="shared" si="8"/>
        <v>0.46236462699984016</v>
      </c>
      <c r="T54" s="26">
        <f t="shared" si="34"/>
        <v>80</v>
      </c>
      <c r="U54" s="119">
        <f t="shared" si="47"/>
        <v>7.4099999999999999E-2</v>
      </c>
      <c r="V54" s="119"/>
      <c r="W54" s="120">
        <f t="shared" si="66"/>
        <v>0.33145506698988753</v>
      </c>
      <c r="X54" s="120">
        <f t="shared" si="10"/>
        <v>0.30689424652593689</v>
      </c>
      <c r="Y54" s="120">
        <f t="shared" si="48"/>
        <v>0.25533972540632982</v>
      </c>
      <c r="Z54" s="120"/>
      <c r="AA54" s="119">
        <f t="shared" si="67"/>
        <v>9.3825091173887445E-2</v>
      </c>
      <c r="AC54" s="26">
        <f t="shared" si="49"/>
        <v>77</v>
      </c>
      <c r="AD54" s="25">
        <f t="shared" si="50"/>
        <v>1.2869221334583159</v>
      </c>
      <c r="AE54" s="105"/>
      <c r="AF54" s="26">
        <f t="shared" si="51"/>
        <v>80</v>
      </c>
      <c r="AG54" s="25">
        <f t="shared" si="52"/>
        <v>1.3457066452662243</v>
      </c>
      <c r="AH54" s="123"/>
      <c r="AI54" s="122">
        <f t="shared" si="53"/>
        <v>0.05</v>
      </c>
      <c r="AJ54" s="124">
        <f t="shared" si="54"/>
        <v>0</v>
      </c>
      <c r="AL54" s="25">
        <f t="shared" si="68"/>
        <v>11.843774856413729</v>
      </c>
      <c r="AM54" s="25">
        <f t="shared" si="69"/>
        <v>1</v>
      </c>
      <c r="AO54" s="33">
        <f t="shared" si="70"/>
        <v>2100</v>
      </c>
      <c r="AP54" s="33">
        <f t="shared" si="71"/>
        <v>2100</v>
      </c>
      <c r="AQ54" s="125"/>
      <c r="AR54" s="126">
        <f t="shared" si="72"/>
        <v>32008.233613473421</v>
      </c>
      <c r="AS54" s="126">
        <f t="shared" si="73"/>
        <v>33470.317711557254</v>
      </c>
      <c r="AT54" s="126"/>
      <c r="AU54" s="62">
        <f t="shared" si="55"/>
        <v>14799.474995617384</v>
      </c>
      <c r="AV54" s="62">
        <f t="shared" si="56"/>
        <v>8546.3017337316469</v>
      </c>
      <c r="AW54" s="62">
        <f t="shared" si="57"/>
        <v>23345.776729349032</v>
      </c>
      <c r="AX54" s="61">
        <f t="shared" si="74"/>
        <v>2190.4196301563929</v>
      </c>
      <c r="AY54" s="61"/>
      <c r="AZ54" s="33">
        <f>IF(B54="","",VLOOKUP($A$3,'Tab1-Plan'!$B$30:$F$33,IF(B54&lt;65,2,3),FALSE))</f>
        <v>0.2</v>
      </c>
      <c r="BA54" s="33">
        <f>IF(T54="","",VLOOKUP($A$3,'Tab1-Plan'!$B$30:$F$33,IF(T54&lt;65,4,5),FALSE))</f>
        <v>0.2</v>
      </c>
      <c r="BB54" s="115"/>
      <c r="BC54" s="126">
        <f t="shared" si="58"/>
        <v>6401.6467226946843</v>
      </c>
      <c r="BD54" s="126">
        <f t="shared" si="59"/>
        <v>6694.0635423114509</v>
      </c>
      <c r="BE54" s="125"/>
      <c r="BF54" s="62">
        <f t="shared" si="60"/>
        <v>2959.8949991234767</v>
      </c>
      <c r="BG54" s="62">
        <f t="shared" si="61"/>
        <v>1709.2603467463293</v>
      </c>
      <c r="BH54" s="62">
        <f t="shared" si="62"/>
        <v>4669.1553458698063</v>
      </c>
      <c r="BI54" s="61">
        <f t="shared" si="63"/>
        <v>438.08392603127857</v>
      </c>
      <c r="BJ54" s="61"/>
      <c r="BK54" s="61">
        <f t="shared" si="64"/>
        <v>18676.621383479225</v>
      </c>
      <c r="BL54" s="61">
        <f t="shared" si="65"/>
        <v>1752.3357041251143</v>
      </c>
      <c r="BM54" s="127"/>
      <c r="BU54" s="37"/>
      <c r="BV54" s="127"/>
      <c r="BW54" s="127"/>
    </row>
    <row r="55" spans="1:75">
      <c r="A55" s="26">
        <f t="shared" si="29"/>
        <v>2073</v>
      </c>
      <c r="B55" s="26">
        <f t="shared" si="30"/>
        <v>78</v>
      </c>
      <c r="C55" s="26">
        <f t="shared" si="31"/>
        <v>52</v>
      </c>
      <c r="D55" s="103">
        <f t="shared" si="44"/>
        <v>1</v>
      </c>
      <c r="E55" s="118">
        <f t="shared" si="45"/>
        <v>0</v>
      </c>
      <c r="F55" s="103">
        <f t="shared" si="46"/>
        <v>3.4500000000000003E-2</v>
      </c>
      <c r="G55" s="103"/>
      <c r="H55" s="60">
        <f>IF(B55="","",(IF(AND(B55&gt;='Tab1-Plan'!$C$9,C55&gt;='Tab1-Plan'!$D$9),1,0)))</f>
        <v>1</v>
      </c>
      <c r="I55" s="64">
        <f>IF(AND(B55="",T55=""),"",VLOOKUP($A$3,'Tab2-Assumptions'!$A$10:$C$13,2,FALSE))</f>
        <v>1</v>
      </c>
      <c r="J55" s="64">
        <f>IF(AND(B55="",T55=""),"",VLOOKUP($A$3,'Tab2-Assumptions'!$A$10:$C$13,3,FALSE))</f>
        <v>0.8</v>
      </c>
      <c r="K55" s="103">
        <f t="shared" si="32"/>
        <v>0</v>
      </c>
      <c r="L55" s="103">
        <f t="shared" si="3"/>
        <v>0</v>
      </c>
      <c r="M55" s="103">
        <f t="shared" si="4"/>
        <v>0</v>
      </c>
      <c r="N55" s="103">
        <f t="shared" si="5"/>
        <v>0</v>
      </c>
      <c r="O55" s="103">
        <f t="shared" si="6"/>
        <v>0</v>
      </c>
      <c r="P55" s="103">
        <f t="shared" si="33"/>
        <v>0.45515668811348708</v>
      </c>
      <c r="Q55" s="103">
        <f t="shared" si="7"/>
        <v>0.4394537823735718</v>
      </c>
      <c r="R55" s="103">
        <f t="shared" si="8"/>
        <v>0.44730523524352944</v>
      </c>
      <c r="T55" s="26">
        <f t="shared" si="34"/>
        <v>81</v>
      </c>
      <c r="U55" s="119">
        <f t="shared" si="47"/>
        <v>8.1500000000000003E-2</v>
      </c>
      <c r="V55" s="119"/>
      <c r="W55" s="120">
        <f t="shared" si="66"/>
        <v>0.30689424652593689</v>
      </c>
      <c r="X55" s="120">
        <f t="shared" si="10"/>
        <v>0.28188236543407302</v>
      </c>
      <c r="Y55" s="120">
        <f t="shared" si="48"/>
        <v>0.23551064478400399</v>
      </c>
      <c r="Z55" s="120"/>
      <c r="AA55" s="119">
        <f t="shared" si="67"/>
        <v>8.9357229689416617E-2</v>
      </c>
      <c r="AC55" s="26">
        <f t="shared" si="49"/>
        <v>78</v>
      </c>
      <c r="AD55" s="25">
        <f t="shared" si="50"/>
        <v>1.3062259654601904</v>
      </c>
      <c r="AE55" s="105"/>
      <c r="AF55" s="26">
        <f t="shared" si="51"/>
        <v>81</v>
      </c>
      <c r="AG55" s="25">
        <f t="shared" si="52"/>
        <v>1.3591637117188866</v>
      </c>
      <c r="AH55" s="123"/>
      <c r="AI55" s="122">
        <f t="shared" si="53"/>
        <v>0.05</v>
      </c>
      <c r="AJ55" s="124">
        <f t="shared" si="54"/>
        <v>0</v>
      </c>
      <c r="AL55" s="25">
        <f t="shared" si="68"/>
        <v>12.435963599234416</v>
      </c>
      <c r="AM55" s="25">
        <f t="shared" si="69"/>
        <v>1</v>
      </c>
      <c r="AO55" s="33">
        <f t="shared" si="70"/>
        <v>2100</v>
      </c>
      <c r="AP55" s="33">
        <f t="shared" si="71"/>
        <v>2100</v>
      </c>
      <c r="AQ55" s="125"/>
      <c r="AR55" s="126">
        <f t="shared" si="72"/>
        <v>34112.774973559295</v>
      </c>
      <c r="AS55" s="126">
        <f t="shared" si="73"/>
        <v>35495.271933106465</v>
      </c>
      <c r="AT55" s="126"/>
      <c r="AU55" s="62">
        <f t="shared" si="55"/>
        <v>15258.822834357525</v>
      </c>
      <c r="AV55" s="62">
        <f t="shared" si="56"/>
        <v>8359.5143797494638</v>
      </c>
      <c r="AW55" s="62">
        <f t="shared" si="57"/>
        <v>23618.337214106989</v>
      </c>
      <c r="AX55" s="61">
        <f t="shared" si="74"/>
        <v>2110.4691833230545</v>
      </c>
      <c r="AY55" s="61"/>
      <c r="AZ55" s="33">
        <f>IF(B55="","",VLOOKUP($A$3,'Tab1-Plan'!$B$30:$F$33,IF(B55&lt;65,2,3),FALSE))</f>
        <v>0.2</v>
      </c>
      <c r="BA55" s="33">
        <f>IF(T55="","",VLOOKUP($A$3,'Tab1-Plan'!$B$30:$F$33,IF(T55&lt;65,4,5),FALSE))</f>
        <v>0.2</v>
      </c>
      <c r="BB55" s="115"/>
      <c r="BC55" s="126">
        <f t="shared" si="58"/>
        <v>6822.5549947118598</v>
      </c>
      <c r="BD55" s="126">
        <f t="shared" si="59"/>
        <v>7099.0543866212938</v>
      </c>
      <c r="BE55" s="125"/>
      <c r="BF55" s="62">
        <f t="shared" si="60"/>
        <v>3051.7645668715054</v>
      </c>
      <c r="BG55" s="62">
        <f t="shared" si="61"/>
        <v>1671.9028759498929</v>
      </c>
      <c r="BH55" s="62">
        <f t="shared" si="62"/>
        <v>4723.6674428213983</v>
      </c>
      <c r="BI55" s="61">
        <f t="shared" si="63"/>
        <v>422.09383666461093</v>
      </c>
      <c r="BJ55" s="61"/>
      <c r="BK55" s="61">
        <f t="shared" si="64"/>
        <v>18894.669771285589</v>
      </c>
      <c r="BL55" s="61">
        <f t="shared" si="65"/>
        <v>1688.3753466584435</v>
      </c>
      <c r="BM55" s="127"/>
      <c r="BU55" s="37"/>
      <c r="BV55" s="127"/>
      <c r="BW55" s="127"/>
    </row>
    <row r="56" spans="1:75">
      <c r="A56" s="26">
        <f t="shared" si="29"/>
        <v>2074</v>
      </c>
      <c r="B56" s="26">
        <f t="shared" si="30"/>
        <v>79</v>
      </c>
      <c r="C56" s="26">
        <f t="shared" si="31"/>
        <v>53</v>
      </c>
      <c r="D56" s="103">
        <f t="shared" si="44"/>
        <v>1</v>
      </c>
      <c r="E56" s="118">
        <f t="shared" si="45"/>
        <v>0</v>
      </c>
      <c r="F56" s="103">
        <f t="shared" si="46"/>
        <v>3.85E-2</v>
      </c>
      <c r="G56" s="103"/>
      <c r="H56" s="60">
        <f>IF(B56="","",(IF(AND(B56&gt;='Tab1-Plan'!$C$9,C56&gt;='Tab1-Plan'!$D$9),1,0)))</f>
        <v>1</v>
      </c>
      <c r="I56" s="64">
        <f>IF(AND(B56="",T56=""),"",VLOOKUP($A$3,'Tab2-Assumptions'!$A$10:$C$13,2,FALSE))</f>
        <v>1</v>
      </c>
      <c r="J56" s="64">
        <f>IF(AND(B56="",T56=""),"",VLOOKUP($A$3,'Tab2-Assumptions'!$A$10:$C$13,3,FALSE))</f>
        <v>0.8</v>
      </c>
      <c r="K56" s="103">
        <f t="shared" si="32"/>
        <v>0</v>
      </c>
      <c r="L56" s="103">
        <f t="shared" si="3"/>
        <v>0</v>
      </c>
      <c r="M56" s="103">
        <f t="shared" si="4"/>
        <v>0</v>
      </c>
      <c r="N56" s="103">
        <f t="shared" si="5"/>
        <v>0</v>
      </c>
      <c r="O56" s="103">
        <f t="shared" si="6"/>
        <v>0</v>
      </c>
      <c r="P56" s="103">
        <f t="shared" si="33"/>
        <v>0.4394537823735718</v>
      </c>
      <c r="Q56" s="103">
        <f t="shared" si="7"/>
        <v>0.42253481175218932</v>
      </c>
      <c r="R56" s="103">
        <f t="shared" si="8"/>
        <v>0.43099429706288056</v>
      </c>
      <c r="T56" s="26">
        <f t="shared" si="34"/>
        <v>82</v>
      </c>
      <c r="U56" s="119">
        <f t="shared" si="47"/>
        <v>8.9300000000000004E-2</v>
      </c>
      <c r="V56" s="119"/>
      <c r="W56" s="120">
        <f t="shared" si="66"/>
        <v>0.28188236543407302</v>
      </c>
      <c r="X56" s="120">
        <f t="shared" si="10"/>
        <v>0.25671027020081028</v>
      </c>
      <c r="Y56" s="120">
        <f t="shared" si="48"/>
        <v>0.21543705425395335</v>
      </c>
      <c r="Z56" s="120"/>
      <c r="AA56" s="119">
        <f t="shared" si="67"/>
        <v>8.5102123513730102E-2</v>
      </c>
      <c r="AC56" s="26">
        <f t="shared" si="49"/>
        <v>79</v>
      </c>
      <c r="AD56" s="25">
        <f t="shared" si="50"/>
        <v>1.3258193549420931</v>
      </c>
      <c r="AE56" s="105"/>
      <c r="AF56" s="26">
        <f t="shared" si="51"/>
        <v>82</v>
      </c>
      <c r="AG56" s="25">
        <f t="shared" si="52"/>
        <v>1.3727553488360755</v>
      </c>
      <c r="AH56" s="123"/>
      <c r="AI56" s="122">
        <f t="shared" si="53"/>
        <v>0.05</v>
      </c>
      <c r="AJ56" s="124">
        <f t="shared" si="54"/>
        <v>0</v>
      </c>
      <c r="AL56" s="25">
        <f t="shared" si="68"/>
        <v>13.057761779196138</v>
      </c>
      <c r="AM56" s="25">
        <f t="shared" si="69"/>
        <v>1</v>
      </c>
      <c r="AO56" s="33">
        <f t="shared" si="70"/>
        <v>2100</v>
      </c>
      <c r="AP56" s="33">
        <f t="shared" si="71"/>
        <v>2100</v>
      </c>
      <c r="AQ56" s="125"/>
      <c r="AR56" s="126">
        <f t="shared" si="72"/>
        <v>36355.689928070817</v>
      </c>
      <c r="AS56" s="126">
        <f t="shared" si="73"/>
        <v>37642.73588505941</v>
      </c>
      <c r="AT56" s="126"/>
      <c r="AU56" s="62">
        <f t="shared" si="55"/>
        <v>15669.095024784929</v>
      </c>
      <c r="AV56" s="62">
        <f t="shared" si="56"/>
        <v>8109.6401331367806</v>
      </c>
      <c r="AW56" s="62">
        <f t="shared" si="57"/>
        <v>23778.73515792171</v>
      </c>
      <c r="AX56" s="61">
        <f t="shared" si="74"/>
        <v>2023.6208564097299</v>
      </c>
      <c r="AY56" s="61"/>
      <c r="AZ56" s="33">
        <f>IF(B56="","",VLOOKUP($A$3,'Tab1-Plan'!$B$30:$F$33,IF(B56&lt;65,2,3),FALSE))</f>
        <v>0.2</v>
      </c>
      <c r="BA56" s="33">
        <f>IF(T56="","",VLOOKUP($A$3,'Tab1-Plan'!$B$30:$F$33,IF(T56&lt;65,4,5),FALSE))</f>
        <v>0.2</v>
      </c>
      <c r="BB56" s="115"/>
      <c r="BC56" s="126">
        <f t="shared" si="58"/>
        <v>7271.1379856141639</v>
      </c>
      <c r="BD56" s="126">
        <f t="shared" si="59"/>
        <v>7528.547177011882</v>
      </c>
      <c r="BE56" s="125"/>
      <c r="BF56" s="62">
        <f t="shared" si="60"/>
        <v>3133.8190049569857</v>
      </c>
      <c r="BG56" s="62">
        <f t="shared" si="61"/>
        <v>1621.9280266273561</v>
      </c>
      <c r="BH56" s="62">
        <f t="shared" si="62"/>
        <v>4755.747031584342</v>
      </c>
      <c r="BI56" s="61">
        <f t="shared" si="63"/>
        <v>404.72417128194598</v>
      </c>
      <c r="BJ56" s="61"/>
      <c r="BK56" s="61">
        <f t="shared" si="64"/>
        <v>19022.988126337368</v>
      </c>
      <c r="BL56" s="61">
        <f t="shared" si="65"/>
        <v>1618.8966851277839</v>
      </c>
      <c r="BM56" s="127"/>
      <c r="BU56" s="37"/>
      <c r="BV56" s="127"/>
      <c r="BW56" s="127"/>
    </row>
    <row r="57" spans="1:75">
      <c r="A57" s="26">
        <f t="shared" si="29"/>
        <v>2075</v>
      </c>
      <c r="B57" s="26">
        <f t="shared" si="30"/>
        <v>80</v>
      </c>
      <c r="C57" s="26">
        <f t="shared" si="31"/>
        <v>54</v>
      </c>
      <c r="D57" s="103">
        <f t="shared" si="44"/>
        <v>1</v>
      </c>
      <c r="E57" s="118">
        <f t="shared" si="45"/>
        <v>0</v>
      </c>
      <c r="F57" s="103">
        <f t="shared" si="46"/>
        <v>4.2900000000000001E-2</v>
      </c>
      <c r="G57" s="103"/>
      <c r="H57" s="60">
        <f>IF(B57="","",(IF(AND(B57&gt;='Tab1-Plan'!$C$9,C57&gt;='Tab1-Plan'!$D$9),1,0)))</f>
        <v>1</v>
      </c>
      <c r="I57" s="64">
        <f>IF(AND(B57="",T57=""),"",VLOOKUP($A$3,'Tab2-Assumptions'!$A$10:$C$13,2,FALSE))</f>
        <v>1</v>
      </c>
      <c r="J57" s="64">
        <f>IF(AND(B57="",T57=""),"",VLOOKUP($A$3,'Tab2-Assumptions'!$A$10:$C$13,3,FALSE))</f>
        <v>0.8</v>
      </c>
      <c r="K57" s="103">
        <f t="shared" si="32"/>
        <v>0</v>
      </c>
      <c r="L57" s="103">
        <f t="shared" si="3"/>
        <v>0</v>
      </c>
      <c r="M57" s="103">
        <f t="shared" si="4"/>
        <v>0</v>
      </c>
      <c r="N57" s="103">
        <f t="shared" si="5"/>
        <v>0</v>
      </c>
      <c r="O57" s="103">
        <f t="shared" si="6"/>
        <v>0</v>
      </c>
      <c r="P57" s="103">
        <f t="shared" si="33"/>
        <v>0.42253481175218932</v>
      </c>
      <c r="Q57" s="103">
        <f t="shared" si="7"/>
        <v>0.4044080683280204</v>
      </c>
      <c r="R57" s="103">
        <f t="shared" si="8"/>
        <v>0.41347144004010483</v>
      </c>
      <c r="T57" s="26">
        <f t="shared" si="34"/>
        <v>83</v>
      </c>
      <c r="U57" s="119">
        <f t="shared" si="47"/>
        <v>9.7500000000000003E-2</v>
      </c>
      <c r="V57" s="119"/>
      <c r="W57" s="120">
        <f t="shared" si="66"/>
        <v>0.25671027020081028</v>
      </c>
      <c r="X57" s="120">
        <f t="shared" si="10"/>
        <v>0.23168101885623127</v>
      </c>
      <c r="Y57" s="120">
        <f t="shared" si="48"/>
        <v>0.19535651562281664</v>
      </c>
      <c r="Z57" s="120"/>
      <c r="AA57" s="119">
        <f t="shared" si="67"/>
        <v>8.104964144164771E-2</v>
      </c>
      <c r="AC57" s="26">
        <f t="shared" si="49"/>
        <v>80</v>
      </c>
      <c r="AD57" s="25">
        <f t="shared" si="50"/>
        <v>1.3457066452662243</v>
      </c>
      <c r="AE57" s="105"/>
      <c r="AF57" s="26">
        <f t="shared" si="51"/>
        <v>83</v>
      </c>
      <c r="AG57" s="25">
        <f t="shared" si="52"/>
        <v>1.3864829023244363</v>
      </c>
      <c r="AH57" s="123"/>
      <c r="AI57" s="122">
        <f t="shared" si="53"/>
        <v>0.05</v>
      </c>
      <c r="AJ57" s="124">
        <f t="shared" si="54"/>
        <v>0</v>
      </c>
      <c r="AL57" s="25">
        <f t="shared" si="68"/>
        <v>13.710649868155945</v>
      </c>
      <c r="AM57" s="25">
        <f t="shared" si="69"/>
        <v>1</v>
      </c>
      <c r="AO57" s="33">
        <f t="shared" si="70"/>
        <v>2100</v>
      </c>
      <c r="AP57" s="33">
        <f t="shared" si="71"/>
        <v>2100</v>
      </c>
      <c r="AQ57" s="125"/>
      <c r="AR57" s="126">
        <f t="shared" si="72"/>
        <v>38746.076540841466</v>
      </c>
      <c r="AS57" s="126">
        <f t="shared" si="73"/>
        <v>39920.121406105507</v>
      </c>
      <c r="AT57" s="126"/>
      <c r="AU57" s="62">
        <f t="shared" si="55"/>
        <v>16020.396063245846</v>
      </c>
      <c r="AV57" s="62">
        <f t="shared" si="56"/>
        <v>7798.6558211365873</v>
      </c>
      <c r="AW57" s="62">
        <f t="shared" si="57"/>
        <v>23819.051884382432</v>
      </c>
      <c r="AX57" s="61">
        <f t="shared" si="74"/>
        <v>1930.5256147091993</v>
      </c>
      <c r="AY57" s="61"/>
      <c r="AZ57" s="33">
        <f>IF(B57="","",VLOOKUP($A$3,'Tab1-Plan'!$B$30:$F$33,IF(B57&lt;65,2,3),FALSE))</f>
        <v>0.2</v>
      </c>
      <c r="BA57" s="33">
        <f>IF(T57="","",VLOOKUP($A$3,'Tab1-Plan'!$B$30:$F$33,IF(T57&lt;65,4,5),FALSE))</f>
        <v>0.2</v>
      </c>
      <c r="BB57" s="115"/>
      <c r="BC57" s="126">
        <f t="shared" si="58"/>
        <v>7749.2153081682936</v>
      </c>
      <c r="BD57" s="126">
        <f t="shared" si="59"/>
        <v>7984.0242812211018</v>
      </c>
      <c r="BE57" s="125"/>
      <c r="BF57" s="62">
        <f t="shared" si="60"/>
        <v>3204.0792126491692</v>
      </c>
      <c r="BG57" s="62">
        <f t="shared" si="61"/>
        <v>1559.7311642273175</v>
      </c>
      <c r="BH57" s="62">
        <f t="shared" si="62"/>
        <v>4763.8103768764868</v>
      </c>
      <c r="BI57" s="61">
        <f t="shared" si="63"/>
        <v>386.10512294183991</v>
      </c>
      <c r="BJ57" s="61"/>
      <c r="BK57" s="61">
        <f t="shared" si="64"/>
        <v>19055.241507505947</v>
      </c>
      <c r="BL57" s="61">
        <f t="shared" si="65"/>
        <v>1544.4204917673594</v>
      </c>
      <c r="BM57" s="127"/>
      <c r="BU57" s="37"/>
      <c r="BV57" s="127"/>
      <c r="BW57" s="127"/>
    </row>
    <row r="58" spans="1:75">
      <c r="A58" s="26">
        <f t="shared" si="29"/>
        <v>2076</v>
      </c>
      <c r="B58" s="26">
        <f t="shared" si="30"/>
        <v>81</v>
      </c>
      <c r="C58" s="26">
        <f t="shared" si="31"/>
        <v>55</v>
      </c>
      <c r="D58" s="103">
        <f t="shared" si="44"/>
        <v>1</v>
      </c>
      <c r="E58" s="118">
        <f t="shared" si="45"/>
        <v>0</v>
      </c>
      <c r="F58" s="103">
        <f t="shared" si="46"/>
        <v>4.7699999999999999E-2</v>
      </c>
      <c r="G58" s="103"/>
      <c r="H58" s="60">
        <f>IF(B58="","",(IF(AND(B58&gt;='Tab1-Plan'!$C$9,C58&gt;='Tab1-Plan'!$D$9),1,0)))</f>
        <v>1</v>
      </c>
      <c r="I58" s="64">
        <f>IF(AND(B58="",T58=""),"",VLOOKUP($A$3,'Tab2-Assumptions'!$A$10:$C$13,2,FALSE))</f>
        <v>1</v>
      </c>
      <c r="J58" s="64">
        <f>IF(AND(B58="",T58=""),"",VLOOKUP($A$3,'Tab2-Assumptions'!$A$10:$C$13,3,FALSE))</f>
        <v>0.8</v>
      </c>
      <c r="K58" s="103">
        <f t="shared" si="32"/>
        <v>0</v>
      </c>
      <c r="L58" s="103">
        <f t="shared" si="3"/>
        <v>0</v>
      </c>
      <c r="M58" s="103">
        <f t="shared" si="4"/>
        <v>0</v>
      </c>
      <c r="N58" s="103">
        <f t="shared" si="5"/>
        <v>0</v>
      </c>
      <c r="O58" s="103">
        <f t="shared" si="6"/>
        <v>0</v>
      </c>
      <c r="P58" s="103">
        <f t="shared" si="33"/>
        <v>0.4044080683280204</v>
      </c>
      <c r="Q58" s="103">
        <f t="shared" si="7"/>
        <v>0.38511780346877383</v>
      </c>
      <c r="R58" s="103">
        <f t="shared" si="8"/>
        <v>0.39476293589839712</v>
      </c>
      <c r="T58" s="26">
        <f t="shared" si="34"/>
        <v>84</v>
      </c>
      <c r="U58" s="119">
        <f t="shared" si="47"/>
        <v>0.106</v>
      </c>
      <c r="V58" s="119"/>
      <c r="W58" s="120">
        <f t="shared" si="66"/>
        <v>0.23168101885623127</v>
      </c>
      <c r="X58" s="120">
        <f t="shared" si="10"/>
        <v>0.20712283085747077</v>
      </c>
      <c r="Y58" s="120">
        <f t="shared" si="48"/>
        <v>0.1755215398854808</v>
      </c>
      <c r="Z58" s="120"/>
      <c r="AA58" s="119">
        <f t="shared" si="67"/>
        <v>7.7190134706331154E-2</v>
      </c>
      <c r="AC58" s="26">
        <f t="shared" si="49"/>
        <v>81</v>
      </c>
      <c r="AD58" s="25">
        <f t="shared" si="50"/>
        <v>1.3591637117188866</v>
      </c>
      <c r="AE58" s="105"/>
      <c r="AF58" s="26">
        <f t="shared" si="51"/>
        <v>84</v>
      </c>
      <c r="AG58" s="25">
        <f t="shared" si="52"/>
        <v>1.4003477313476806</v>
      </c>
      <c r="AH58" s="123"/>
      <c r="AI58" s="51">
        <f t="shared" si="53"/>
        <v>0.05</v>
      </c>
      <c r="AJ58" s="35">
        <f t="shared" si="54"/>
        <v>0</v>
      </c>
      <c r="AL58" s="25">
        <f t="shared" si="68"/>
        <v>14.396182361563744</v>
      </c>
      <c r="AM58" s="25">
        <f t="shared" si="69"/>
        <v>1</v>
      </c>
      <c r="AO58" s="33">
        <f t="shared" si="70"/>
        <v>2100</v>
      </c>
      <c r="AP58" s="33">
        <f t="shared" si="71"/>
        <v>2100</v>
      </c>
      <c r="AQ58" s="125"/>
      <c r="AR58" s="126">
        <f t="shared" si="72"/>
        <v>41090.21417156238</v>
      </c>
      <c r="AS58" s="126">
        <f t="shared" si="73"/>
        <v>42335.2887511749</v>
      </c>
      <c r="AT58" s="126"/>
      <c r="AU58" s="62">
        <f t="shared" si="55"/>
        <v>16220.893583059889</v>
      </c>
      <c r="AV58" s="62">
        <f t="shared" si="56"/>
        <v>7430.7550731026922</v>
      </c>
      <c r="AW58" s="62">
        <f t="shared" si="57"/>
        <v>23651.648656162582</v>
      </c>
      <c r="AX58" s="61">
        <f t="shared" si="74"/>
        <v>1825.6739457960059</v>
      </c>
      <c r="AY58" s="61"/>
      <c r="AZ58" s="33">
        <f>IF(B58="","",VLOOKUP($A$3,'Tab1-Plan'!$B$30:$F$33,IF(B58&lt;65,2,3),FALSE))</f>
        <v>0.2</v>
      </c>
      <c r="BA58" s="33">
        <f>IF(T58="","",VLOOKUP($A$3,'Tab1-Plan'!$B$30:$F$33,IF(T58&lt;65,4,5),FALSE))</f>
        <v>0.2</v>
      </c>
      <c r="BB58" s="115"/>
      <c r="BC58" s="126">
        <f t="shared" si="58"/>
        <v>8218.0428343124768</v>
      </c>
      <c r="BD58" s="126">
        <f t="shared" si="59"/>
        <v>8467.0577502349806</v>
      </c>
      <c r="BE58" s="125"/>
      <c r="BF58" s="62">
        <f t="shared" si="60"/>
        <v>3244.178716611978</v>
      </c>
      <c r="BG58" s="62">
        <f t="shared" si="61"/>
        <v>1486.1510146205385</v>
      </c>
      <c r="BH58" s="62">
        <f t="shared" si="62"/>
        <v>4730.3297312325167</v>
      </c>
      <c r="BI58" s="61">
        <f t="shared" si="63"/>
        <v>365.1347891592012</v>
      </c>
      <c r="BJ58" s="61"/>
      <c r="BK58" s="61">
        <f t="shared" si="64"/>
        <v>18921.318924930067</v>
      </c>
      <c r="BL58" s="61">
        <f t="shared" si="65"/>
        <v>1460.5391566368048</v>
      </c>
      <c r="BM58" s="127"/>
      <c r="BU58" s="37"/>
      <c r="BV58" s="127"/>
      <c r="BW58" s="127"/>
    </row>
    <row r="59" spans="1:75">
      <c r="A59" s="26">
        <f t="shared" si="29"/>
        <v>2077</v>
      </c>
      <c r="B59" s="26">
        <f t="shared" si="30"/>
        <v>82</v>
      </c>
      <c r="C59" s="26">
        <f t="shared" si="31"/>
        <v>56</v>
      </c>
      <c r="D59" s="103">
        <f t="shared" si="44"/>
        <v>1</v>
      </c>
      <c r="E59" s="118">
        <f t="shared" si="45"/>
        <v>0</v>
      </c>
      <c r="F59" s="103">
        <f t="shared" si="46"/>
        <v>5.2699999999999997E-2</v>
      </c>
      <c r="G59" s="103"/>
      <c r="H59" s="60">
        <f>IF(B59="","",(IF(AND(B59&gt;='Tab1-Plan'!$C$9,C59&gt;='Tab1-Plan'!$D$9),1,0)))</f>
        <v>1</v>
      </c>
      <c r="I59" s="64">
        <f>IF(AND(B59="",T59=""),"",VLOOKUP($A$3,'Tab2-Assumptions'!$A$10:$C$13,2,FALSE))</f>
        <v>1</v>
      </c>
      <c r="J59" s="64">
        <f>IF(AND(B59="",T59=""),"",VLOOKUP($A$3,'Tab2-Assumptions'!$A$10:$C$13,3,FALSE))</f>
        <v>0.8</v>
      </c>
      <c r="K59" s="103">
        <f t="shared" si="32"/>
        <v>0</v>
      </c>
      <c r="L59" s="103">
        <f t="shared" si="3"/>
        <v>0</v>
      </c>
      <c r="M59" s="103">
        <f t="shared" si="4"/>
        <v>0</v>
      </c>
      <c r="N59" s="103">
        <f t="shared" si="5"/>
        <v>0</v>
      </c>
      <c r="O59" s="103">
        <f t="shared" si="6"/>
        <v>0</v>
      </c>
      <c r="P59" s="103">
        <f t="shared" si="33"/>
        <v>0.38511780346877383</v>
      </c>
      <c r="Q59" s="103">
        <f t="shared" si="7"/>
        <v>0.36482209522596948</v>
      </c>
      <c r="R59" s="103">
        <f t="shared" si="8"/>
        <v>0.37496994934737166</v>
      </c>
      <c r="T59" s="26">
        <f t="shared" si="34"/>
        <v>85</v>
      </c>
      <c r="U59" s="119">
        <f t="shared" si="47"/>
        <v>0.1148</v>
      </c>
      <c r="V59" s="119"/>
      <c r="W59" s="120">
        <f t="shared" si="66"/>
        <v>0.20712283085747077</v>
      </c>
      <c r="X59" s="120">
        <f t="shared" si="10"/>
        <v>0.18334512987503312</v>
      </c>
      <c r="Y59" s="120">
        <f t="shared" si="48"/>
        <v>0.15618718429300157</v>
      </c>
      <c r="Z59" s="120"/>
      <c r="AA59" s="119">
        <f t="shared" si="67"/>
        <v>7.3514414006029663E-2</v>
      </c>
      <c r="AC59" s="26">
        <f t="shared" si="49"/>
        <v>82</v>
      </c>
      <c r="AD59" s="25">
        <f t="shared" si="50"/>
        <v>1.3727553488360755</v>
      </c>
      <c r="AE59" s="105"/>
      <c r="AF59" s="26">
        <f t="shared" si="51"/>
        <v>85</v>
      </c>
      <c r="AG59" s="25">
        <f t="shared" si="52"/>
        <v>1.4143512086611574</v>
      </c>
      <c r="AH59" s="123"/>
      <c r="AI59" s="51">
        <f t="shared" si="53"/>
        <v>0.05</v>
      </c>
      <c r="AJ59" s="35">
        <f t="shared" si="54"/>
        <v>0</v>
      </c>
      <c r="AL59" s="25">
        <f t="shared" si="68"/>
        <v>15.115991479641933</v>
      </c>
      <c r="AM59" s="25">
        <f t="shared" si="69"/>
        <v>1</v>
      </c>
      <c r="AO59" s="33">
        <f t="shared" si="70"/>
        <v>2100</v>
      </c>
      <c r="AP59" s="33">
        <f t="shared" si="71"/>
        <v>2100</v>
      </c>
      <c r="AQ59" s="125"/>
      <c r="AR59" s="126">
        <f t="shared" si="72"/>
        <v>43576.172128941915</v>
      </c>
      <c r="AS59" s="126">
        <f t="shared" si="73"/>
        <v>44896.573720620981</v>
      </c>
      <c r="AT59" s="126"/>
      <c r="AU59" s="62">
        <f t="shared" si="55"/>
        <v>16339.755055941698</v>
      </c>
      <c r="AV59" s="62">
        <f t="shared" si="56"/>
        <v>7012.2694338269603</v>
      </c>
      <c r="AW59" s="62">
        <f t="shared" si="57"/>
        <v>23352.024489768657</v>
      </c>
      <c r="AX59" s="61">
        <f t="shared" si="74"/>
        <v>1716.7103962197966</v>
      </c>
      <c r="AY59" s="61"/>
      <c r="AZ59" s="33">
        <f>IF(B59="","",VLOOKUP($A$3,'Tab1-Plan'!$B$30:$F$33,IF(B59&lt;65,2,3),FALSE))</f>
        <v>0.2</v>
      </c>
      <c r="BA59" s="33">
        <f>IF(T59="","",VLOOKUP($A$3,'Tab1-Plan'!$B$30:$F$33,IF(T59&lt;65,4,5),FALSE))</f>
        <v>0.2</v>
      </c>
      <c r="BB59" s="115"/>
      <c r="BC59" s="126">
        <f t="shared" si="58"/>
        <v>8715.2344257883833</v>
      </c>
      <c r="BD59" s="126">
        <f t="shared" si="59"/>
        <v>8979.3147441241963</v>
      </c>
      <c r="BE59" s="125"/>
      <c r="BF59" s="62">
        <f t="shared" si="60"/>
        <v>3267.9510111883396</v>
      </c>
      <c r="BG59" s="62">
        <f t="shared" si="61"/>
        <v>1402.4538867653921</v>
      </c>
      <c r="BH59" s="62">
        <f t="shared" si="62"/>
        <v>4670.404897953732</v>
      </c>
      <c r="BI59" s="61">
        <f t="shared" si="63"/>
        <v>343.34207924395935</v>
      </c>
      <c r="BJ59" s="61"/>
      <c r="BK59" s="61">
        <f t="shared" si="64"/>
        <v>18681.619591814924</v>
      </c>
      <c r="BL59" s="61">
        <f t="shared" si="65"/>
        <v>1373.3683169758374</v>
      </c>
      <c r="BM59" s="127"/>
      <c r="BU59" s="37"/>
      <c r="BV59" s="127"/>
      <c r="BW59" s="127"/>
    </row>
    <row r="60" spans="1:75">
      <c r="A60" s="26">
        <f t="shared" si="29"/>
        <v>2078</v>
      </c>
      <c r="B60" s="26">
        <f t="shared" si="30"/>
        <v>83</v>
      </c>
      <c r="C60" s="26">
        <f t="shared" si="31"/>
        <v>57</v>
      </c>
      <c r="D60" s="103">
        <f t="shared" si="44"/>
        <v>1</v>
      </c>
      <c r="E60" s="118">
        <f t="shared" si="45"/>
        <v>0</v>
      </c>
      <c r="F60" s="103">
        <f t="shared" si="46"/>
        <v>5.8099999999999999E-2</v>
      </c>
      <c r="G60" s="103"/>
      <c r="H60" s="60">
        <f>IF(B60="","",(IF(AND(B60&gt;='Tab1-Plan'!$C$9,C60&gt;='Tab1-Plan'!$D$9),1,0)))</f>
        <v>1</v>
      </c>
      <c r="I60" s="64">
        <f>IF(AND(B60="",T60=""),"",VLOOKUP($A$3,'Tab2-Assumptions'!$A$10:$C$13,2,FALSE))</f>
        <v>1</v>
      </c>
      <c r="J60" s="64">
        <f>IF(AND(B60="",T60=""),"",VLOOKUP($A$3,'Tab2-Assumptions'!$A$10:$C$13,3,FALSE))</f>
        <v>0.8</v>
      </c>
      <c r="K60" s="103">
        <f t="shared" si="32"/>
        <v>0</v>
      </c>
      <c r="L60" s="103">
        <f t="shared" si="3"/>
        <v>0</v>
      </c>
      <c r="M60" s="103">
        <f t="shared" si="4"/>
        <v>0</v>
      </c>
      <c r="N60" s="103">
        <f t="shared" si="5"/>
        <v>0</v>
      </c>
      <c r="O60" s="103">
        <f t="shared" si="6"/>
        <v>0</v>
      </c>
      <c r="P60" s="103">
        <f t="shared" si="33"/>
        <v>0.36482209522596948</v>
      </c>
      <c r="Q60" s="103">
        <f t="shared" si="7"/>
        <v>0.34362593149334064</v>
      </c>
      <c r="R60" s="103">
        <f t="shared" si="8"/>
        <v>0.35422401335965503</v>
      </c>
      <c r="T60" s="26">
        <f t="shared" si="34"/>
        <v>86</v>
      </c>
      <c r="U60" s="119">
        <f t="shared" si="47"/>
        <v>0.1242</v>
      </c>
      <c r="V60" s="119"/>
      <c r="W60" s="120">
        <f t="shared" si="66"/>
        <v>0.18334512987503312</v>
      </c>
      <c r="X60" s="120">
        <f t="shared" si="10"/>
        <v>0.16057366474455401</v>
      </c>
      <c r="Y60" s="120">
        <f t="shared" si="48"/>
        <v>0.13756751784783486</v>
      </c>
      <c r="Z60" s="120"/>
      <c r="AA60" s="119">
        <f t="shared" si="67"/>
        <v>7.0013727624790148E-2</v>
      </c>
      <c r="AC60" s="26">
        <f t="shared" si="49"/>
        <v>83</v>
      </c>
      <c r="AD60" s="25">
        <f t="shared" si="50"/>
        <v>1.3864829023244363</v>
      </c>
      <c r="AE60" s="105"/>
      <c r="AF60" s="26">
        <f t="shared" si="51"/>
        <v>86</v>
      </c>
      <c r="AG60" s="25">
        <f t="shared" si="52"/>
        <v>1.4214229647044629</v>
      </c>
      <c r="AH60" s="123"/>
      <c r="AI60" s="51">
        <f t="shared" si="53"/>
        <v>0.05</v>
      </c>
      <c r="AJ60" s="35">
        <f t="shared" si="54"/>
        <v>0</v>
      </c>
      <c r="AL60" s="25">
        <f t="shared" si="68"/>
        <v>15.87179105362403</v>
      </c>
      <c r="AM60" s="25">
        <f t="shared" si="69"/>
        <v>1</v>
      </c>
      <c r="AO60" s="33">
        <f t="shared" si="70"/>
        <v>2100</v>
      </c>
      <c r="AP60" s="33">
        <f t="shared" si="71"/>
        <v>2100</v>
      </c>
      <c r="AQ60" s="125"/>
      <c r="AR60" s="126">
        <f t="shared" si="72"/>
        <v>46212.530542742905</v>
      </c>
      <c r="AS60" s="126">
        <f t="shared" si="73"/>
        <v>47377.109418685286</v>
      </c>
      <c r="AT60" s="126"/>
      <c r="AU60" s="62">
        <f t="shared" si="55"/>
        <v>16369.588036356028</v>
      </c>
      <c r="AV60" s="62">
        <f t="shared" si="56"/>
        <v>6517.5513455338132</v>
      </c>
      <c r="AW60" s="62">
        <f t="shared" si="57"/>
        <v>22887.139381889843</v>
      </c>
      <c r="AX60" s="61">
        <f t="shared" si="74"/>
        <v>1602.4139427942434</v>
      </c>
      <c r="AY60" s="61"/>
      <c r="AZ60" s="33">
        <f>IF(B60="","",VLOOKUP($A$3,'Tab1-Plan'!$B$30:$F$33,IF(B60&lt;65,2,3),FALSE))</f>
        <v>0.2</v>
      </c>
      <c r="BA60" s="33">
        <f>IF(T60="","",VLOOKUP($A$3,'Tab1-Plan'!$B$30:$F$33,IF(T60&lt;65,4,5),FALSE))</f>
        <v>0.2</v>
      </c>
      <c r="BB60" s="115"/>
      <c r="BC60" s="126">
        <f t="shared" si="58"/>
        <v>9242.5061085485813</v>
      </c>
      <c r="BD60" s="126">
        <f t="shared" si="59"/>
        <v>9475.4218837370572</v>
      </c>
      <c r="BE60" s="125"/>
      <c r="BF60" s="62">
        <f t="shared" si="60"/>
        <v>3273.9176072712057</v>
      </c>
      <c r="BG60" s="62">
        <f t="shared" si="61"/>
        <v>1303.5102691067625</v>
      </c>
      <c r="BH60" s="62">
        <f t="shared" si="62"/>
        <v>4577.4278763779685</v>
      </c>
      <c r="BI60" s="61">
        <f t="shared" si="63"/>
        <v>320.48278855884865</v>
      </c>
      <c r="BJ60" s="61"/>
      <c r="BK60" s="61">
        <f t="shared" si="64"/>
        <v>18309.711505511874</v>
      </c>
      <c r="BL60" s="61">
        <f t="shared" si="65"/>
        <v>1281.9311542353948</v>
      </c>
      <c r="BM60" s="127"/>
      <c r="BU60" s="37"/>
      <c r="BV60" s="127"/>
      <c r="BW60" s="127"/>
    </row>
    <row r="61" spans="1:75">
      <c r="A61" s="26">
        <f t="shared" si="29"/>
        <v>2079</v>
      </c>
      <c r="B61" s="26">
        <f t="shared" si="30"/>
        <v>84</v>
      </c>
      <c r="C61" s="26">
        <f t="shared" si="31"/>
        <v>58</v>
      </c>
      <c r="D61" s="103">
        <f t="shared" si="44"/>
        <v>1</v>
      </c>
      <c r="E61" s="118">
        <f t="shared" si="45"/>
        <v>0</v>
      </c>
      <c r="F61" s="103">
        <f t="shared" si="46"/>
        <v>6.3799999999999996E-2</v>
      </c>
      <c r="G61" s="103"/>
      <c r="H61" s="60">
        <f>IF(B61="","",(IF(AND(B61&gt;='Tab1-Plan'!$C$9,C61&gt;='Tab1-Plan'!$D$9),1,0)))</f>
        <v>1</v>
      </c>
      <c r="I61" s="64">
        <f>IF(AND(B61="",T61=""),"",VLOOKUP($A$3,'Tab2-Assumptions'!$A$10:$C$13,2,FALSE))</f>
        <v>1</v>
      </c>
      <c r="J61" s="64">
        <f>IF(AND(B61="",T61=""),"",VLOOKUP($A$3,'Tab2-Assumptions'!$A$10:$C$13,3,FALSE))</f>
        <v>0.8</v>
      </c>
      <c r="K61" s="103">
        <f t="shared" si="32"/>
        <v>0</v>
      </c>
      <c r="L61" s="103">
        <f t="shared" si="3"/>
        <v>0</v>
      </c>
      <c r="M61" s="103">
        <f t="shared" si="4"/>
        <v>0</v>
      </c>
      <c r="N61" s="103">
        <f t="shared" si="5"/>
        <v>0</v>
      </c>
      <c r="O61" s="103">
        <f t="shared" si="6"/>
        <v>0</v>
      </c>
      <c r="P61" s="103">
        <f t="shared" si="33"/>
        <v>0.34362593149334064</v>
      </c>
      <c r="Q61" s="103">
        <f t="shared" si="7"/>
        <v>0.32170259706406551</v>
      </c>
      <c r="R61" s="103">
        <f t="shared" si="8"/>
        <v>0.3326642642787031</v>
      </c>
      <c r="T61" s="26">
        <f t="shared" si="34"/>
        <v>87</v>
      </c>
      <c r="U61" s="119">
        <f t="shared" si="47"/>
        <v>0.13389999999999999</v>
      </c>
      <c r="V61" s="119"/>
      <c r="W61" s="120">
        <f t="shared" si="66"/>
        <v>0.16057366474455401</v>
      </c>
      <c r="X61" s="120">
        <f t="shared" si="10"/>
        <v>0.13907285103525821</v>
      </c>
      <c r="Y61" s="120">
        <f t="shared" si="48"/>
        <v>0.1198586063119249</v>
      </c>
      <c r="Z61" s="120"/>
      <c r="AA61" s="119">
        <f t="shared" si="67"/>
        <v>6.6679740595038228E-2</v>
      </c>
      <c r="AC61" s="26">
        <f t="shared" si="49"/>
        <v>84</v>
      </c>
      <c r="AD61" s="25">
        <f t="shared" si="50"/>
        <v>1.4003477313476806</v>
      </c>
      <c r="AE61" s="105"/>
      <c r="AF61" s="26">
        <f t="shared" si="51"/>
        <v>87</v>
      </c>
      <c r="AG61" s="25">
        <f t="shared" si="52"/>
        <v>1.4285300795279852</v>
      </c>
      <c r="AH61" s="123"/>
      <c r="AI61" s="51">
        <f t="shared" si="53"/>
        <v>0.05</v>
      </c>
      <c r="AJ61" s="35">
        <f t="shared" si="54"/>
        <v>0</v>
      </c>
      <c r="AL61" s="25">
        <f t="shared" si="68"/>
        <v>16.665380606305231</v>
      </c>
      <c r="AM61" s="25">
        <f t="shared" si="69"/>
        <v>1</v>
      </c>
      <c r="AO61" s="33">
        <f t="shared" si="70"/>
        <v>2100</v>
      </c>
      <c r="AP61" s="33">
        <f t="shared" si="71"/>
        <v>2100</v>
      </c>
      <c r="AQ61" s="125"/>
      <c r="AR61" s="126">
        <f t="shared" si="72"/>
        <v>49008.388640578843</v>
      </c>
      <c r="AS61" s="126">
        <f t="shared" si="73"/>
        <v>49994.694714067642</v>
      </c>
      <c r="AT61" s="126"/>
      <c r="AU61" s="62">
        <f t="shared" si="55"/>
        <v>16303.339550602912</v>
      </c>
      <c r="AV61" s="62">
        <f t="shared" si="56"/>
        <v>5992.294431418306</v>
      </c>
      <c r="AW61" s="62">
        <f t="shared" si="57"/>
        <v>22295.633982021216</v>
      </c>
      <c r="AX61" s="61">
        <f t="shared" si="74"/>
        <v>1486.6670903230938</v>
      </c>
      <c r="AY61" s="61"/>
      <c r="AZ61" s="33">
        <f>IF(B61="","",VLOOKUP($A$3,'Tab1-Plan'!$B$30:$F$33,IF(B61&lt;65,2,3),FALSE))</f>
        <v>0.2</v>
      </c>
      <c r="BA61" s="33">
        <f>IF(T61="","",VLOOKUP($A$3,'Tab1-Plan'!$B$30:$F$33,IF(T61&lt;65,4,5),FALSE))</f>
        <v>0.2</v>
      </c>
      <c r="BB61" s="115"/>
      <c r="BC61" s="126">
        <f t="shared" si="58"/>
        <v>9801.6777281157683</v>
      </c>
      <c r="BD61" s="126">
        <f t="shared" si="59"/>
        <v>9998.9389428135291</v>
      </c>
      <c r="BE61" s="125"/>
      <c r="BF61" s="62">
        <f t="shared" si="60"/>
        <v>3260.6679101205823</v>
      </c>
      <c r="BG61" s="62">
        <f t="shared" si="61"/>
        <v>1198.4588862836613</v>
      </c>
      <c r="BH61" s="62">
        <f t="shared" si="62"/>
        <v>4459.1267964042436</v>
      </c>
      <c r="BI61" s="61">
        <f t="shared" si="63"/>
        <v>297.3334180646188</v>
      </c>
      <c r="BJ61" s="61"/>
      <c r="BK61" s="61">
        <f t="shared" si="64"/>
        <v>17836.507185616974</v>
      </c>
      <c r="BL61" s="61">
        <f t="shared" si="65"/>
        <v>1189.333672258475</v>
      </c>
      <c r="BM61" s="127"/>
      <c r="BU61" s="37"/>
      <c r="BV61" s="127"/>
      <c r="BW61" s="127"/>
    </row>
    <row r="62" spans="1:75">
      <c r="A62" s="26">
        <f t="shared" si="29"/>
        <v>2080</v>
      </c>
      <c r="B62" s="26">
        <f t="shared" si="30"/>
        <v>85</v>
      </c>
      <c r="C62" s="26">
        <f t="shared" si="31"/>
        <v>59</v>
      </c>
      <c r="D62" s="103">
        <f t="shared" si="44"/>
        <v>1</v>
      </c>
      <c r="E62" s="118">
        <f t="shared" si="45"/>
        <v>0</v>
      </c>
      <c r="F62" s="103">
        <f t="shared" si="46"/>
        <v>6.9900000000000004E-2</v>
      </c>
      <c r="G62" s="103"/>
      <c r="H62" s="60">
        <f>IF(B62="","",(IF(AND(B62&gt;='Tab1-Plan'!$C$9,C62&gt;='Tab1-Plan'!$D$9),1,0)))</f>
        <v>1</v>
      </c>
      <c r="I62" s="64">
        <f>IF(AND(B62="",T62=""),"",VLOOKUP($A$3,'Tab2-Assumptions'!$A$10:$C$13,2,FALSE))</f>
        <v>1</v>
      </c>
      <c r="J62" s="64">
        <f>IF(AND(B62="",T62=""),"",VLOOKUP($A$3,'Tab2-Assumptions'!$A$10:$C$13,3,FALSE))</f>
        <v>0.8</v>
      </c>
      <c r="K62" s="103">
        <f t="shared" si="32"/>
        <v>0</v>
      </c>
      <c r="L62" s="103">
        <f t="shared" si="3"/>
        <v>0</v>
      </c>
      <c r="M62" s="103">
        <f t="shared" si="4"/>
        <v>0</v>
      </c>
      <c r="N62" s="103">
        <f t="shared" si="5"/>
        <v>0</v>
      </c>
      <c r="O62" s="103">
        <f t="shared" si="6"/>
        <v>0</v>
      </c>
      <c r="P62" s="103">
        <f t="shared" si="33"/>
        <v>0.32170259706406551</v>
      </c>
      <c r="Q62" s="103">
        <f t="shared" si="7"/>
        <v>0.29921558552928734</v>
      </c>
      <c r="R62" s="103">
        <f t="shared" si="8"/>
        <v>0.31045909129667643</v>
      </c>
      <c r="T62" s="26">
        <f t="shared" si="34"/>
        <v>88</v>
      </c>
      <c r="U62" s="119">
        <f t="shared" si="47"/>
        <v>0.14410000000000001</v>
      </c>
      <c r="V62" s="119"/>
      <c r="W62" s="120">
        <f t="shared" si="66"/>
        <v>0.13907285103525821</v>
      </c>
      <c r="X62" s="120">
        <f t="shared" si="10"/>
        <v>0.11903245320107751</v>
      </c>
      <c r="Y62" s="120">
        <f t="shared" si="48"/>
        <v>0.10324212169453428</v>
      </c>
      <c r="Z62" s="120"/>
      <c r="AA62" s="119">
        <f t="shared" si="67"/>
        <v>6.3504514852417357E-2</v>
      </c>
      <c r="AC62" s="26">
        <f t="shared" si="49"/>
        <v>85</v>
      </c>
      <c r="AD62" s="25">
        <f t="shared" si="50"/>
        <v>1.4143512086611574</v>
      </c>
      <c r="AE62" s="105"/>
      <c r="AF62" s="26">
        <f t="shared" si="51"/>
        <v>88</v>
      </c>
      <c r="AG62" s="25">
        <f t="shared" si="52"/>
        <v>1.4356727299256249</v>
      </c>
      <c r="AH62" s="123"/>
      <c r="AI62" s="51">
        <f t="shared" si="53"/>
        <v>0.05</v>
      </c>
      <c r="AJ62" s="35">
        <f t="shared" si="54"/>
        <v>0</v>
      </c>
      <c r="AL62" s="25">
        <f t="shared" si="68"/>
        <v>17.498649636620492</v>
      </c>
      <c r="AM62" s="25">
        <f t="shared" si="69"/>
        <v>1</v>
      </c>
      <c r="AO62" s="33">
        <f t="shared" si="70"/>
        <v>2100</v>
      </c>
      <c r="AP62" s="33">
        <f t="shared" si="71"/>
        <v>2100</v>
      </c>
      <c r="AQ62" s="125"/>
      <c r="AR62" s="126">
        <f t="shared" si="72"/>
        <v>51973.396153333859</v>
      </c>
      <c r="AS62" s="126">
        <f t="shared" si="73"/>
        <v>52756.901597019867</v>
      </c>
      <c r="AT62" s="126"/>
      <c r="AU62" s="62">
        <f t="shared" si="55"/>
        <v>16135.613341366208</v>
      </c>
      <c r="AV62" s="62">
        <f t="shared" si="56"/>
        <v>5446.7344549060954</v>
      </c>
      <c r="AW62" s="62">
        <f t="shared" si="57"/>
        <v>21582.347796272305</v>
      </c>
      <c r="AX62" s="61">
        <f t="shared" si="74"/>
        <v>1370.5765261784115</v>
      </c>
      <c r="AY62" s="61"/>
      <c r="AZ62" s="33">
        <f>IF(B62="","",VLOOKUP($A$3,'Tab1-Plan'!$B$30:$F$33,IF(B62&lt;65,2,3),FALSE))</f>
        <v>0.2</v>
      </c>
      <c r="BA62" s="33">
        <f>IF(T62="","",VLOOKUP($A$3,'Tab1-Plan'!$B$30:$F$33,IF(T62&lt;65,4,5),FALSE))</f>
        <v>0.2</v>
      </c>
      <c r="BB62" s="115"/>
      <c r="BC62" s="126">
        <f t="shared" si="58"/>
        <v>10394.679230666772</v>
      </c>
      <c r="BD62" s="126">
        <f t="shared" si="59"/>
        <v>10551.380319403974</v>
      </c>
      <c r="BE62" s="125"/>
      <c r="BF62" s="62">
        <f t="shared" si="60"/>
        <v>3227.1226682732417</v>
      </c>
      <c r="BG62" s="62">
        <f t="shared" si="61"/>
        <v>1089.3468909812191</v>
      </c>
      <c r="BH62" s="62">
        <f t="shared" si="62"/>
        <v>4316.4695592544613</v>
      </c>
      <c r="BI62" s="61">
        <f t="shared" si="63"/>
        <v>274.11530523568234</v>
      </c>
      <c r="BJ62" s="61"/>
      <c r="BK62" s="61">
        <f t="shared" si="64"/>
        <v>17265.878237017845</v>
      </c>
      <c r="BL62" s="61">
        <f t="shared" si="65"/>
        <v>1096.4612209427291</v>
      </c>
      <c r="BM62" s="127"/>
      <c r="BU62" s="37"/>
      <c r="BV62" s="127"/>
      <c r="BW62" s="127"/>
    </row>
    <row r="63" spans="1:75">
      <c r="A63" s="26">
        <f t="shared" si="29"/>
        <v>2081</v>
      </c>
      <c r="B63" s="26">
        <f t="shared" si="30"/>
        <v>86</v>
      </c>
      <c r="C63" s="26">
        <f t="shared" si="31"/>
        <v>60</v>
      </c>
      <c r="D63" s="103">
        <f t="shared" si="44"/>
        <v>1</v>
      </c>
      <c r="E63" s="118">
        <f t="shared" si="45"/>
        <v>0</v>
      </c>
      <c r="F63" s="103">
        <f t="shared" si="46"/>
        <v>7.6600000000000001E-2</v>
      </c>
      <c r="G63" s="103"/>
      <c r="H63" s="60">
        <f>IF(B63="","",(IF(AND(B63&gt;='Tab1-Plan'!$C$9,C63&gt;='Tab1-Plan'!$D$9),1,0)))</f>
        <v>1</v>
      </c>
      <c r="I63" s="64">
        <f>IF(AND(B63="",T63=""),"",VLOOKUP($A$3,'Tab2-Assumptions'!$A$10:$C$13,2,FALSE))</f>
        <v>1</v>
      </c>
      <c r="J63" s="64">
        <f>IF(AND(B63="",T63=""),"",VLOOKUP($A$3,'Tab2-Assumptions'!$A$10:$C$13,3,FALSE))</f>
        <v>0.8</v>
      </c>
      <c r="K63" s="103">
        <f t="shared" si="32"/>
        <v>0</v>
      </c>
      <c r="L63" s="103">
        <f t="shared" si="3"/>
        <v>0</v>
      </c>
      <c r="M63" s="103">
        <f t="shared" si="4"/>
        <v>0</v>
      </c>
      <c r="N63" s="103">
        <f t="shared" si="5"/>
        <v>0</v>
      </c>
      <c r="O63" s="103">
        <f t="shared" si="6"/>
        <v>0</v>
      </c>
      <c r="P63" s="103">
        <f t="shared" si="33"/>
        <v>0.29921558552928734</v>
      </c>
      <c r="Q63" s="103">
        <f t="shared" si="7"/>
        <v>0.27629567167774394</v>
      </c>
      <c r="R63" s="103">
        <f t="shared" si="8"/>
        <v>0.28775562860351567</v>
      </c>
      <c r="T63" s="26">
        <f t="shared" si="34"/>
        <v>89</v>
      </c>
      <c r="U63" s="119">
        <f t="shared" si="47"/>
        <v>0.15490000000000001</v>
      </c>
      <c r="V63" s="119"/>
      <c r="W63" s="120">
        <f t="shared" si="66"/>
        <v>0.11903245320107751</v>
      </c>
      <c r="X63" s="120">
        <f t="shared" si="10"/>
        <v>0.10059432620023061</v>
      </c>
      <c r="Y63" s="120">
        <f t="shared" si="48"/>
        <v>8.7850711760523253E-2</v>
      </c>
      <c r="Z63" s="120"/>
      <c r="AA63" s="119">
        <f t="shared" si="67"/>
        <v>6.0480490335635573E-2</v>
      </c>
      <c r="AC63" s="26">
        <f t="shared" si="49"/>
        <v>86</v>
      </c>
      <c r="AD63" s="25">
        <f t="shared" si="50"/>
        <v>1.4214229647044629</v>
      </c>
      <c r="AE63" s="105"/>
      <c r="AF63" s="26">
        <f t="shared" si="51"/>
        <v>89</v>
      </c>
      <c r="AG63" s="25">
        <f t="shared" si="52"/>
        <v>1.4428510935752528</v>
      </c>
      <c r="AH63" s="123"/>
      <c r="AI63" s="51">
        <f t="shared" si="53"/>
        <v>0.05</v>
      </c>
      <c r="AJ63" s="35">
        <f t="shared" si="54"/>
        <v>0</v>
      </c>
      <c r="AL63" s="25">
        <f t="shared" si="68"/>
        <v>18.373582118451516</v>
      </c>
      <c r="AM63" s="25">
        <f t="shared" si="69"/>
        <v>1</v>
      </c>
      <c r="AO63" s="33">
        <f t="shared" si="70"/>
        <v>2100</v>
      </c>
      <c r="AP63" s="33">
        <f t="shared" si="71"/>
        <v>2100</v>
      </c>
      <c r="AQ63" s="125"/>
      <c r="AR63" s="126">
        <f t="shared" si="72"/>
        <v>54844.926290805546</v>
      </c>
      <c r="AS63" s="126">
        <f t="shared" si="73"/>
        <v>55671.720410255206</v>
      </c>
      <c r="AT63" s="126"/>
      <c r="AU63" s="62">
        <f t="shared" si="55"/>
        <v>15781.936240524234</v>
      </c>
      <c r="AV63" s="62">
        <f t="shared" si="56"/>
        <v>4890.8002629737693</v>
      </c>
      <c r="AW63" s="62">
        <f t="shared" si="57"/>
        <v>20672.736503498003</v>
      </c>
      <c r="AX63" s="61">
        <f t="shared" si="74"/>
        <v>1250.2972403109518</v>
      </c>
      <c r="AY63" s="61"/>
      <c r="AZ63" s="33">
        <f>IF(B63="","",VLOOKUP($A$3,'Tab1-Plan'!$B$30:$F$33,IF(B63&lt;65,2,3),FALSE))</f>
        <v>0.2</v>
      </c>
      <c r="BA63" s="33">
        <f>IF(T63="","",VLOOKUP($A$3,'Tab1-Plan'!$B$30:$F$33,IF(T63&lt;65,4,5),FALSE))</f>
        <v>0.2</v>
      </c>
      <c r="BB63" s="115"/>
      <c r="BC63" s="126">
        <f t="shared" si="58"/>
        <v>10968.98525816111</v>
      </c>
      <c r="BD63" s="126">
        <f t="shared" si="59"/>
        <v>11134.344082051042</v>
      </c>
      <c r="BE63" s="125"/>
      <c r="BF63" s="62">
        <f t="shared" si="60"/>
        <v>3156.387248104847</v>
      </c>
      <c r="BG63" s="62">
        <f t="shared" si="61"/>
        <v>978.16005259475401</v>
      </c>
      <c r="BH63" s="62">
        <f t="shared" si="62"/>
        <v>4134.5473006996008</v>
      </c>
      <c r="BI63" s="61">
        <f t="shared" si="63"/>
        <v>250.05944806219034</v>
      </c>
      <c r="BJ63" s="61"/>
      <c r="BK63" s="61">
        <f t="shared" si="64"/>
        <v>16538.189202798403</v>
      </c>
      <c r="BL63" s="61">
        <f t="shared" si="65"/>
        <v>1000.2377922487615</v>
      </c>
      <c r="BM63" s="127"/>
      <c r="BU63" s="37"/>
      <c r="BV63" s="127"/>
      <c r="BW63" s="127"/>
    </row>
    <row r="64" spans="1:75">
      <c r="A64" s="26">
        <f t="shared" si="29"/>
        <v>2082</v>
      </c>
      <c r="B64" s="26">
        <f t="shared" si="30"/>
        <v>87</v>
      </c>
      <c r="C64" s="26">
        <f t="shared" si="31"/>
        <v>61</v>
      </c>
      <c r="D64" s="103">
        <f t="shared" si="44"/>
        <v>1</v>
      </c>
      <c r="E64" s="118">
        <f t="shared" si="45"/>
        <v>0</v>
      </c>
      <c r="F64" s="103">
        <f t="shared" si="46"/>
        <v>8.3900000000000002E-2</v>
      </c>
      <c r="G64" s="103"/>
      <c r="H64" s="60">
        <f>IF(B64="","",(IF(AND(B64&gt;='Tab1-Plan'!$C$9,C64&gt;='Tab1-Plan'!$D$9),1,0)))</f>
        <v>1</v>
      </c>
      <c r="I64" s="64">
        <f>IF(AND(B64="",T64=""),"",VLOOKUP($A$3,'Tab2-Assumptions'!$A$10:$C$13,2,FALSE))</f>
        <v>1</v>
      </c>
      <c r="J64" s="64">
        <f>IF(AND(B64="",T64=""),"",VLOOKUP($A$3,'Tab2-Assumptions'!$A$10:$C$13,3,FALSE))</f>
        <v>0.8</v>
      </c>
      <c r="K64" s="103">
        <f t="shared" si="32"/>
        <v>0</v>
      </c>
      <c r="L64" s="103">
        <f t="shared" si="3"/>
        <v>0</v>
      </c>
      <c r="M64" s="103">
        <f t="shared" si="4"/>
        <v>0</v>
      </c>
      <c r="N64" s="103">
        <f t="shared" si="5"/>
        <v>0</v>
      </c>
      <c r="O64" s="103">
        <f t="shared" si="6"/>
        <v>0</v>
      </c>
      <c r="P64" s="103">
        <f t="shared" si="33"/>
        <v>0.27629567167774394</v>
      </c>
      <c r="Q64" s="103">
        <f t="shared" si="7"/>
        <v>0.2531144648239812</v>
      </c>
      <c r="R64" s="103">
        <f t="shared" si="8"/>
        <v>0.2647050682508626</v>
      </c>
      <c r="T64" s="26">
        <f t="shared" si="34"/>
        <v>90</v>
      </c>
      <c r="U64" s="119">
        <f t="shared" si="47"/>
        <v>0.1663</v>
      </c>
      <c r="V64" s="119"/>
      <c r="W64" s="120">
        <f t="shared" si="66"/>
        <v>0.10059432620023061</v>
      </c>
      <c r="X64" s="120">
        <f t="shared" si="10"/>
        <v>8.3865489753132252E-2</v>
      </c>
      <c r="Y64" s="120">
        <f t="shared" si="48"/>
        <v>7.378392638134515E-2</v>
      </c>
      <c r="Z64" s="120"/>
      <c r="AA64" s="119">
        <f t="shared" si="67"/>
        <v>5.7600466986319591E-2</v>
      </c>
      <c r="AC64" s="26">
        <f t="shared" si="49"/>
        <v>87</v>
      </c>
      <c r="AD64" s="25">
        <f t="shared" si="50"/>
        <v>1.4285300795279852</v>
      </c>
      <c r="AE64" s="105"/>
      <c r="AF64" s="26">
        <f t="shared" si="51"/>
        <v>90</v>
      </c>
      <c r="AG64" s="25">
        <f t="shared" si="52"/>
        <v>1.4500653490431288</v>
      </c>
      <c r="AH64" s="123"/>
      <c r="AI64" s="51">
        <f t="shared" si="53"/>
        <v>0.05</v>
      </c>
      <c r="AJ64" s="35">
        <f t="shared" si="54"/>
        <v>0</v>
      </c>
      <c r="AL64" s="25">
        <f t="shared" si="68"/>
        <v>19.292261224374094</v>
      </c>
      <c r="AM64" s="25">
        <f t="shared" si="69"/>
        <v>1</v>
      </c>
      <c r="AO64" s="33">
        <f t="shared" si="70"/>
        <v>2100</v>
      </c>
      <c r="AP64" s="33">
        <f t="shared" si="71"/>
        <v>2100</v>
      </c>
      <c r="AQ64" s="125"/>
      <c r="AR64" s="126">
        <f t="shared" si="72"/>
        <v>57875.108468372557</v>
      </c>
      <c r="AS64" s="126">
        <f t="shared" si="73"/>
        <v>58747.582962921806</v>
      </c>
      <c r="AT64" s="126"/>
      <c r="AU64" s="62">
        <f t="shared" si="55"/>
        <v>15319.834537146633</v>
      </c>
      <c r="AV64" s="62">
        <f t="shared" si="56"/>
        <v>4334.6273364181889</v>
      </c>
      <c r="AW64" s="62">
        <f t="shared" si="57"/>
        <v>19654.461873564822</v>
      </c>
      <c r="AX64" s="61">
        <f t="shared" si="74"/>
        <v>1132.1061822821475</v>
      </c>
      <c r="AY64" s="61"/>
      <c r="AZ64" s="33">
        <f>IF(B64="","",VLOOKUP($A$3,'Tab1-Plan'!$B$30:$F$33,IF(B64&lt;65,2,3),FALSE))</f>
        <v>0.2</v>
      </c>
      <c r="BA64" s="33">
        <f>IF(T64="","",VLOOKUP($A$3,'Tab1-Plan'!$B$30:$F$33,IF(T64&lt;65,4,5),FALSE))</f>
        <v>0.2</v>
      </c>
      <c r="BB64" s="115"/>
      <c r="BC64" s="126">
        <f t="shared" si="58"/>
        <v>11575.021693674513</v>
      </c>
      <c r="BD64" s="126">
        <f t="shared" si="59"/>
        <v>11749.516592584361</v>
      </c>
      <c r="BE64" s="125"/>
      <c r="BF64" s="62">
        <f t="shared" si="60"/>
        <v>3063.966907429327</v>
      </c>
      <c r="BG64" s="62">
        <f t="shared" si="61"/>
        <v>866.92546728363777</v>
      </c>
      <c r="BH64" s="62">
        <f t="shared" si="62"/>
        <v>3930.8923747129647</v>
      </c>
      <c r="BI64" s="61">
        <f t="shared" si="63"/>
        <v>226.42123645642954</v>
      </c>
      <c r="BJ64" s="61"/>
      <c r="BK64" s="61">
        <f t="shared" si="64"/>
        <v>15723.569498851857</v>
      </c>
      <c r="BL64" s="61">
        <f t="shared" si="65"/>
        <v>905.68494582571793</v>
      </c>
      <c r="BM64" s="127"/>
      <c r="BU64" s="37"/>
      <c r="BV64" s="127"/>
      <c r="BW64" s="127"/>
    </row>
    <row r="65" spans="1:75">
      <c r="A65" s="26">
        <f t="shared" si="29"/>
        <v>2083</v>
      </c>
      <c r="B65" s="26">
        <f t="shared" si="30"/>
        <v>88</v>
      </c>
      <c r="C65" s="26">
        <f t="shared" si="31"/>
        <v>62</v>
      </c>
      <c r="D65" s="103">
        <f t="shared" si="44"/>
        <v>1</v>
      </c>
      <c r="E65" s="118">
        <f t="shared" si="45"/>
        <v>0</v>
      </c>
      <c r="F65" s="103">
        <f t="shared" si="46"/>
        <v>9.1899999999999996E-2</v>
      </c>
      <c r="G65" s="103"/>
      <c r="H65" s="60">
        <f>IF(B65="","",(IF(AND(B65&gt;='Tab1-Plan'!$C$9,C65&gt;='Tab1-Plan'!$D$9),1,0)))</f>
        <v>1</v>
      </c>
      <c r="I65" s="64">
        <f>IF(AND(B65="",T65=""),"",VLOOKUP($A$3,'Tab2-Assumptions'!$A$10:$C$13,2,FALSE))</f>
        <v>1</v>
      </c>
      <c r="J65" s="64">
        <f>IF(AND(B65="",T65=""),"",VLOOKUP($A$3,'Tab2-Assumptions'!$A$10:$C$13,3,FALSE))</f>
        <v>0.8</v>
      </c>
      <c r="K65" s="103">
        <f t="shared" si="32"/>
        <v>0</v>
      </c>
      <c r="L65" s="103">
        <f t="shared" si="3"/>
        <v>0</v>
      </c>
      <c r="M65" s="103">
        <f t="shared" si="4"/>
        <v>0</v>
      </c>
      <c r="N65" s="103">
        <f t="shared" si="5"/>
        <v>0</v>
      </c>
      <c r="O65" s="103">
        <f t="shared" si="6"/>
        <v>0</v>
      </c>
      <c r="P65" s="103">
        <f t="shared" si="33"/>
        <v>0.2531144648239812</v>
      </c>
      <c r="Q65" s="103">
        <f t="shared" si="7"/>
        <v>0.22985324550665734</v>
      </c>
      <c r="R65" s="103">
        <f t="shared" si="8"/>
        <v>0.24148385516531928</v>
      </c>
      <c r="T65" s="26">
        <f t="shared" si="34"/>
        <v>91</v>
      </c>
      <c r="U65" s="119">
        <f t="shared" si="47"/>
        <v>0.1782</v>
      </c>
      <c r="V65" s="119"/>
      <c r="W65" s="120">
        <f t="shared" si="66"/>
        <v>8.3865489753132252E-2</v>
      </c>
      <c r="X65" s="120">
        <f t="shared" si="10"/>
        <v>6.8920659479124083E-2</v>
      </c>
      <c r="Y65" s="120">
        <f t="shared" si="48"/>
        <v>6.1114459692902537E-2</v>
      </c>
      <c r="Z65" s="120"/>
      <c r="AA65" s="119">
        <f t="shared" si="67"/>
        <v>5.4857587606018658E-2</v>
      </c>
      <c r="AC65" s="26">
        <f t="shared" si="49"/>
        <v>88</v>
      </c>
      <c r="AD65" s="25">
        <f t="shared" si="50"/>
        <v>1.4356727299256249</v>
      </c>
      <c r="AE65" s="105"/>
      <c r="AF65" s="26">
        <f t="shared" si="51"/>
        <v>91</v>
      </c>
      <c r="AG65" s="25">
        <f t="shared" si="52"/>
        <v>1.4573156757883443</v>
      </c>
      <c r="AH65" s="123"/>
      <c r="AI65" s="51">
        <f t="shared" si="53"/>
        <v>0.05</v>
      </c>
      <c r="AJ65" s="35">
        <f t="shared" si="54"/>
        <v>0</v>
      </c>
      <c r="AL65" s="25">
        <f t="shared" si="68"/>
        <v>20.256874285592801</v>
      </c>
      <c r="AM65" s="25">
        <f t="shared" si="69"/>
        <v>1</v>
      </c>
      <c r="AO65" s="33">
        <f t="shared" si="70"/>
        <v>2100</v>
      </c>
      <c r="AP65" s="33">
        <f t="shared" si="71"/>
        <v>2100</v>
      </c>
      <c r="AQ65" s="125"/>
      <c r="AR65" s="126">
        <f t="shared" si="72"/>
        <v>61072.708211250145</v>
      </c>
      <c r="AS65" s="126">
        <f t="shared" si="73"/>
        <v>61993.386921623242</v>
      </c>
      <c r="AT65" s="126"/>
      <c r="AU65" s="62">
        <f t="shared" si="55"/>
        <v>14748.073024239337</v>
      </c>
      <c r="AV65" s="62">
        <f t="shared" si="56"/>
        <v>3788.6923462480549</v>
      </c>
      <c r="AW65" s="62">
        <f t="shared" si="57"/>
        <v>18536.765370487392</v>
      </c>
      <c r="AX65" s="61">
        <f t="shared" si="74"/>
        <v>1016.882230243725</v>
      </c>
      <c r="AY65" s="61"/>
      <c r="AZ65" s="33">
        <f>IF(B65="","",VLOOKUP($A$3,'Tab1-Plan'!$B$30:$F$33,IF(B65&lt;65,2,3),FALSE))</f>
        <v>0.2</v>
      </c>
      <c r="BA65" s="33">
        <f>IF(T65="","",VLOOKUP($A$3,'Tab1-Plan'!$B$30:$F$33,IF(T65&lt;65,4,5),FALSE))</f>
        <v>0.2</v>
      </c>
      <c r="BB65" s="115"/>
      <c r="BC65" s="126">
        <f t="shared" si="58"/>
        <v>12214.541642250029</v>
      </c>
      <c r="BD65" s="126">
        <f t="shared" si="59"/>
        <v>12398.677384324648</v>
      </c>
      <c r="BE65" s="125"/>
      <c r="BF65" s="62">
        <f t="shared" si="60"/>
        <v>2949.6146048478672</v>
      </c>
      <c r="BG65" s="62">
        <f t="shared" si="61"/>
        <v>757.73846924961094</v>
      </c>
      <c r="BH65" s="62">
        <f t="shared" si="62"/>
        <v>3707.3530740974784</v>
      </c>
      <c r="BI65" s="61">
        <f t="shared" si="63"/>
        <v>203.37644604874501</v>
      </c>
      <c r="BJ65" s="61"/>
      <c r="BK65" s="61">
        <f t="shared" si="64"/>
        <v>14829.412296389914</v>
      </c>
      <c r="BL65" s="61">
        <f t="shared" si="65"/>
        <v>813.50578419497992</v>
      </c>
      <c r="BM65" s="127"/>
      <c r="BU65" s="37"/>
      <c r="BV65" s="127"/>
      <c r="BW65" s="127"/>
    </row>
    <row r="66" spans="1:75">
      <c r="A66" s="26">
        <f t="shared" si="29"/>
        <v>2084</v>
      </c>
      <c r="B66" s="26">
        <f t="shared" si="30"/>
        <v>89</v>
      </c>
      <c r="C66" s="26">
        <f t="shared" si="31"/>
        <v>63</v>
      </c>
      <c r="D66" s="103">
        <f t="shared" si="44"/>
        <v>1</v>
      </c>
      <c r="E66" s="118">
        <f t="shared" si="45"/>
        <v>0</v>
      </c>
      <c r="F66" s="103">
        <f t="shared" si="46"/>
        <v>0.1014</v>
      </c>
      <c r="G66" s="103"/>
      <c r="H66" s="60">
        <f>IF(B66="","",(IF(AND(B66&gt;='Tab1-Plan'!$C$9,C66&gt;='Tab1-Plan'!$D$9),1,0)))</f>
        <v>1</v>
      </c>
      <c r="I66" s="64">
        <f>IF(AND(B66="",T66=""),"",VLOOKUP($A$3,'Tab2-Assumptions'!$A$10:$C$13,2,FALSE))</f>
        <v>1</v>
      </c>
      <c r="J66" s="64">
        <f>IF(AND(B66="",T66=""),"",VLOOKUP($A$3,'Tab2-Assumptions'!$A$10:$C$13,3,FALSE))</f>
        <v>0.8</v>
      </c>
      <c r="K66" s="103">
        <f t="shared" si="32"/>
        <v>0</v>
      </c>
      <c r="L66" s="103">
        <f t="shared" si="3"/>
        <v>0</v>
      </c>
      <c r="M66" s="103">
        <f t="shared" si="4"/>
        <v>0</v>
      </c>
      <c r="N66" s="103">
        <f t="shared" si="5"/>
        <v>0</v>
      </c>
      <c r="O66" s="103">
        <f t="shared" si="6"/>
        <v>0</v>
      </c>
      <c r="P66" s="103">
        <f t="shared" si="33"/>
        <v>0.22985324550665734</v>
      </c>
      <c r="Q66" s="103">
        <f t="shared" si="7"/>
        <v>0.20654612641228226</v>
      </c>
      <c r="R66" s="103">
        <f t="shared" si="8"/>
        <v>0.21819968595946981</v>
      </c>
      <c r="T66" s="26">
        <f t="shared" si="34"/>
        <v>92</v>
      </c>
      <c r="U66" s="119">
        <f t="shared" si="47"/>
        <v>0.1905</v>
      </c>
      <c r="V66" s="119"/>
      <c r="W66" s="120">
        <f t="shared" si="66"/>
        <v>6.8920659479124083E-2</v>
      </c>
      <c r="X66" s="120">
        <f t="shared" si="10"/>
        <v>5.579127384835094E-2</v>
      </c>
      <c r="Y66" s="120">
        <f t="shared" si="48"/>
        <v>4.9884773330990007E-2</v>
      </c>
      <c r="Z66" s="120"/>
      <c r="AA66" s="119">
        <f t="shared" si="67"/>
        <v>5.2245321529541575E-2</v>
      </c>
      <c r="AC66" s="26">
        <f t="shared" si="49"/>
        <v>89</v>
      </c>
      <c r="AD66" s="25">
        <f t="shared" si="50"/>
        <v>1.4428510935752528</v>
      </c>
      <c r="AE66" s="105"/>
      <c r="AF66" s="26">
        <f t="shared" si="51"/>
        <v>92</v>
      </c>
      <c r="AG66" s="25">
        <f t="shared" si="52"/>
        <v>1.4646022541672858</v>
      </c>
      <c r="AH66" s="123"/>
      <c r="AI66" s="51">
        <f t="shared" si="53"/>
        <v>0.05</v>
      </c>
      <c r="AJ66" s="35">
        <f t="shared" si="54"/>
        <v>0</v>
      </c>
      <c r="AL66" s="25">
        <f t="shared" si="68"/>
        <v>21.269717999872441</v>
      </c>
      <c r="AM66" s="25">
        <f t="shared" si="69"/>
        <v>1</v>
      </c>
      <c r="AO66" s="33">
        <f t="shared" si="70"/>
        <v>2100</v>
      </c>
      <c r="AP66" s="33">
        <f t="shared" si="71"/>
        <v>2100</v>
      </c>
      <c r="AQ66" s="125"/>
      <c r="AR66" s="126">
        <f t="shared" si="72"/>
        <v>64446.975339921701</v>
      </c>
      <c r="AS66" s="126">
        <f t="shared" si="73"/>
        <v>65418.521549042918</v>
      </c>
      <c r="AT66" s="126"/>
      <c r="AU66" s="62">
        <f t="shared" si="55"/>
        <v>14062.30978020861</v>
      </c>
      <c r="AV66" s="62">
        <f t="shared" si="56"/>
        <v>3263.3881191224914</v>
      </c>
      <c r="AW66" s="62">
        <f t="shared" si="57"/>
        <v>17325.697899331102</v>
      </c>
      <c r="AX66" s="61">
        <f t="shared" si="74"/>
        <v>905.18665747425644</v>
      </c>
      <c r="AY66" s="61"/>
      <c r="AZ66" s="33">
        <f>IF(B66="","",VLOOKUP($A$3,'Tab1-Plan'!$B$30:$F$33,IF(B66&lt;65,2,3),FALSE))</f>
        <v>0.2</v>
      </c>
      <c r="BA66" s="33">
        <f>IF(T66="","",VLOOKUP($A$3,'Tab1-Plan'!$B$30:$F$33,IF(T66&lt;65,4,5),FALSE))</f>
        <v>0.2</v>
      </c>
      <c r="BB66" s="115"/>
      <c r="BC66" s="126">
        <f t="shared" si="58"/>
        <v>12889.39506798434</v>
      </c>
      <c r="BD66" s="126">
        <f t="shared" si="59"/>
        <v>13083.704309808585</v>
      </c>
      <c r="BE66" s="125"/>
      <c r="BF66" s="62">
        <f t="shared" si="60"/>
        <v>2812.4619560417223</v>
      </c>
      <c r="BG66" s="62">
        <f t="shared" si="61"/>
        <v>652.67762382449837</v>
      </c>
      <c r="BH66" s="62">
        <f t="shared" si="62"/>
        <v>3465.1395798662206</v>
      </c>
      <c r="BI66" s="61">
        <f t="shared" si="63"/>
        <v>181.03733149485132</v>
      </c>
      <c r="BJ66" s="61"/>
      <c r="BK66" s="61">
        <f t="shared" si="64"/>
        <v>13860.558319464883</v>
      </c>
      <c r="BL66" s="61">
        <f t="shared" si="65"/>
        <v>724.14932597940515</v>
      </c>
      <c r="BM66" s="127"/>
      <c r="BU66" s="37"/>
      <c r="BV66" s="127"/>
      <c r="BW66" s="127"/>
    </row>
    <row r="67" spans="1:75">
      <c r="A67" s="26">
        <f t="shared" si="29"/>
        <v>2085</v>
      </c>
      <c r="B67" s="26">
        <f t="shared" si="30"/>
        <v>90</v>
      </c>
      <c r="C67" s="26">
        <f t="shared" si="31"/>
        <v>64</v>
      </c>
      <c r="D67" s="103">
        <f t="shared" si="44"/>
        <v>1</v>
      </c>
      <c r="E67" s="118">
        <f t="shared" si="45"/>
        <v>0</v>
      </c>
      <c r="F67" s="103">
        <f t="shared" si="46"/>
        <v>0.1118</v>
      </c>
      <c r="G67" s="103"/>
      <c r="H67" s="60">
        <f>IF(B67="","",(IF(AND(B67&gt;='Tab1-Plan'!$C$9,C67&gt;='Tab1-Plan'!$D$9),1,0)))</f>
        <v>1</v>
      </c>
      <c r="I67" s="64">
        <f>IF(AND(B67="",T67=""),"",VLOOKUP($A$3,'Tab2-Assumptions'!$A$10:$C$13,2,FALSE))</f>
        <v>1</v>
      </c>
      <c r="J67" s="64">
        <f>IF(AND(B67="",T67=""),"",VLOOKUP($A$3,'Tab2-Assumptions'!$A$10:$C$13,3,FALSE))</f>
        <v>0.8</v>
      </c>
      <c r="K67" s="103">
        <f t="shared" si="32"/>
        <v>0</v>
      </c>
      <c r="L67" s="103">
        <f t="shared" si="3"/>
        <v>0</v>
      </c>
      <c r="M67" s="103">
        <f t="shared" si="4"/>
        <v>0</v>
      </c>
      <c r="N67" s="103">
        <f t="shared" si="5"/>
        <v>0</v>
      </c>
      <c r="O67" s="103">
        <f t="shared" si="6"/>
        <v>0</v>
      </c>
      <c r="P67" s="103">
        <f t="shared" si="33"/>
        <v>0.20654612641228226</v>
      </c>
      <c r="Q67" s="103">
        <f t="shared" si="7"/>
        <v>0.18345426947938911</v>
      </c>
      <c r="R67" s="103">
        <f t="shared" si="8"/>
        <v>0.19500019794583567</v>
      </c>
      <c r="T67" s="26">
        <f t="shared" si="34"/>
        <v>93</v>
      </c>
      <c r="U67" s="119">
        <f t="shared" si="47"/>
        <v>0.20300000000000001</v>
      </c>
      <c r="V67" s="119"/>
      <c r="W67" s="120">
        <f t="shared" si="66"/>
        <v>5.579127384835094E-2</v>
      </c>
      <c r="X67" s="120">
        <f t="shared" si="10"/>
        <v>4.4465645257135693E-2</v>
      </c>
      <c r="Y67" s="120">
        <f t="shared" si="48"/>
        <v>4.0102767642194656E-2</v>
      </c>
      <c r="Z67" s="120"/>
      <c r="AA67" s="119">
        <f t="shared" si="67"/>
        <v>4.9757449075753878E-2</v>
      </c>
      <c r="AC67" s="26">
        <f t="shared" si="49"/>
        <v>90</v>
      </c>
      <c r="AD67" s="25">
        <f t="shared" si="50"/>
        <v>1.4500653490431288</v>
      </c>
      <c r="AE67" s="105"/>
      <c r="AF67" s="26">
        <f t="shared" si="51"/>
        <v>93</v>
      </c>
      <c r="AG67" s="25">
        <f t="shared" si="52"/>
        <v>1.4719252654381221</v>
      </c>
      <c r="AH67" s="123"/>
      <c r="AI67" s="51">
        <f t="shared" si="53"/>
        <v>0.05</v>
      </c>
      <c r="AJ67" s="35">
        <f t="shared" si="54"/>
        <v>0</v>
      </c>
      <c r="AL67" s="25">
        <f t="shared" si="68"/>
        <v>22.333203899866064</v>
      </c>
      <c r="AM67" s="25">
        <f t="shared" si="69"/>
        <v>1</v>
      </c>
      <c r="AO67" s="33">
        <f t="shared" si="70"/>
        <v>2100</v>
      </c>
      <c r="AP67" s="33">
        <f t="shared" si="71"/>
        <v>2100</v>
      </c>
      <c r="AQ67" s="125"/>
      <c r="AR67" s="126">
        <f t="shared" si="72"/>
        <v>68007.670727452365</v>
      </c>
      <c r="AS67" s="126">
        <f t="shared" si="73"/>
        <v>69032.894864627524</v>
      </c>
      <c r="AT67" s="126"/>
      <c r="AU67" s="62">
        <f t="shared" si="55"/>
        <v>13261.509253688426</v>
      </c>
      <c r="AV67" s="62">
        <f t="shared" si="56"/>
        <v>2768.4101424242103</v>
      </c>
      <c r="AW67" s="62">
        <f t="shared" si="57"/>
        <v>16029.919396112637</v>
      </c>
      <c r="AX67" s="61">
        <f t="shared" si="74"/>
        <v>797.60789804051387</v>
      </c>
      <c r="AY67" s="61"/>
      <c r="AZ67" s="33">
        <f>IF(B67="","",VLOOKUP($A$3,'Tab1-Plan'!$B$30:$F$33,IF(B67&lt;65,2,3),FALSE))</f>
        <v>0.2</v>
      </c>
      <c r="BA67" s="33">
        <f>IF(T67="","",VLOOKUP($A$3,'Tab1-Plan'!$B$30:$F$33,IF(T67&lt;65,4,5),FALSE))</f>
        <v>0.2</v>
      </c>
      <c r="BB67" s="115"/>
      <c r="BC67" s="126">
        <f t="shared" si="58"/>
        <v>13601.534145490474</v>
      </c>
      <c r="BD67" s="126">
        <f t="shared" si="59"/>
        <v>13806.578972925505</v>
      </c>
      <c r="BE67" s="125"/>
      <c r="BF67" s="62">
        <f t="shared" si="60"/>
        <v>2652.3018507376851</v>
      </c>
      <c r="BG67" s="62">
        <f t="shared" si="61"/>
        <v>553.68202848484202</v>
      </c>
      <c r="BH67" s="62">
        <f t="shared" si="62"/>
        <v>3205.9838792225273</v>
      </c>
      <c r="BI67" s="61">
        <f t="shared" si="63"/>
        <v>159.52157960810277</v>
      </c>
      <c r="BJ67" s="61"/>
      <c r="BK67" s="61">
        <f t="shared" si="64"/>
        <v>12823.935516890109</v>
      </c>
      <c r="BL67" s="61">
        <f t="shared" si="65"/>
        <v>638.08631843241108</v>
      </c>
      <c r="BM67" s="127"/>
      <c r="BU67" s="37"/>
      <c r="BV67" s="127"/>
      <c r="BW67" s="127"/>
    </row>
    <row r="68" spans="1:75">
      <c r="A68" s="26">
        <f t="shared" si="29"/>
        <v>2086</v>
      </c>
      <c r="B68" s="26">
        <f t="shared" si="30"/>
        <v>91</v>
      </c>
      <c r="C68" s="26">
        <f t="shared" si="31"/>
        <v>65</v>
      </c>
      <c r="D68" s="103">
        <f t="shared" si="44"/>
        <v>1</v>
      </c>
      <c r="E68" s="118">
        <f t="shared" si="45"/>
        <v>0</v>
      </c>
      <c r="F68" s="103">
        <f t="shared" si="46"/>
        <v>0.1231</v>
      </c>
      <c r="G68" s="103"/>
      <c r="H68" s="60">
        <f>IF(B68="","",(IF(AND(B68&gt;='Tab1-Plan'!$C$9,C68&gt;='Tab1-Plan'!$D$9),1,0)))</f>
        <v>1</v>
      </c>
      <c r="I68" s="64">
        <f>IF(AND(B68="",T68=""),"",VLOOKUP($A$3,'Tab2-Assumptions'!$A$10:$C$13,2,FALSE))</f>
        <v>1</v>
      </c>
      <c r="J68" s="64">
        <f>IF(AND(B68="",T68=""),"",VLOOKUP($A$3,'Tab2-Assumptions'!$A$10:$C$13,3,FALSE))</f>
        <v>0.8</v>
      </c>
      <c r="K68" s="103">
        <f t="shared" si="32"/>
        <v>0</v>
      </c>
      <c r="L68" s="103">
        <f t="shared" si="3"/>
        <v>0</v>
      </c>
      <c r="M68" s="103">
        <f t="shared" si="4"/>
        <v>0</v>
      </c>
      <c r="N68" s="103">
        <f t="shared" si="5"/>
        <v>0</v>
      </c>
      <c r="O68" s="103">
        <f t="shared" si="6"/>
        <v>0</v>
      </c>
      <c r="P68" s="103">
        <f t="shared" si="33"/>
        <v>0.18345426947938911</v>
      </c>
      <c r="Q68" s="103">
        <f t="shared" si="7"/>
        <v>0.16087104890647633</v>
      </c>
      <c r="R68" s="103">
        <f t="shared" si="8"/>
        <v>0.17216265919293272</v>
      </c>
      <c r="T68" s="26">
        <f t="shared" si="34"/>
        <v>94</v>
      </c>
      <c r="U68" s="119">
        <f t="shared" si="47"/>
        <v>0.21790000000000001</v>
      </c>
      <c r="V68" s="119"/>
      <c r="W68" s="120">
        <f t="shared" si="66"/>
        <v>4.4465645257135693E-2</v>
      </c>
      <c r="X68" s="120">
        <f t="shared" si="10"/>
        <v>3.4776581155605828E-2</v>
      </c>
      <c r="Y68" s="120">
        <f t="shared" si="48"/>
        <v>3.1696890565096607E-2</v>
      </c>
      <c r="Z68" s="120"/>
      <c r="AA68" s="119">
        <f t="shared" si="67"/>
        <v>4.7388046738813215E-2</v>
      </c>
      <c r="AC68" s="26">
        <f t="shared" si="49"/>
        <v>91</v>
      </c>
      <c r="AD68" s="25">
        <f t="shared" si="50"/>
        <v>1.4573156757883443</v>
      </c>
      <c r="AE68" s="105"/>
      <c r="AF68" s="26">
        <f t="shared" si="51"/>
        <v>94</v>
      </c>
      <c r="AG68" s="25">
        <f t="shared" si="52"/>
        <v>1.4792848917653125</v>
      </c>
      <c r="AH68" s="123"/>
      <c r="AI68" s="51">
        <f t="shared" si="53"/>
        <v>0.05</v>
      </c>
      <c r="AJ68" s="35">
        <f t="shared" si="54"/>
        <v>0</v>
      </c>
      <c r="AL68" s="25">
        <f t="shared" si="68"/>
        <v>23.449864094859368</v>
      </c>
      <c r="AM68" s="25">
        <f t="shared" si="69"/>
        <v>1</v>
      </c>
      <c r="AO68" s="33">
        <f t="shared" si="70"/>
        <v>2100</v>
      </c>
      <c r="AP68" s="33">
        <f t="shared" si="71"/>
        <v>2100</v>
      </c>
      <c r="AQ68" s="125"/>
      <c r="AR68" s="126">
        <f t="shared" si="72"/>
        <v>71765.094535144104</v>
      </c>
      <c r="AS68" s="126">
        <f t="shared" si="73"/>
        <v>72846.962305898182</v>
      </c>
      <c r="AT68" s="126"/>
      <c r="AU68" s="62">
        <f t="shared" si="55"/>
        <v>12355.269512402612</v>
      </c>
      <c r="AV68" s="62">
        <f t="shared" si="56"/>
        <v>2309.0221922097721</v>
      </c>
      <c r="AW68" s="62">
        <f t="shared" si="57"/>
        <v>14664.291704612384</v>
      </c>
      <c r="AX68" s="61">
        <f t="shared" si="74"/>
        <v>694.91214068976251</v>
      </c>
      <c r="AY68" s="61"/>
      <c r="AZ68" s="33">
        <f>IF(B68="","",VLOOKUP($A$3,'Tab1-Plan'!$B$30:$F$33,IF(B68&lt;65,2,3),FALSE))</f>
        <v>0.2</v>
      </c>
      <c r="BA68" s="33">
        <f>IF(T68="","",VLOOKUP($A$3,'Tab1-Plan'!$B$30:$F$33,IF(T68&lt;65,4,5),FALSE))</f>
        <v>0.2</v>
      </c>
      <c r="BB68" s="115"/>
      <c r="BC68" s="126">
        <f t="shared" si="58"/>
        <v>14353.018907028822</v>
      </c>
      <c r="BD68" s="126">
        <f t="shared" si="59"/>
        <v>14569.392461179637</v>
      </c>
      <c r="BE68" s="125"/>
      <c r="BF68" s="62">
        <f t="shared" si="60"/>
        <v>2471.0539024805225</v>
      </c>
      <c r="BG68" s="62">
        <f t="shared" si="61"/>
        <v>461.80443844195446</v>
      </c>
      <c r="BH68" s="62">
        <f t="shared" si="62"/>
        <v>2932.8583409224771</v>
      </c>
      <c r="BI68" s="61">
        <f t="shared" si="63"/>
        <v>138.98242813795252</v>
      </c>
      <c r="BJ68" s="61"/>
      <c r="BK68" s="61">
        <f t="shared" si="64"/>
        <v>11731.433363689906</v>
      </c>
      <c r="BL68" s="61">
        <f t="shared" si="65"/>
        <v>555.92971255180998</v>
      </c>
      <c r="BM68" s="127"/>
      <c r="BU68" s="37"/>
      <c r="BV68" s="127"/>
      <c r="BW68" s="127"/>
    </row>
    <row r="69" spans="1:75">
      <c r="A69" s="26">
        <f t="shared" si="29"/>
        <v>2087</v>
      </c>
      <c r="B69" s="26">
        <f t="shared" si="30"/>
        <v>92</v>
      </c>
      <c r="C69" s="26">
        <f t="shared" si="31"/>
        <v>66</v>
      </c>
      <c r="D69" s="103">
        <f t="shared" si="44"/>
        <v>1</v>
      </c>
      <c r="E69" s="118">
        <f t="shared" si="45"/>
        <v>0</v>
      </c>
      <c r="F69" s="103">
        <f t="shared" si="46"/>
        <v>0.1356</v>
      </c>
      <c r="G69" s="103"/>
      <c r="H69" s="60">
        <f>IF(B69="","",(IF(AND(B69&gt;='Tab1-Plan'!$C$9,C69&gt;='Tab1-Plan'!$D$9),1,0)))</f>
        <v>1</v>
      </c>
      <c r="I69" s="64">
        <f>IF(AND(B69="",T69=""),"",VLOOKUP($A$3,'Tab2-Assumptions'!$A$10:$C$13,2,FALSE))</f>
        <v>1</v>
      </c>
      <c r="J69" s="64">
        <f>IF(AND(B69="",T69=""),"",VLOOKUP($A$3,'Tab2-Assumptions'!$A$10:$C$13,3,FALSE))</f>
        <v>0.8</v>
      </c>
      <c r="K69" s="103">
        <f t="shared" si="32"/>
        <v>0</v>
      </c>
      <c r="L69" s="103">
        <f t="shared" si="3"/>
        <v>0</v>
      </c>
      <c r="M69" s="103">
        <f t="shared" si="4"/>
        <v>0</v>
      </c>
      <c r="N69" s="103">
        <f t="shared" si="5"/>
        <v>0</v>
      </c>
      <c r="O69" s="103">
        <f t="shared" si="6"/>
        <v>0</v>
      </c>
      <c r="P69" s="103">
        <f t="shared" si="33"/>
        <v>0.16087104890647633</v>
      </c>
      <c r="Q69" s="103">
        <f t="shared" si="7"/>
        <v>0.13905693467475816</v>
      </c>
      <c r="R69" s="103">
        <f t="shared" si="8"/>
        <v>0.14996399179061726</v>
      </c>
      <c r="T69" s="26">
        <f t="shared" si="34"/>
        <v>95</v>
      </c>
      <c r="U69" s="119">
        <f t="shared" si="47"/>
        <v>0.2341</v>
      </c>
      <c r="V69" s="119"/>
      <c r="W69" s="120">
        <f t="shared" si="66"/>
        <v>3.4776581155605828E-2</v>
      </c>
      <c r="X69" s="120">
        <f t="shared" si="10"/>
        <v>2.663538350707851E-2</v>
      </c>
      <c r="Y69" s="120">
        <f t="shared" si="48"/>
        <v>2.4564785865073737E-2</v>
      </c>
      <c r="Z69" s="120"/>
      <c r="AA69" s="119">
        <f t="shared" si="67"/>
        <v>4.5131473084584012E-2</v>
      </c>
      <c r="AC69" s="26">
        <f t="shared" si="49"/>
        <v>92</v>
      </c>
      <c r="AD69" s="25">
        <f t="shared" si="50"/>
        <v>1.4646022541672858</v>
      </c>
      <c r="AE69" s="105"/>
      <c r="AF69" s="26">
        <f t="shared" si="51"/>
        <v>95</v>
      </c>
      <c r="AG69" s="25">
        <f t="shared" si="52"/>
        <v>1.486681316224139</v>
      </c>
      <c r="AH69" s="123"/>
      <c r="AI69" s="51">
        <f t="shared" si="53"/>
        <v>0.05</v>
      </c>
      <c r="AJ69" s="35">
        <f t="shared" si="54"/>
        <v>0</v>
      </c>
      <c r="AL69" s="25">
        <f t="shared" si="68"/>
        <v>24.622357299602339</v>
      </c>
      <c r="AM69" s="25">
        <f t="shared" si="69"/>
        <v>1</v>
      </c>
      <c r="AO69" s="33">
        <f t="shared" si="70"/>
        <v>2100</v>
      </c>
      <c r="AP69" s="33">
        <f t="shared" si="71"/>
        <v>2100</v>
      </c>
      <c r="AQ69" s="125"/>
      <c r="AR69" s="126">
        <f t="shared" si="72"/>
        <v>75730.116008210811</v>
      </c>
      <c r="AS69" s="126">
        <f t="shared" si="73"/>
        <v>76871.756973299067</v>
      </c>
      <c r="AT69" s="126"/>
      <c r="AU69" s="62">
        <f t="shared" si="55"/>
        <v>11356.790495357818</v>
      </c>
      <c r="AV69" s="62">
        <f t="shared" si="56"/>
        <v>1888.3382491210805</v>
      </c>
      <c r="AW69" s="62">
        <f t="shared" si="57"/>
        <v>13245.128744478898</v>
      </c>
      <c r="AX69" s="61">
        <f t="shared" si="74"/>
        <v>597.77217143329938</v>
      </c>
      <c r="AY69" s="61"/>
      <c r="AZ69" s="33">
        <f>IF(B69="","",VLOOKUP($A$3,'Tab1-Plan'!$B$30:$F$33,IF(B69&lt;65,2,3),FALSE))</f>
        <v>0.2</v>
      </c>
      <c r="BA69" s="33">
        <f>IF(T69="","",VLOOKUP($A$3,'Tab1-Plan'!$B$30:$F$33,IF(T69&lt;65,4,5),FALSE))</f>
        <v>0.2</v>
      </c>
      <c r="BB69" s="115"/>
      <c r="BC69" s="126">
        <f t="shared" si="58"/>
        <v>15146.023201642163</v>
      </c>
      <c r="BD69" s="126">
        <f t="shared" si="59"/>
        <v>15374.351394659814</v>
      </c>
      <c r="BE69" s="125"/>
      <c r="BF69" s="62">
        <f t="shared" si="60"/>
        <v>2271.3580990715641</v>
      </c>
      <c r="BG69" s="62">
        <f t="shared" si="61"/>
        <v>377.66764982421608</v>
      </c>
      <c r="BH69" s="62">
        <f t="shared" si="62"/>
        <v>2649.02574889578</v>
      </c>
      <c r="BI69" s="61">
        <f t="shared" si="63"/>
        <v>119.5544342866599</v>
      </c>
      <c r="BJ69" s="61"/>
      <c r="BK69" s="61">
        <f t="shared" si="64"/>
        <v>10596.102995583118</v>
      </c>
      <c r="BL69" s="61">
        <f t="shared" si="65"/>
        <v>478.21773714663948</v>
      </c>
      <c r="BM69" s="127"/>
      <c r="BU69" s="37"/>
      <c r="BV69" s="127"/>
      <c r="BW69" s="127"/>
    </row>
    <row r="70" spans="1:75">
      <c r="A70" s="26">
        <f t="shared" si="29"/>
        <v>2088</v>
      </c>
      <c r="B70" s="26">
        <f t="shared" si="30"/>
        <v>93</v>
      </c>
      <c r="C70" s="26">
        <f t="shared" si="31"/>
        <v>67</v>
      </c>
      <c r="D70" s="103">
        <f t="shared" ref="D70:D101" si="75">IF($B70="","",VLOOKUP($B70,RETIREMENT,2,TRUE))</f>
        <v>1</v>
      </c>
      <c r="E70" s="118">
        <f t="shared" ref="E70:E101" si="76">IF(B70="","",VLOOKUP($B70,WITHDRAWAL,2))</f>
        <v>0</v>
      </c>
      <c r="F70" s="103">
        <f t="shared" ref="F70:F101" si="77">IF(B70="","",IF(OR(active_4sex="M",active_4sex="m"),VLOOKUP(IF(B70&lt;20,20,$B70),DEATH_MALE,2),IF(OR(active_4sex="F",active_4sex="f"),VLOOKUP(IF(B70&lt;20,20,$B70),DEATH_FEMALE,2),"error")))</f>
        <v>0.14960000000000001</v>
      </c>
      <c r="G70" s="103"/>
      <c r="H70" s="60">
        <f>IF(B70="","",(IF(AND(B70&gt;='Tab1-Plan'!$C$9,C70&gt;='Tab1-Plan'!$D$9),1,0)))</f>
        <v>1</v>
      </c>
      <c r="I70" s="64">
        <f>IF(AND(B70="",T70=""),"",VLOOKUP($A$3,'Tab2-Assumptions'!$A$10:$C$13,2,FALSE))</f>
        <v>1</v>
      </c>
      <c r="J70" s="64">
        <f>IF(AND(B70="",T70=""),"",VLOOKUP($A$3,'Tab2-Assumptions'!$A$10:$C$13,3,FALSE))</f>
        <v>0.8</v>
      </c>
      <c r="K70" s="103">
        <f t="shared" si="32"/>
        <v>0</v>
      </c>
      <c r="L70" s="103">
        <f t="shared" ref="L70:L133" si="78">IF(B70="","",H70*$K70*$D70)</f>
        <v>0</v>
      </c>
      <c r="M70" s="103">
        <f t="shared" ref="M70:M133" si="79">IF(B70="","",IF(H70=1,0,$K70*$E70))</f>
        <v>0</v>
      </c>
      <c r="N70" s="103">
        <f t="shared" ref="N70:N133" si="80">IF(B70="","",$K70*$F70)</f>
        <v>0</v>
      </c>
      <c r="O70" s="103">
        <f t="shared" ref="O70:O133" si="81">IF(B70="","",MAX(K70-SUM(L70:N70),0))</f>
        <v>0</v>
      </c>
      <c r="P70" s="103">
        <f t="shared" si="33"/>
        <v>0.13905693467475816</v>
      </c>
      <c r="Q70" s="103">
        <f t="shared" ref="Q70:Q133" si="82">IF(B70="","",P70*(1-$F70))</f>
        <v>0.11825401724741434</v>
      </c>
      <c r="R70" s="103">
        <f t="shared" ref="R70:R133" si="83">IF(B70="","",AVERAGE(P70:Q70))</f>
        <v>0.12865547596108626</v>
      </c>
      <c r="T70" s="26">
        <f t="shared" si="34"/>
        <v>96</v>
      </c>
      <c r="U70" s="119">
        <f t="shared" ref="U70:U101" si="84">IF(T70="","",IF(OR(active_4sex="M",active_4sex="m"),VLOOKUP(IF(T70&lt;20,20,$T70),DEATH_FEMALE,2),IF(OR(active_4sex="F",active_4sex="f"),VLOOKUP(IF(T70&lt;20,20,$T70),DEATH_MALE,2),"error")))</f>
        <v>0.24840000000000001</v>
      </c>
      <c r="V70" s="119"/>
      <c r="W70" s="120">
        <f t="shared" si="66"/>
        <v>2.663538350707851E-2</v>
      </c>
      <c r="X70" s="120">
        <f t="shared" ref="X70:X133" si="85">IF(T70="","",W70*((1-U70)*(1-IF(B71="",0,F70))+(1-U70)*IF(B71="",0,F70)))</f>
        <v>2.0019154243920208E-2</v>
      </c>
      <c r="Y70" s="120">
        <f t="shared" ref="Y70:Y101" si="86">IF(T70="","",AVERAGE(W70,X70)*J70)</f>
        <v>1.8661815100399489E-2</v>
      </c>
      <c r="Z70" s="120"/>
      <c r="AA70" s="119">
        <f t="shared" si="67"/>
        <v>4.2982355318651438E-2</v>
      </c>
      <c r="AC70" s="26">
        <f t="shared" ref="AC70:AC101" si="87">B70</f>
        <v>93</v>
      </c>
      <c r="AD70" s="25">
        <f t="shared" ref="AD70:AD101" si="88">IF(B70="","",VLOOKUP(AC70,agingtable,3))</f>
        <v>1.4719252654381221</v>
      </c>
      <c r="AE70" s="105"/>
      <c r="AF70" s="26">
        <f t="shared" ref="AF70:AF101" si="89">T70</f>
        <v>96</v>
      </c>
      <c r="AG70" s="25">
        <f t="shared" ref="AG70:AG101" si="90">IF(T70="","",VLOOKUP(AF70,agingtable,3))</f>
        <v>1.4941147228052596</v>
      </c>
      <c r="AH70" s="123"/>
      <c r="AI70" s="51">
        <f t="shared" ref="AI70:AI101" si="91">IF(A70="","",VLOOKUP($A70,TRENDS,2,TRUE))</f>
        <v>0.05</v>
      </c>
      <c r="AJ70" s="35">
        <f t="shared" ref="AJ70:AJ101" si="92">IF(A70="","",VLOOKUP($A70,TRENDS,3,TRUE))</f>
        <v>0</v>
      </c>
      <c r="AL70" s="25">
        <f t="shared" si="68"/>
        <v>25.853475164582456</v>
      </c>
      <c r="AM70" s="25">
        <f t="shared" si="69"/>
        <v>1</v>
      </c>
      <c r="AO70" s="33">
        <f t="shared" si="70"/>
        <v>2100</v>
      </c>
      <c r="AP70" s="33">
        <f t="shared" si="71"/>
        <v>2100</v>
      </c>
      <c r="AQ70" s="125"/>
      <c r="AR70" s="126">
        <f t="shared" si="72"/>
        <v>79914.20491766445</v>
      </c>
      <c r="AS70" s="126">
        <f t="shared" si="73"/>
        <v>81118.921546073834</v>
      </c>
      <c r="AT70" s="126"/>
      <c r="AU70" s="62">
        <f t="shared" ref="AU70:AU101" si="93">IF($B70="","",(AR70)*$R70*$I70)</f>
        <v>10281.4000697339</v>
      </c>
      <c r="AV70" s="62">
        <f t="shared" ref="AV70:AV101" si="94">IF($T70="","",(AS70)*$Y70*$I70)</f>
        <v>1513.8263150366422</v>
      </c>
      <c r="AW70" s="62">
        <f t="shared" ref="AW70:AW101" si="95">IF($A70="","",SUM(AU70:AV70))</f>
        <v>11795.226384770542</v>
      </c>
      <c r="AX70" s="61">
        <f t="shared" si="74"/>
        <v>506.98661153413985</v>
      </c>
      <c r="AY70" s="61"/>
      <c r="AZ70" s="33">
        <f>IF(B70="","",VLOOKUP($A$3,'Tab1-Plan'!$B$30:$F$33,IF(B70&lt;65,2,3),FALSE))</f>
        <v>0.2</v>
      </c>
      <c r="BA70" s="33">
        <f>IF(T70="","",VLOOKUP($A$3,'Tab1-Plan'!$B$30:$F$33,IF(T70&lt;65,4,5),FALSE))</f>
        <v>0.2</v>
      </c>
      <c r="BB70" s="115"/>
      <c r="BC70" s="126">
        <f t="shared" ref="BC70:BC101" si="96">IF(B70="","",AZ70*IF(AZ70&lt;1,AR70,AM70))</f>
        <v>15982.840983532891</v>
      </c>
      <c r="BD70" s="126">
        <f t="shared" ref="BD70:BD101" si="97">IF($T70="","",BA70*IF(BA70&lt;1,AS70,$AM70))</f>
        <v>16223.784309214767</v>
      </c>
      <c r="BE70" s="125"/>
      <c r="BF70" s="62">
        <f t="shared" ref="BF70:BF101" si="98">IF($B70="","",(BC70)*$R70*$I70)</f>
        <v>2056.2800139467799</v>
      </c>
      <c r="BG70" s="62">
        <f t="shared" ref="BG70:BG101" si="99">IF($T70="","",(BD70)*$Y70*$I70)</f>
        <v>302.76526300732843</v>
      </c>
      <c r="BH70" s="62">
        <f t="shared" ref="BH70:BH101" si="100">IF($A70="","",SUM(BF70:BG70))</f>
        <v>2359.0452769541084</v>
      </c>
      <c r="BI70" s="61">
        <f t="shared" ref="BI70:BI101" si="101">IF($A70="","",BH70*AA70)</f>
        <v>101.39732230682797</v>
      </c>
      <c r="BJ70" s="61"/>
      <c r="BK70" s="61">
        <f t="shared" ref="BK70:BK101" si="102">IF(A70="","",AW70-BH70)</f>
        <v>9436.1811078164337</v>
      </c>
      <c r="BL70" s="61">
        <f t="shared" ref="BL70:BL101" si="103">IF(A70="","",AX70-BI70)</f>
        <v>405.58928922731189</v>
      </c>
      <c r="BM70" s="127"/>
      <c r="BU70" s="37"/>
      <c r="BV70" s="127"/>
      <c r="BW70" s="127"/>
    </row>
    <row r="71" spans="1:75">
      <c r="A71" s="26">
        <f t="shared" ref="A71:A134" si="104">IF(AND(B71="",T71=""),"",A70+1)</f>
        <v>2089</v>
      </c>
      <c r="B71" s="26">
        <f t="shared" ref="B71:B134" si="105">IF(B70="","",IF((B70+1)&gt;110,"",B70+1))</f>
        <v>94</v>
      </c>
      <c r="C71" s="26">
        <f t="shared" ref="C71:C134" si="106">IF($B71="","",C70+1)</f>
        <v>68</v>
      </c>
      <c r="D71" s="103">
        <f t="shared" si="75"/>
        <v>1</v>
      </c>
      <c r="E71" s="118">
        <f t="shared" si="76"/>
        <v>0</v>
      </c>
      <c r="F71" s="103">
        <f t="shared" si="77"/>
        <v>0.1651</v>
      </c>
      <c r="G71" s="103"/>
      <c r="H71" s="60">
        <f>IF(B71="","",(IF(AND(B71&gt;='Tab1-Plan'!$C$9,C71&gt;='Tab1-Plan'!$D$9),1,0)))</f>
        <v>1</v>
      </c>
      <c r="I71" s="64">
        <f>IF(AND(B71="",T71=""),"",VLOOKUP($A$3,'Tab2-Assumptions'!$A$10:$C$13,2,FALSE))</f>
        <v>1</v>
      </c>
      <c r="J71" s="64">
        <f>IF(AND(B71="",T71=""),"",VLOOKUP($A$3,'Tab2-Assumptions'!$A$10:$C$13,3,FALSE))</f>
        <v>0.8</v>
      </c>
      <c r="K71" s="103">
        <f t="shared" ref="K71:K134" si="107">IF(B71="","",O70)</f>
        <v>0</v>
      </c>
      <c r="L71" s="103">
        <f t="shared" si="78"/>
        <v>0</v>
      </c>
      <c r="M71" s="103">
        <f t="shared" si="79"/>
        <v>0</v>
      </c>
      <c r="N71" s="103">
        <f t="shared" si="80"/>
        <v>0</v>
      </c>
      <c r="O71" s="103">
        <f t="shared" si="81"/>
        <v>0</v>
      </c>
      <c r="P71" s="103">
        <f t="shared" ref="P71:P134" si="108">IF(B71="","",L71+Q70)</f>
        <v>0.11825401724741434</v>
      </c>
      <c r="Q71" s="103">
        <f t="shared" si="82"/>
        <v>9.8730278999866236E-2</v>
      </c>
      <c r="R71" s="103">
        <f t="shared" si="83"/>
        <v>0.10849214812364029</v>
      </c>
      <c r="T71" s="26">
        <f t="shared" ref="T71:T134" si="109">IF(T70="","",IF((T70+1)&gt;110,"",T70+1))</f>
        <v>97</v>
      </c>
      <c r="U71" s="119">
        <f t="shared" si="84"/>
        <v>0.26400000000000001</v>
      </c>
      <c r="V71" s="119"/>
      <c r="W71" s="120">
        <f t="shared" ref="W71:W102" si="110">IF(T71="","",X70+IF(L71="",0,L71))</f>
        <v>2.0019154243920208E-2</v>
      </c>
      <c r="X71" s="120">
        <f t="shared" si="85"/>
        <v>1.4734097523525273E-2</v>
      </c>
      <c r="Y71" s="120">
        <f t="shared" si="86"/>
        <v>1.3901300706978193E-2</v>
      </c>
      <c r="Z71" s="120"/>
      <c r="AA71" s="119">
        <f t="shared" ref="AA71:AA102" si="111">IF(A71="","",AA70/(1+discount))</f>
        <v>4.0935576493953747E-2</v>
      </c>
      <c r="AC71" s="26">
        <f t="shared" si="87"/>
        <v>94</v>
      </c>
      <c r="AD71" s="25">
        <f t="shared" si="88"/>
        <v>1.4792848917653125</v>
      </c>
      <c r="AE71" s="105"/>
      <c r="AF71" s="26">
        <f t="shared" si="89"/>
        <v>97</v>
      </c>
      <c r="AG71" s="25">
        <f t="shared" si="90"/>
        <v>1.5015852964192857</v>
      </c>
      <c r="AH71" s="123"/>
      <c r="AI71" s="51">
        <f t="shared" si="91"/>
        <v>0.05</v>
      </c>
      <c r="AJ71" s="35">
        <f t="shared" si="92"/>
        <v>0</v>
      </c>
      <c r="AL71" s="25">
        <f t="shared" ref="AL71:AL102" si="112">IF(A71="","",AL70*(1+AI70))</f>
        <v>27.14614892281158</v>
      </c>
      <c r="AM71" s="25">
        <f t="shared" ref="AM71:AM102" si="113">IF(A71="","",AM70*(1+AJ70))</f>
        <v>1</v>
      </c>
      <c r="AO71" s="33">
        <f t="shared" ref="AO71:AO102" si="114">IF(B71="","",IF(B71&lt;65,cc_pre_ret_age65,cc_pst_ret_age65))</f>
        <v>2100</v>
      </c>
      <c r="AP71" s="33">
        <f t="shared" ref="AP71:AP102" si="115">IF(T71="","",IF(T71&lt;65,cc_pre_sp_age65,cc_pst_sp_age65))</f>
        <v>2100</v>
      </c>
      <c r="AQ71" s="125"/>
      <c r="AR71" s="126">
        <f t="shared" ref="AR71:AR102" si="116">IF(B71="","",AO71*AL71*AD71)</f>
        <v>84329.464739365401</v>
      </c>
      <c r="AS71" s="126">
        <f t="shared" ref="AS71:AS102" si="117">IF(T71="","",AP71*AL71*AG71)</f>
        <v>85600.741961494408</v>
      </c>
      <c r="AT71" s="126"/>
      <c r="AU71" s="62">
        <f t="shared" si="93"/>
        <v>9149.0847796905327</v>
      </c>
      <c r="AV71" s="62">
        <f t="shared" si="94"/>
        <v>1189.9616547471801</v>
      </c>
      <c r="AW71" s="62">
        <f t="shared" si="95"/>
        <v>10339.046434437712</v>
      </c>
      <c r="AX71" s="61">
        <f t="shared" ref="AX71:AX102" si="118">IF($A71="","",AW71*AA71)</f>
        <v>423.23482619146472</v>
      </c>
      <c r="AY71" s="61"/>
      <c r="AZ71" s="33">
        <f>IF(B71="","",VLOOKUP($A$3,'Tab1-Plan'!$B$30:$F$33,IF(B71&lt;65,2,3),FALSE))</f>
        <v>0.2</v>
      </c>
      <c r="BA71" s="33">
        <f>IF(T71="","",VLOOKUP($A$3,'Tab1-Plan'!$B$30:$F$33,IF(T71&lt;65,4,5),FALSE))</f>
        <v>0.2</v>
      </c>
      <c r="BB71" s="115"/>
      <c r="BC71" s="126">
        <f t="shared" si="96"/>
        <v>16865.892947873082</v>
      </c>
      <c r="BD71" s="126">
        <f t="shared" si="97"/>
        <v>17120.148392298881</v>
      </c>
      <c r="BE71" s="125"/>
      <c r="BF71" s="62">
        <f t="shared" si="98"/>
        <v>1829.8169559381067</v>
      </c>
      <c r="BG71" s="62">
        <f t="shared" si="99"/>
        <v>237.99233094943602</v>
      </c>
      <c r="BH71" s="62">
        <f t="shared" si="100"/>
        <v>2067.8092868875428</v>
      </c>
      <c r="BI71" s="61">
        <f t="shared" si="101"/>
        <v>84.646965238292964</v>
      </c>
      <c r="BJ71" s="61"/>
      <c r="BK71" s="61">
        <f t="shared" si="102"/>
        <v>8271.2371475501695</v>
      </c>
      <c r="BL71" s="61">
        <f t="shared" si="103"/>
        <v>338.58786095317174</v>
      </c>
      <c r="BM71" s="127"/>
      <c r="BU71" s="37"/>
      <c r="BV71" s="127"/>
      <c r="BW71" s="127"/>
    </row>
    <row r="72" spans="1:75">
      <c r="A72" s="26">
        <f t="shared" si="104"/>
        <v>2090</v>
      </c>
      <c r="B72" s="26">
        <f t="shared" si="105"/>
        <v>95</v>
      </c>
      <c r="C72" s="26">
        <f t="shared" si="106"/>
        <v>69</v>
      </c>
      <c r="D72" s="103">
        <f t="shared" si="75"/>
        <v>1</v>
      </c>
      <c r="E72" s="118">
        <f t="shared" si="76"/>
        <v>0</v>
      </c>
      <c r="F72" s="103">
        <f t="shared" si="77"/>
        <v>0.18240000000000001</v>
      </c>
      <c r="G72" s="103"/>
      <c r="H72" s="60">
        <f>IF(B72="","",(IF(AND(B72&gt;='Tab1-Plan'!$C$9,C72&gt;='Tab1-Plan'!$D$9),1,0)))</f>
        <v>1</v>
      </c>
      <c r="I72" s="64">
        <f>IF(AND(B72="",T72=""),"",VLOOKUP($A$3,'Tab2-Assumptions'!$A$10:$C$13,2,FALSE))</f>
        <v>1</v>
      </c>
      <c r="J72" s="64">
        <f>IF(AND(B72="",T72=""),"",VLOOKUP($A$3,'Tab2-Assumptions'!$A$10:$C$13,3,FALSE))</f>
        <v>0.8</v>
      </c>
      <c r="K72" s="103">
        <f t="shared" si="107"/>
        <v>0</v>
      </c>
      <c r="L72" s="103">
        <f t="shared" si="78"/>
        <v>0</v>
      </c>
      <c r="M72" s="103">
        <f t="shared" si="79"/>
        <v>0</v>
      </c>
      <c r="N72" s="103">
        <f t="shared" si="80"/>
        <v>0</v>
      </c>
      <c r="O72" s="103">
        <f t="shared" si="81"/>
        <v>0</v>
      </c>
      <c r="P72" s="103">
        <f t="shared" si="108"/>
        <v>9.8730278999866236E-2</v>
      </c>
      <c r="Q72" s="103">
        <f t="shared" si="82"/>
        <v>8.0721876110290636E-2</v>
      </c>
      <c r="R72" s="103">
        <f t="shared" si="83"/>
        <v>8.9726077555078443E-2</v>
      </c>
      <c r="T72" s="26">
        <f t="shared" si="109"/>
        <v>98</v>
      </c>
      <c r="U72" s="119">
        <f t="shared" si="84"/>
        <v>0.28079999999999999</v>
      </c>
      <c r="V72" s="119"/>
      <c r="W72" s="120">
        <f t="shared" si="110"/>
        <v>1.4734097523525273E-2</v>
      </c>
      <c r="X72" s="120">
        <f t="shared" si="85"/>
        <v>1.0596762938919377E-2</v>
      </c>
      <c r="Y72" s="120">
        <f t="shared" si="86"/>
        <v>1.0132344184977861E-2</v>
      </c>
      <c r="Z72" s="120"/>
      <c r="AA72" s="119">
        <f t="shared" si="111"/>
        <v>3.8986263327574995E-2</v>
      </c>
      <c r="AC72" s="26">
        <f t="shared" si="87"/>
        <v>95</v>
      </c>
      <c r="AD72" s="25">
        <f t="shared" si="88"/>
        <v>1.486681316224139</v>
      </c>
      <c r="AE72" s="105"/>
      <c r="AF72" s="26">
        <f t="shared" si="89"/>
        <v>98</v>
      </c>
      <c r="AG72" s="25">
        <f t="shared" si="90"/>
        <v>1.509093222901382</v>
      </c>
      <c r="AH72" s="123"/>
      <c r="AI72" s="51">
        <f t="shared" si="91"/>
        <v>0.05</v>
      </c>
      <c r="AJ72" s="35">
        <f t="shared" si="92"/>
        <v>0</v>
      </c>
      <c r="AL72" s="25">
        <f t="shared" si="112"/>
        <v>28.503456368952161</v>
      </c>
      <c r="AM72" s="25">
        <f t="shared" si="113"/>
        <v>1</v>
      </c>
      <c r="AO72" s="33">
        <f t="shared" si="114"/>
        <v>2100</v>
      </c>
      <c r="AP72" s="33">
        <f t="shared" si="115"/>
        <v>2100</v>
      </c>
      <c r="AQ72" s="125"/>
      <c r="AR72" s="126">
        <f t="shared" si="116"/>
        <v>88988.667666215348</v>
      </c>
      <c r="AS72" s="126">
        <f t="shared" si="117"/>
        <v>90330.182954866978</v>
      </c>
      <c r="AT72" s="126"/>
      <c r="AU72" s="62">
        <f t="shared" si="93"/>
        <v>7984.6040965419397</v>
      </c>
      <c r="AV72" s="62">
        <f t="shared" si="94"/>
        <v>915.25650399073265</v>
      </c>
      <c r="AW72" s="62">
        <f t="shared" si="95"/>
        <v>8899.8606005326728</v>
      </c>
      <c r="AX72" s="61">
        <f t="shared" si="118"/>
        <v>346.97230895107651</v>
      </c>
      <c r="AY72" s="61"/>
      <c r="AZ72" s="33">
        <f>IF(B72="","",VLOOKUP($A$3,'Tab1-Plan'!$B$30:$F$33,IF(B72&lt;65,2,3),FALSE))</f>
        <v>0.2</v>
      </c>
      <c r="BA72" s="33">
        <f>IF(T72="","",VLOOKUP($A$3,'Tab1-Plan'!$B$30:$F$33,IF(T72&lt;65,4,5),FALSE))</f>
        <v>0.2</v>
      </c>
      <c r="BB72" s="115"/>
      <c r="BC72" s="126">
        <f t="shared" si="96"/>
        <v>17797.73353324307</v>
      </c>
      <c r="BD72" s="126">
        <f t="shared" si="97"/>
        <v>18066.036590973396</v>
      </c>
      <c r="BE72" s="125"/>
      <c r="BF72" s="62">
        <f t="shared" si="98"/>
        <v>1596.920819308388</v>
      </c>
      <c r="BG72" s="62">
        <f t="shared" si="99"/>
        <v>183.05130079814654</v>
      </c>
      <c r="BH72" s="62">
        <f t="shared" si="100"/>
        <v>1779.9721201065345</v>
      </c>
      <c r="BI72" s="61">
        <f t="shared" si="101"/>
        <v>69.394461790215303</v>
      </c>
      <c r="BJ72" s="61"/>
      <c r="BK72" s="61">
        <f t="shared" si="102"/>
        <v>7119.8884804261379</v>
      </c>
      <c r="BL72" s="61">
        <f t="shared" si="103"/>
        <v>277.57784716086121</v>
      </c>
      <c r="BM72" s="127"/>
      <c r="BU72" s="37"/>
      <c r="BV72" s="127"/>
      <c r="BW72" s="127"/>
    </row>
    <row r="73" spans="1:75">
      <c r="A73" s="26">
        <f t="shared" si="104"/>
        <v>2091</v>
      </c>
      <c r="B73" s="26">
        <f t="shared" si="105"/>
        <v>96</v>
      </c>
      <c r="C73" s="26">
        <f t="shared" si="106"/>
        <v>70</v>
      </c>
      <c r="D73" s="103">
        <f t="shared" si="75"/>
        <v>1</v>
      </c>
      <c r="E73" s="118">
        <f t="shared" si="76"/>
        <v>0</v>
      </c>
      <c r="F73" s="103">
        <f t="shared" si="77"/>
        <v>0.20180000000000001</v>
      </c>
      <c r="G73" s="103"/>
      <c r="H73" s="60">
        <f>IF(B73="","",(IF(AND(B73&gt;='Tab1-Plan'!$C$9,C73&gt;='Tab1-Plan'!$D$9),1,0)))</f>
        <v>1</v>
      </c>
      <c r="I73" s="64">
        <f>IF(AND(B73="",T73=""),"",VLOOKUP($A$3,'Tab2-Assumptions'!$A$10:$C$13,2,FALSE))</f>
        <v>1</v>
      </c>
      <c r="J73" s="64">
        <f>IF(AND(B73="",T73=""),"",VLOOKUP($A$3,'Tab2-Assumptions'!$A$10:$C$13,3,FALSE))</f>
        <v>0.8</v>
      </c>
      <c r="K73" s="103">
        <f t="shared" si="107"/>
        <v>0</v>
      </c>
      <c r="L73" s="103">
        <f t="shared" si="78"/>
        <v>0</v>
      </c>
      <c r="M73" s="103">
        <f t="shared" si="79"/>
        <v>0</v>
      </c>
      <c r="N73" s="103">
        <f t="shared" si="80"/>
        <v>0</v>
      </c>
      <c r="O73" s="103">
        <f t="shared" si="81"/>
        <v>0</v>
      </c>
      <c r="P73" s="103">
        <f t="shared" si="108"/>
        <v>8.0721876110290636E-2</v>
      </c>
      <c r="Q73" s="103">
        <f t="shared" si="82"/>
        <v>6.443220151123398E-2</v>
      </c>
      <c r="R73" s="103">
        <f t="shared" si="83"/>
        <v>7.2577038810762301E-2</v>
      </c>
      <c r="T73" s="26">
        <f t="shared" si="109"/>
        <v>99</v>
      </c>
      <c r="U73" s="119">
        <f t="shared" si="84"/>
        <v>0.29920000000000002</v>
      </c>
      <c r="V73" s="119"/>
      <c r="W73" s="120">
        <f t="shared" si="110"/>
        <v>1.0596762938919377E-2</v>
      </c>
      <c r="X73" s="120">
        <f t="shared" si="85"/>
        <v>7.4262114675946993E-3</v>
      </c>
      <c r="Y73" s="120">
        <f t="shared" si="86"/>
        <v>7.2091897626056309E-3</v>
      </c>
      <c r="Z73" s="120"/>
      <c r="AA73" s="119">
        <f t="shared" si="111"/>
        <v>3.7129774597690471E-2</v>
      </c>
      <c r="AC73" s="26">
        <f t="shared" si="87"/>
        <v>96</v>
      </c>
      <c r="AD73" s="25">
        <f t="shared" si="88"/>
        <v>1.4941147228052596</v>
      </c>
      <c r="AE73" s="105"/>
      <c r="AF73" s="26">
        <f t="shared" si="89"/>
        <v>99</v>
      </c>
      <c r="AG73" s="25">
        <f t="shared" si="90"/>
        <v>1.5166386890158887</v>
      </c>
      <c r="AH73" s="123"/>
      <c r="AI73" s="51">
        <f t="shared" si="91"/>
        <v>0.05</v>
      </c>
      <c r="AJ73" s="35">
        <f t="shared" si="92"/>
        <v>0</v>
      </c>
      <c r="AL73" s="25">
        <f t="shared" si="112"/>
        <v>29.928629187399771</v>
      </c>
      <c r="AM73" s="25">
        <f t="shared" si="113"/>
        <v>1</v>
      </c>
      <c r="AO73" s="33">
        <f t="shared" si="114"/>
        <v>2100</v>
      </c>
      <c r="AP73" s="33">
        <f t="shared" si="115"/>
        <v>2100</v>
      </c>
      <c r="AQ73" s="125"/>
      <c r="AR73" s="126">
        <f t="shared" si="116"/>
        <v>93905.291554773736</v>
      </c>
      <c r="AS73" s="126">
        <f t="shared" si="117"/>
        <v>95320.925563123368</v>
      </c>
      <c r="AT73" s="126"/>
      <c r="AU73" s="62">
        <f t="shared" si="93"/>
        <v>6815.3679897067632</v>
      </c>
      <c r="AV73" s="62">
        <f t="shared" si="94"/>
        <v>687.1866407317624</v>
      </c>
      <c r="AW73" s="62">
        <f t="shared" si="95"/>
        <v>7502.5546304385252</v>
      </c>
      <c r="AX73" s="61">
        <f t="shared" si="118"/>
        <v>278.56816233504139</v>
      </c>
      <c r="AY73" s="61"/>
      <c r="AZ73" s="33">
        <f>IF(B73="","",VLOOKUP($A$3,'Tab1-Plan'!$B$30:$F$33,IF(B73&lt;65,2,3),FALSE))</f>
        <v>0.2</v>
      </c>
      <c r="BA73" s="33">
        <f>IF(T73="","",VLOOKUP($A$3,'Tab1-Plan'!$B$30:$F$33,IF(T73&lt;65,4,5),FALSE))</f>
        <v>0.2</v>
      </c>
      <c r="BB73" s="115"/>
      <c r="BC73" s="126">
        <f t="shared" si="96"/>
        <v>18781.058310954748</v>
      </c>
      <c r="BD73" s="126">
        <f t="shared" si="97"/>
        <v>19064.185112624673</v>
      </c>
      <c r="BE73" s="125"/>
      <c r="BF73" s="62">
        <f t="shared" si="98"/>
        <v>1363.0735979413525</v>
      </c>
      <c r="BG73" s="62">
        <f t="shared" si="99"/>
        <v>137.43732814635246</v>
      </c>
      <c r="BH73" s="62">
        <f t="shared" si="100"/>
        <v>1500.510926087705</v>
      </c>
      <c r="BI73" s="61">
        <f t="shared" si="101"/>
        <v>55.713632467008274</v>
      </c>
      <c r="BJ73" s="61"/>
      <c r="BK73" s="61">
        <f t="shared" si="102"/>
        <v>6002.04370435082</v>
      </c>
      <c r="BL73" s="61">
        <f t="shared" si="103"/>
        <v>222.85452986803313</v>
      </c>
      <c r="BM73" s="127"/>
      <c r="BU73" s="37"/>
      <c r="BV73" s="127"/>
      <c r="BW73" s="127"/>
    </row>
    <row r="74" spans="1:75">
      <c r="A74" s="26">
        <f t="shared" si="104"/>
        <v>2092</v>
      </c>
      <c r="B74" s="26">
        <f t="shared" si="105"/>
        <v>97</v>
      </c>
      <c r="C74" s="26">
        <f t="shared" si="106"/>
        <v>71</v>
      </c>
      <c r="D74" s="103">
        <f t="shared" si="75"/>
        <v>1</v>
      </c>
      <c r="E74" s="118">
        <f t="shared" si="76"/>
        <v>0</v>
      </c>
      <c r="F74" s="103">
        <f t="shared" si="77"/>
        <v>0.222</v>
      </c>
      <c r="G74" s="103"/>
      <c r="H74" s="60">
        <f>IF(B74="","",(IF(AND(B74&gt;='Tab1-Plan'!$C$9,C74&gt;='Tab1-Plan'!$D$9),1,0)))</f>
        <v>1</v>
      </c>
      <c r="I74" s="64">
        <f>IF(AND(B74="",T74=""),"",VLOOKUP($A$3,'Tab2-Assumptions'!$A$10:$C$13,2,FALSE))</f>
        <v>1</v>
      </c>
      <c r="J74" s="64">
        <f>IF(AND(B74="",T74=""),"",VLOOKUP($A$3,'Tab2-Assumptions'!$A$10:$C$13,3,FALSE))</f>
        <v>0.8</v>
      </c>
      <c r="K74" s="103">
        <f t="shared" si="107"/>
        <v>0</v>
      </c>
      <c r="L74" s="103">
        <f t="shared" si="78"/>
        <v>0</v>
      </c>
      <c r="M74" s="103">
        <f t="shared" si="79"/>
        <v>0</v>
      </c>
      <c r="N74" s="103">
        <f t="shared" si="80"/>
        <v>0</v>
      </c>
      <c r="O74" s="103">
        <f t="shared" si="81"/>
        <v>0</v>
      </c>
      <c r="P74" s="103">
        <f t="shared" si="108"/>
        <v>6.443220151123398E-2</v>
      </c>
      <c r="Q74" s="103">
        <f t="shared" si="82"/>
        <v>5.012825277574004E-2</v>
      </c>
      <c r="R74" s="103">
        <f t="shared" si="83"/>
        <v>5.728022714348701E-2</v>
      </c>
      <c r="T74" s="26">
        <f t="shared" si="109"/>
        <v>100</v>
      </c>
      <c r="U74" s="119">
        <f t="shared" si="84"/>
        <v>0.31919999999999998</v>
      </c>
      <c r="V74" s="119"/>
      <c r="W74" s="120">
        <f t="shared" si="110"/>
        <v>7.4262114675946993E-3</v>
      </c>
      <c r="X74" s="120">
        <f t="shared" si="85"/>
        <v>5.0557647671384716E-3</v>
      </c>
      <c r="Y74" s="120">
        <f t="shared" si="86"/>
        <v>4.9927904938932687E-3</v>
      </c>
      <c r="Z74" s="120"/>
      <c r="AA74" s="119">
        <f t="shared" si="111"/>
        <v>3.5361690093038543E-2</v>
      </c>
      <c r="AC74" s="26">
        <f t="shared" si="87"/>
        <v>97</v>
      </c>
      <c r="AD74" s="25">
        <f t="shared" si="88"/>
        <v>1.5015852964192857</v>
      </c>
      <c r="AE74" s="105"/>
      <c r="AF74" s="26">
        <f t="shared" si="89"/>
        <v>100</v>
      </c>
      <c r="AG74" s="25">
        <f t="shared" si="90"/>
        <v>1.5242218824609679</v>
      </c>
      <c r="AH74" s="123"/>
      <c r="AI74" s="51">
        <f t="shared" si="91"/>
        <v>0.05</v>
      </c>
      <c r="AJ74" s="35">
        <f t="shared" si="92"/>
        <v>0</v>
      </c>
      <c r="AL74" s="25">
        <f t="shared" si="112"/>
        <v>31.425060646769762</v>
      </c>
      <c r="AM74" s="25">
        <f t="shared" si="113"/>
        <v>1</v>
      </c>
      <c r="AO74" s="33">
        <f t="shared" si="114"/>
        <v>2100</v>
      </c>
      <c r="AP74" s="33">
        <f t="shared" si="115"/>
        <v>2100</v>
      </c>
      <c r="AQ74" s="125"/>
      <c r="AR74" s="126">
        <f t="shared" si="116"/>
        <v>99093.558913174988</v>
      </c>
      <c r="AS74" s="126">
        <f t="shared" si="117"/>
        <v>100587.40670048592</v>
      </c>
      <c r="AT74" s="126"/>
      <c r="AU74" s="62">
        <f t="shared" si="93"/>
        <v>5676.1015630031752</v>
      </c>
      <c r="AV74" s="62">
        <f t="shared" si="94"/>
        <v>502.21184797956221</v>
      </c>
      <c r="AW74" s="62">
        <f t="shared" si="95"/>
        <v>6178.313410982737</v>
      </c>
      <c r="AX74" s="61">
        <f t="shared" si="118"/>
        <v>218.47560413683541</v>
      </c>
      <c r="AY74" s="61"/>
      <c r="AZ74" s="33">
        <f>IF(B74="","",VLOOKUP($A$3,'Tab1-Plan'!$B$30:$F$33,IF(B74&lt;65,2,3),FALSE))</f>
        <v>0.2</v>
      </c>
      <c r="BA74" s="33">
        <f>IF(T74="","",VLOOKUP($A$3,'Tab1-Plan'!$B$30:$F$33,IF(T74&lt;65,4,5),FALSE))</f>
        <v>0.2</v>
      </c>
      <c r="BB74" s="115"/>
      <c r="BC74" s="126">
        <f t="shared" si="96"/>
        <v>19818.711782635</v>
      </c>
      <c r="BD74" s="126">
        <f t="shared" si="97"/>
        <v>20117.481340097187</v>
      </c>
      <c r="BE74" s="125"/>
      <c r="BF74" s="62">
        <f t="shared" si="98"/>
        <v>1135.2203126006352</v>
      </c>
      <c r="BG74" s="62">
        <f t="shared" si="99"/>
        <v>100.44236959591245</v>
      </c>
      <c r="BH74" s="62">
        <f t="shared" si="100"/>
        <v>1235.6626821965476</v>
      </c>
      <c r="BI74" s="61">
        <f t="shared" si="101"/>
        <v>43.695120827367091</v>
      </c>
      <c r="BJ74" s="61"/>
      <c r="BK74" s="61">
        <f t="shared" si="102"/>
        <v>4942.6507287861896</v>
      </c>
      <c r="BL74" s="61">
        <f t="shared" si="103"/>
        <v>174.78048330946831</v>
      </c>
      <c r="BM74" s="127"/>
      <c r="BU74" s="37"/>
      <c r="BV74" s="127"/>
      <c r="BW74" s="127"/>
    </row>
    <row r="75" spans="1:75">
      <c r="A75" s="26">
        <f t="shared" si="104"/>
        <v>2093</v>
      </c>
      <c r="B75" s="26">
        <f t="shared" si="105"/>
        <v>98</v>
      </c>
      <c r="C75" s="26">
        <f t="shared" si="106"/>
        <v>72</v>
      </c>
      <c r="D75" s="103">
        <f t="shared" si="75"/>
        <v>1</v>
      </c>
      <c r="E75" s="118">
        <f t="shared" si="76"/>
        <v>0</v>
      </c>
      <c r="F75" s="103">
        <f t="shared" si="77"/>
        <v>0.24390000000000001</v>
      </c>
      <c r="G75" s="103"/>
      <c r="H75" s="60">
        <f>IF(B75="","",(IF(AND(B75&gt;='Tab1-Plan'!$C$9,C75&gt;='Tab1-Plan'!$D$9),1,0)))</f>
        <v>1</v>
      </c>
      <c r="I75" s="64">
        <f>IF(AND(B75="",T75=""),"",VLOOKUP($A$3,'Tab2-Assumptions'!$A$10:$C$13,2,FALSE))</f>
        <v>1</v>
      </c>
      <c r="J75" s="64">
        <f>IF(AND(B75="",T75=""),"",VLOOKUP($A$3,'Tab2-Assumptions'!$A$10:$C$13,3,FALSE))</f>
        <v>0.8</v>
      </c>
      <c r="K75" s="103">
        <f t="shared" si="107"/>
        <v>0</v>
      </c>
      <c r="L75" s="103">
        <f t="shared" si="78"/>
        <v>0</v>
      </c>
      <c r="M75" s="103">
        <f t="shared" si="79"/>
        <v>0</v>
      </c>
      <c r="N75" s="103">
        <f t="shared" si="80"/>
        <v>0</v>
      </c>
      <c r="O75" s="103">
        <f t="shared" si="81"/>
        <v>0</v>
      </c>
      <c r="P75" s="103">
        <f t="shared" si="108"/>
        <v>5.012825277574004E-2</v>
      </c>
      <c r="Q75" s="103">
        <f t="shared" si="82"/>
        <v>3.7901971923737045E-2</v>
      </c>
      <c r="R75" s="103">
        <f t="shared" si="83"/>
        <v>4.4015112349738539E-2</v>
      </c>
      <c r="T75" s="26">
        <f t="shared" si="109"/>
        <v>101</v>
      </c>
      <c r="U75" s="119">
        <f t="shared" si="84"/>
        <v>0.34110000000000001</v>
      </c>
      <c r="V75" s="119"/>
      <c r="W75" s="120">
        <f t="shared" si="110"/>
        <v>5.0557647671384716E-3</v>
      </c>
      <c r="X75" s="120">
        <f t="shared" si="85"/>
        <v>3.3312434050675392E-3</v>
      </c>
      <c r="Y75" s="120">
        <f t="shared" si="86"/>
        <v>3.3548032688824046E-3</v>
      </c>
      <c r="Z75" s="120"/>
      <c r="AA75" s="119">
        <f t="shared" si="111"/>
        <v>3.3677800088608136E-2</v>
      </c>
      <c r="AC75" s="26">
        <f t="shared" si="87"/>
        <v>98</v>
      </c>
      <c r="AD75" s="25">
        <f t="shared" si="88"/>
        <v>1.509093222901382</v>
      </c>
      <c r="AE75" s="105"/>
      <c r="AF75" s="26">
        <f t="shared" si="89"/>
        <v>101</v>
      </c>
      <c r="AG75" s="25">
        <f t="shared" si="90"/>
        <v>1.5242218824609679</v>
      </c>
      <c r="AH75" s="123"/>
      <c r="AI75" s="51">
        <f t="shared" si="91"/>
        <v>0.05</v>
      </c>
      <c r="AJ75" s="35">
        <f t="shared" si="92"/>
        <v>0</v>
      </c>
      <c r="AL75" s="25">
        <f t="shared" si="112"/>
        <v>32.996313679108248</v>
      </c>
      <c r="AM75" s="25">
        <f t="shared" si="113"/>
        <v>1</v>
      </c>
      <c r="AO75" s="33">
        <f t="shared" si="114"/>
        <v>2100</v>
      </c>
      <c r="AP75" s="33">
        <f t="shared" si="115"/>
        <v>2100</v>
      </c>
      <c r="AQ75" s="125"/>
      <c r="AR75" s="126">
        <f t="shared" si="116"/>
        <v>104568.47804312788</v>
      </c>
      <c r="AS75" s="126">
        <f t="shared" si="117"/>
        <v>105616.77703551021</v>
      </c>
      <c r="AT75" s="126"/>
      <c r="AU75" s="62">
        <f t="shared" si="93"/>
        <v>4602.5933093094409</v>
      </c>
      <c r="AV75" s="62">
        <f t="shared" si="94"/>
        <v>354.32350884755374</v>
      </c>
      <c r="AW75" s="62">
        <f t="shared" si="95"/>
        <v>4956.9168181569949</v>
      </c>
      <c r="AX75" s="61">
        <f t="shared" si="118"/>
        <v>166.9380536577508</v>
      </c>
      <c r="AY75" s="61"/>
      <c r="AZ75" s="33">
        <f>IF(B75="","",VLOOKUP($A$3,'Tab1-Plan'!$B$30:$F$33,IF(B75&lt;65,2,3),FALSE))</f>
        <v>0.2</v>
      </c>
      <c r="BA75" s="33">
        <f>IF(T75="","",VLOOKUP($A$3,'Tab1-Plan'!$B$30:$F$33,IF(T75&lt;65,4,5),FALSE))</f>
        <v>0.2</v>
      </c>
      <c r="BB75" s="115"/>
      <c r="BC75" s="126">
        <f t="shared" si="96"/>
        <v>20913.695608625578</v>
      </c>
      <c r="BD75" s="126">
        <f t="shared" si="97"/>
        <v>21123.355407102044</v>
      </c>
      <c r="BE75" s="125"/>
      <c r="BF75" s="62">
        <f t="shared" si="98"/>
        <v>920.51866186188829</v>
      </c>
      <c r="BG75" s="62">
        <f t="shared" si="99"/>
        <v>70.864701769510759</v>
      </c>
      <c r="BH75" s="62">
        <f t="shared" si="100"/>
        <v>991.38336363139911</v>
      </c>
      <c r="BI75" s="61">
        <f t="shared" si="101"/>
        <v>33.387610731550161</v>
      </c>
      <c r="BJ75" s="61"/>
      <c r="BK75" s="61">
        <f t="shared" si="102"/>
        <v>3965.5334545255955</v>
      </c>
      <c r="BL75" s="61">
        <f t="shared" si="103"/>
        <v>133.55044292620065</v>
      </c>
      <c r="BM75" s="127"/>
      <c r="BU75" s="37"/>
      <c r="BV75" s="127"/>
      <c r="BW75" s="127"/>
    </row>
    <row r="76" spans="1:75">
      <c r="A76" s="26">
        <f t="shared" si="104"/>
        <v>2094</v>
      </c>
      <c r="B76" s="26">
        <f t="shared" si="105"/>
        <v>99</v>
      </c>
      <c r="C76" s="26">
        <f t="shared" si="106"/>
        <v>73</v>
      </c>
      <c r="D76" s="103">
        <f t="shared" si="75"/>
        <v>1</v>
      </c>
      <c r="E76" s="118">
        <f t="shared" si="76"/>
        <v>0</v>
      </c>
      <c r="F76" s="103">
        <f t="shared" si="77"/>
        <v>0.26819999999999999</v>
      </c>
      <c r="G76" s="103"/>
      <c r="H76" s="60">
        <f>IF(B76="","",(IF(AND(B76&gt;='Tab1-Plan'!$C$9,C76&gt;='Tab1-Plan'!$D$9),1,0)))</f>
        <v>1</v>
      </c>
      <c r="I76" s="64">
        <f>IF(AND(B76="",T76=""),"",VLOOKUP($A$3,'Tab2-Assumptions'!$A$10:$C$13,2,FALSE))</f>
        <v>1</v>
      </c>
      <c r="J76" s="64">
        <f>IF(AND(B76="",T76=""),"",VLOOKUP($A$3,'Tab2-Assumptions'!$A$10:$C$13,3,FALSE))</f>
        <v>0.8</v>
      </c>
      <c r="K76" s="103">
        <f t="shared" si="107"/>
        <v>0</v>
      </c>
      <c r="L76" s="103">
        <f t="shared" si="78"/>
        <v>0</v>
      </c>
      <c r="M76" s="103">
        <f t="shared" si="79"/>
        <v>0</v>
      </c>
      <c r="N76" s="103">
        <f t="shared" si="80"/>
        <v>0</v>
      </c>
      <c r="O76" s="103">
        <f t="shared" si="81"/>
        <v>0</v>
      </c>
      <c r="P76" s="103">
        <f t="shared" si="108"/>
        <v>3.7901971923737045E-2</v>
      </c>
      <c r="Q76" s="103">
        <f t="shared" si="82"/>
        <v>2.7736663053790769E-2</v>
      </c>
      <c r="R76" s="103">
        <f t="shared" si="83"/>
        <v>3.2819317488763905E-2</v>
      </c>
      <c r="T76" s="26">
        <f t="shared" si="109"/>
        <v>102</v>
      </c>
      <c r="U76" s="119">
        <f t="shared" si="84"/>
        <v>0.36509999999999998</v>
      </c>
      <c r="V76" s="119"/>
      <c r="W76" s="120">
        <f t="shared" si="110"/>
        <v>3.3312434050675392E-3</v>
      </c>
      <c r="X76" s="120">
        <f t="shared" si="85"/>
        <v>2.1150064378773806E-3</v>
      </c>
      <c r="Y76" s="120">
        <f t="shared" si="86"/>
        <v>2.178499937177968E-3</v>
      </c>
      <c r="Z76" s="120"/>
      <c r="AA76" s="119">
        <f t="shared" si="111"/>
        <v>3.2074095322483939E-2</v>
      </c>
      <c r="AC76" s="26">
        <f t="shared" si="87"/>
        <v>99</v>
      </c>
      <c r="AD76" s="25">
        <f t="shared" si="88"/>
        <v>1.5166386890158887</v>
      </c>
      <c r="AE76" s="105"/>
      <c r="AF76" s="26">
        <f t="shared" si="89"/>
        <v>102</v>
      </c>
      <c r="AG76" s="25">
        <f t="shared" si="90"/>
        <v>1.5242218824609679</v>
      </c>
      <c r="AH76" s="123"/>
      <c r="AI76" s="51">
        <f t="shared" si="91"/>
        <v>0.05</v>
      </c>
      <c r="AJ76" s="35">
        <f t="shared" si="92"/>
        <v>0</v>
      </c>
      <c r="AL76" s="25">
        <f t="shared" si="112"/>
        <v>34.646129363063665</v>
      </c>
      <c r="AM76" s="25">
        <f t="shared" si="113"/>
        <v>1</v>
      </c>
      <c r="AO76" s="33">
        <f t="shared" si="114"/>
        <v>2100</v>
      </c>
      <c r="AP76" s="33">
        <f t="shared" si="115"/>
        <v>2100</v>
      </c>
      <c r="AQ76" s="125"/>
      <c r="AR76" s="126">
        <f t="shared" si="116"/>
        <v>110345.88645501071</v>
      </c>
      <c r="AS76" s="126">
        <f t="shared" si="117"/>
        <v>110897.61588728573</v>
      </c>
      <c r="AT76" s="126"/>
      <c r="AU76" s="62">
        <f t="shared" si="93"/>
        <v>3621.476681146089</v>
      </c>
      <c r="AV76" s="62">
        <f t="shared" si="94"/>
        <v>241.5904492436384</v>
      </c>
      <c r="AW76" s="62">
        <f t="shared" si="95"/>
        <v>3863.0671303897275</v>
      </c>
      <c r="AX76" s="61">
        <f t="shared" si="118"/>
        <v>123.90438337727461</v>
      </c>
      <c r="AY76" s="61"/>
      <c r="AZ76" s="33">
        <f>IF(B76="","",VLOOKUP($A$3,'Tab1-Plan'!$B$30:$F$33,IF(B76&lt;65,2,3),FALSE))</f>
        <v>0.2</v>
      </c>
      <c r="BA76" s="33">
        <f>IF(T76="","",VLOOKUP($A$3,'Tab1-Plan'!$B$30:$F$33,IF(T76&lt;65,4,5),FALSE))</f>
        <v>0.2</v>
      </c>
      <c r="BB76" s="115"/>
      <c r="BC76" s="126">
        <f t="shared" si="96"/>
        <v>22069.177291002143</v>
      </c>
      <c r="BD76" s="126">
        <f t="shared" si="97"/>
        <v>22179.523177457148</v>
      </c>
      <c r="BE76" s="125"/>
      <c r="BF76" s="62">
        <f t="shared" si="98"/>
        <v>724.29533622921781</v>
      </c>
      <c r="BG76" s="62">
        <f t="shared" si="99"/>
        <v>48.318089848727681</v>
      </c>
      <c r="BH76" s="62">
        <f t="shared" si="100"/>
        <v>772.61342607794552</v>
      </c>
      <c r="BI76" s="61">
        <f t="shared" si="101"/>
        <v>24.780876675454923</v>
      </c>
      <c r="BJ76" s="61"/>
      <c r="BK76" s="61">
        <f t="shared" si="102"/>
        <v>3090.4537043117821</v>
      </c>
      <c r="BL76" s="61">
        <f t="shared" si="103"/>
        <v>99.123506701819693</v>
      </c>
      <c r="BM76" s="127"/>
      <c r="BU76" s="37"/>
      <c r="BV76" s="127"/>
      <c r="BW76" s="127"/>
    </row>
    <row r="77" spans="1:75">
      <c r="A77" s="26">
        <f t="shared" si="104"/>
        <v>2095</v>
      </c>
      <c r="B77" s="26">
        <f t="shared" si="105"/>
        <v>100</v>
      </c>
      <c r="C77" s="26">
        <f t="shared" si="106"/>
        <v>74</v>
      </c>
      <c r="D77" s="103">
        <f t="shared" si="75"/>
        <v>1</v>
      </c>
      <c r="E77" s="118">
        <f t="shared" si="76"/>
        <v>0</v>
      </c>
      <c r="F77" s="103">
        <f t="shared" si="77"/>
        <v>0.29520000000000002</v>
      </c>
      <c r="G77" s="103"/>
      <c r="H77" s="60">
        <f>IF(B77="","",(IF(AND(B77&gt;='Tab1-Plan'!$C$9,C77&gt;='Tab1-Plan'!$D$9),1,0)))</f>
        <v>1</v>
      </c>
      <c r="I77" s="64">
        <f>IF(AND(B77="",T77=""),"",VLOOKUP($A$3,'Tab2-Assumptions'!$A$10:$C$13,2,FALSE))</f>
        <v>1</v>
      </c>
      <c r="J77" s="64">
        <f>IF(AND(B77="",T77=""),"",VLOOKUP($A$3,'Tab2-Assumptions'!$A$10:$C$13,3,FALSE))</f>
        <v>0.8</v>
      </c>
      <c r="K77" s="103">
        <f t="shared" si="107"/>
        <v>0</v>
      </c>
      <c r="L77" s="103">
        <f t="shared" si="78"/>
        <v>0</v>
      </c>
      <c r="M77" s="103">
        <f t="shared" si="79"/>
        <v>0</v>
      </c>
      <c r="N77" s="103">
        <f t="shared" si="80"/>
        <v>0</v>
      </c>
      <c r="O77" s="103">
        <f t="shared" si="81"/>
        <v>0</v>
      </c>
      <c r="P77" s="103">
        <f t="shared" si="108"/>
        <v>2.7736663053790769E-2</v>
      </c>
      <c r="Q77" s="103">
        <f t="shared" si="82"/>
        <v>1.9548800120311734E-2</v>
      </c>
      <c r="R77" s="103">
        <f t="shared" si="83"/>
        <v>2.3642731587051252E-2</v>
      </c>
      <c r="T77" s="26">
        <f t="shared" si="109"/>
        <v>103</v>
      </c>
      <c r="U77" s="119">
        <f t="shared" si="84"/>
        <v>0.3931</v>
      </c>
      <c r="V77" s="119"/>
      <c r="W77" s="120">
        <f t="shared" si="110"/>
        <v>2.1150064378773806E-3</v>
      </c>
      <c r="X77" s="120">
        <f t="shared" si="85"/>
        <v>1.2835974071477823E-3</v>
      </c>
      <c r="Y77" s="120">
        <f t="shared" si="86"/>
        <v>1.3594415380100652E-3</v>
      </c>
      <c r="Z77" s="120"/>
      <c r="AA77" s="119">
        <f t="shared" si="111"/>
        <v>3.0546757449984703E-2</v>
      </c>
      <c r="AC77" s="26">
        <f t="shared" si="87"/>
        <v>100</v>
      </c>
      <c r="AD77" s="25">
        <f t="shared" si="88"/>
        <v>1.5242218824609679</v>
      </c>
      <c r="AE77" s="105"/>
      <c r="AF77" s="26">
        <f t="shared" si="89"/>
        <v>103</v>
      </c>
      <c r="AG77" s="25">
        <f t="shared" si="90"/>
        <v>1.5242218824609679</v>
      </c>
      <c r="AH77" s="123"/>
      <c r="AI77" s="51">
        <f t="shared" si="91"/>
        <v>0.05</v>
      </c>
      <c r="AJ77" s="35">
        <f t="shared" si="92"/>
        <v>0</v>
      </c>
      <c r="AL77" s="25">
        <f t="shared" si="112"/>
        <v>36.378435831216848</v>
      </c>
      <c r="AM77" s="25">
        <f t="shared" si="113"/>
        <v>1</v>
      </c>
      <c r="AO77" s="33">
        <f t="shared" si="114"/>
        <v>2100</v>
      </c>
      <c r="AP77" s="33">
        <f t="shared" si="115"/>
        <v>2100</v>
      </c>
      <c r="AQ77" s="125"/>
      <c r="AR77" s="126">
        <f t="shared" si="116"/>
        <v>116442.49668165004</v>
      </c>
      <c r="AS77" s="126">
        <f t="shared" si="117"/>
        <v>116442.49668165004</v>
      </c>
      <c r="AT77" s="126"/>
      <c r="AU77" s="62">
        <f t="shared" si="93"/>
        <v>2753.0186943703579</v>
      </c>
      <c r="AV77" s="62">
        <f t="shared" si="94"/>
        <v>158.29676677863424</v>
      </c>
      <c r="AW77" s="62">
        <f t="shared" si="95"/>
        <v>2911.3154611489922</v>
      </c>
      <c r="AX77" s="61">
        <f t="shared" si="118"/>
        <v>88.931247252108633</v>
      </c>
      <c r="AY77" s="61"/>
      <c r="AZ77" s="33">
        <f>IF(B77="","",VLOOKUP($A$3,'Tab1-Plan'!$B$30:$F$33,IF(B77&lt;65,2,3),FALSE))</f>
        <v>0.2</v>
      </c>
      <c r="BA77" s="33">
        <f>IF(T77="","",VLOOKUP($A$3,'Tab1-Plan'!$B$30:$F$33,IF(T77&lt;65,4,5),FALSE))</f>
        <v>0.2</v>
      </c>
      <c r="BB77" s="115"/>
      <c r="BC77" s="126">
        <f t="shared" si="96"/>
        <v>23288.499336330009</v>
      </c>
      <c r="BD77" s="126">
        <f t="shared" si="97"/>
        <v>23288.499336330009</v>
      </c>
      <c r="BE77" s="125"/>
      <c r="BF77" s="62">
        <f t="shared" si="98"/>
        <v>550.60373887407161</v>
      </c>
      <c r="BG77" s="62">
        <f t="shared" si="99"/>
        <v>31.65935335572685</v>
      </c>
      <c r="BH77" s="62">
        <f t="shared" si="100"/>
        <v>582.26309222979842</v>
      </c>
      <c r="BI77" s="61">
        <f t="shared" si="101"/>
        <v>17.786249450421725</v>
      </c>
      <c r="BJ77" s="61"/>
      <c r="BK77" s="61">
        <f t="shared" si="102"/>
        <v>2329.0523689191937</v>
      </c>
      <c r="BL77" s="61">
        <f t="shared" si="103"/>
        <v>71.144997801686912</v>
      </c>
      <c r="BM77" s="127"/>
      <c r="BU77" s="37"/>
      <c r="BV77" s="127"/>
      <c r="BW77" s="127"/>
    </row>
    <row r="78" spans="1:75">
      <c r="A78" s="26">
        <f t="shared" si="104"/>
        <v>2096</v>
      </c>
      <c r="B78" s="26">
        <f t="shared" si="105"/>
        <v>101</v>
      </c>
      <c r="C78" s="26">
        <f t="shared" si="106"/>
        <v>75</v>
      </c>
      <c r="D78" s="103">
        <f t="shared" si="75"/>
        <v>1</v>
      </c>
      <c r="E78" s="118">
        <f t="shared" si="76"/>
        <v>0</v>
      </c>
      <c r="F78" s="103">
        <f t="shared" si="77"/>
        <v>0.32519999999999999</v>
      </c>
      <c r="G78" s="103"/>
      <c r="H78" s="60">
        <f>IF(B78="","",(IF(AND(B78&gt;='Tab1-Plan'!$C$9,C78&gt;='Tab1-Plan'!$D$9),1,0)))</f>
        <v>1</v>
      </c>
      <c r="I78" s="64">
        <f>IF(AND(B78="",T78=""),"",VLOOKUP($A$3,'Tab2-Assumptions'!$A$10:$C$13,2,FALSE))</f>
        <v>1</v>
      </c>
      <c r="J78" s="64">
        <f>IF(AND(B78="",T78=""),"",VLOOKUP($A$3,'Tab2-Assumptions'!$A$10:$C$13,3,FALSE))</f>
        <v>0.8</v>
      </c>
      <c r="K78" s="103">
        <f t="shared" si="107"/>
        <v>0</v>
      </c>
      <c r="L78" s="103">
        <f t="shared" si="78"/>
        <v>0</v>
      </c>
      <c r="M78" s="103">
        <f t="shared" si="79"/>
        <v>0</v>
      </c>
      <c r="N78" s="103">
        <f t="shared" si="80"/>
        <v>0</v>
      </c>
      <c r="O78" s="103">
        <f t="shared" si="81"/>
        <v>0</v>
      </c>
      <c r="P78" s="103">
        <f t="shared" si="108"/>
        <v>1.9548800120311734E-2</v>
      </c>
      <c r="Q78" s="103">
        <f t="shared" si="82"/>
        <v>1.319153032118636E-2</v>
      </c>
      <c r="R78" s="103">
        <f t="shared" si="83"/>
        <v>1.6370165220749047E-2</v>
      </c>
      <c r="T78" s="26">
        <f t="shared" si="109"/>
        <v>104</v>
      </c>
      <c r="U78" s="119">
        <f t="shared" si="84"/>
        <v>0.42730000000000001</v>
      </c>
      <c r="V78" s="119"/>
      <c r="W78" s="120">
        <f t="shared" si="110"/>
        <v>1.2835974071477823E-3</v>
      </c>
      <c r="X78" s="120">
        <f t="shared" si="85"/>
        <v>7.3511623507353492E-4</v>
      </c>
      <c r="Y78" s="120">
        <f t="shared" si="86"/>
        <v>8.0748545688852683E-4</v>
      </c>
      <c r="Z78" s="120"/>
      <c r="AA78" s="119">
        <f t="shared" si="111"/>
        <v>2.9092149952366381E-2</v>
      </c>
      <c r="AC78" s="26">
        <f t="shared" si="87"/>
        <v>101</v>
      </c>
      <c r="AD78" s="25">
        <f t="shared" si="88"/>
        <v>1.5242218824609679</v>
      </c>
      <c r="AE78" s="105"/>
      <c r="AF78" s="26">
        <f t="shared" si="89"/>
        <v>104</v>
      </c>
      <c r="AG78" s="25">
        <f t="shared" si="90"/>
        <v>1.5242218824609679</v>
      </c>
      <c r="AH78" s="123"/>
      <c r="AI78" s="51">
        <f t="shared" si="91"/>
        <v>0.05</v>
      </c>
      <c r="AJ78" s="35">
        <f t="shared" si="92"/>
        <v>0</v>
      </c>
      <c r="AL78" s="25">
        <f t="shared" si="112"/>
        <v>38.197357622777695</v>
      </c>
      <c r="AM78" s="25">
        <f t="shared" si="113"/>
        <v>1</v>
      </c>
      <c r="AO78" s="33">
        <f t="shared" si="114"/>
        <v>2100</v>
      </c>
      <c r="AP78" s="33">
        <f t="shared" si="115"/>
        <v>2100</v>
      </c>
      <c r="AQ78" s="125"/>
      <c r="AR78" s="126">
        <f t="shared" si="116"/>
        <v>122264.62151573254</v>
      </c>
      <c r="AS78" s="126">
        <f t="shared" si="117"/>
        <v>122264.62151573254</v>
      </c>
      <c r="AT78" s="126"/>
      <c r="AU78" s="62">
        <f t="shared" si="93"/>
        <v>2001.4920548648904</v>
      </c>
      <c r="AV78" s="62">
        <f t="shared" si="94"/>
        <v>98.726903765934097</v>
      </c>
      <c r="AW78" s="62">
        <f t="shared" si="95"/>
        <v>2100.2189586308245</v>
      </c>
      <c r="AX78" s="61">
        <f t="shared" si="118"/>
        <v>61.099884877290712</v>
      </c>
      <c r="AY78" s="61"/>
      <c r="AZ78" s="33">
        <f>IF(B78="","",VLOOKUP($A$3,'Tab1-Plan'!$B$30:$F$33,IF(B78&lt;65,2,3),FALSE))</f>
        <v>0.2</v>
      </c>
      <c r="BA78" s="33">
        <f>IF(T78="","",VLOOKUP($A$3,'Tab1-Plan'!$B$30:$F$33,IF(T78&lt;65,4,5),FALSE))</f>
        <v>0.2</v>
      </c>
      <c r="BB78" s="115"/>
      <c r="BC78" s="126">
        <f t="shared" si="96"/>
        <v>24452.924303146508</v>
      </c>
      <c r="BD78" s="126">
        <f t="shared" si="97"/>
        <v>24452.924303146508</v>
      </c>
      <c r="BE78" s="125"/>
      <c r="BF78" s="62">
        <f t="shared" si="98"/>
        <v>400.2984109729781</v>
      </c>
      <c r="BG78" s="62">
        <f t="shared" si="99"/>
        <v>19.745380753186819</v>
      </c>
      <c r="BH78" s="62">
        <f t="shared" si="100"/>
        <v>420.0437917261649</v>
      </c>
      <c r="BI78" s="61">
        <f t="shared" si="101"/>
        <v>12.219976975458142</v>
      </c>
      <c r="BJ78" s="61"/>
      <c r="BK78" s="61">
        <f t="shared" si="102"/>
        <v>1680.1751669046596</v>
      </c>
      <c r="BL78" s="61">
        <f t="shared" si="103"/>
        <v>48.879907901832567</v>
      </c>
      <c r="BM78" s="127"/>
      <c r="BU78" s="37"/>
      <c r="BV78" s="127"/>
      <c r="BW78" s="127"/>
    </row>
    <row r="79" spans="1:75">
      <c r="A79" s="26">
        <f t="shared" si="104"/>
        <v>2097</v>
      </c>
      <c r="B79" s="26">
        <f t="shared" si="105"/>
        <v>102</v>
      </c>
      <c r="C79" s="26">
        <f t="shared" si="106"/>
        <v>76</v>
      </c>
      <c r="D79" s="103">
        <f t="shared" si="75"/>
        <v>1</v>
      </c>
      <c r="E79" s="118">
        <f t="shared" si="76"/>
        <v>0</v>
      </c>
      <c r="F79" s="103">
        <f t="shared" si="77"/>
        <v>0.3589</v>
      </c>
      <c r="G79" s="103"/>
      <c r="H79" s="60">
        <f>IF(B79="","",(IF(AND(B79&gt;='Tab1-Plan'!$C$9,C79&gt;='Tab1-Plan'!$D$9),1,0)))</f>
        <v>1</v>
      </c>
      <c r="I79" s="64">
        <f>IF(AND(B79="",T79=""),"",VLOOKUP($A$3,'Tab2-Assumptions'!$A$10:$C$13,2,FALSE))</f>
        <v>1</v>
      </c>
      <c r="J79" s="64">
        <f>IF(AND(B79="",T79=""),"",VLOOKUP($A$3,'Tab2-Assumptions'!$A$10:$C$13,3,FALSE))</f>
        <v>0.8</v>
      </c>
      <c r="K79" s="103">
        <f t="shared" si="107"/>
        <v>0</v>
      </c>
      <c r="L79" s="103">
        <f t="shared" si="78"/>
        <v>0</v>
      </c>
      <c r="M79" s="103">
        <f t="shared" si="79"/>
        <v>0</v>
      </c>
      <c r="N79" s="103">
        <f t="shared" si="80"/>
        <v>0</v>
      </c>
      <c r="O79" s="103">
        <f t="shared" si="81"/>
        <v>0</v>
      </c>
      <c r="P79" s="103">
        <f t="shared" si="108"/>
        <v>1.319153032118636E-2</v>
      </c>
      <c r="Q79" s="103">
        <f t="shared" si="82"/>
        <v>8.4570900889125757E-3</v>
      </c>
      <c r="R79" s="103">
        <f t="shared" si="83"/>
        <v>1.0824310205049467E-2</v>
      </c>
      <c r="T79" s="26">
        <f t="shared" si="109"/>
        <v>105</v>
      </c>
      <c r="U79" s="119">
        <f t="shared" si="84"/>
        <v>0.46949999999999997</v>
      </c>
      <c r="V79" s="119"/>
      <c r="W79" s="120">
        <f t="shared" si="110"/>
        <v>7.3511623507353492E-4</v>
      </c>
      <c r="X79" s="120">
        <f t="shared" si="85"/>
        <v>3.8997916270651025E-4</v>
      </c>
      <c r="Y79" s="120">
        <f t="shared" si="86"/>
        <v>4.5003815911201809E-4</v>
      </c>
      <c r="Z79" s="120"/>
      <c r="AA79" s="119">
        <f t="shared" si="111"/>
        <v>2.7706809478444172E-2</v>
      </c>
      <c r="AC79" s="26">
        <f t="shared" si="87"/>
        <v>102</v>
      </c>
      <c r="AD79" s="25">
        <f t="shared" si="88"/>
        <v>1.5242218824609679</v>
      </c>
      <c r="AE79" s="105"/>
      <c r="AF79" s="26">
        <f t="shared" si="89"/>
        <v>105</v>
      </c>
      <c r="AG79" s="25">
        <f t="shared" si="90"/>
        <v>1.5242218824609679</v>
      </c>
      <c r="AH79" s="123"/>
      <c r="AI79" s="51">
        <f t="shared" si="91"/>
        <v>0.05</v>
      </c>
      <c r="AJ79" s="35">
        <f t="shared" si="92"/>
        <v>0</v>
      </c>
      <c r="AL79" s="25">
        <f t="shared" si="112"/>
        <v>40.107225503916581</v>
      </c>
      <c r="AM79" s="25">
        <f t="shared" si="113"/>
        <v>1</v>
      </c>
      <c r="AO79" s="33">
        <f t="shared" si="114"/>
        <v>2100</v>
      </c>
      <c r="AP79" s="33">
        <f t="shared" si="115"/>
        <v>2100</v>
      </c>
      <c r="AQ79" s="125"/>
      <c r="AR79" s="126">
        <f t="shared" si="116"/>
        <v>128377.85259151917</v>
      </c>
      <c r="AS79" s="126">
        <f t="shared" si="117"/>
        <v>128377.85259151917</v>
      </c>
      <c r="AT79" s="126"/>
      <c r="AU79" s="62">
        <f t="shared" si="93"/>
        <v>1389.6016999087171</v>
      </c>
      <c r="AV79" s="62">
        <f t="shared" si="94"/>
        <v>57.774932451041309</v>
      </c>
      <c r="AW79" s="62">
        <f t="shared" si="95"/>
        <v>1447.3766323597583</v>
      </c>
      <c r="AX79" s="61">
        <f t="shared" si="118"/>
        <v>40.102188596343957</v>
      </c>
      <c r="AY79" s="61"/>
      <c r="AZ79" s="33">
        <f>IF(B79="","",VLOOKUP($A$3,'Tab1-Plan'!$B$30:$F$33,IF(B79&lt;65,2,3),FALSE))</f>
        <v>0.2</v>
      </c>
      <c r="BA79" s="33">
        <f>IF(T79="","",VLOOKUP($A$3,'Tab1-Plan'!$B$30:$F$33,IF(T79&lt;65,4,5),FALSE))</f>
        <v>0.2</v>
      </c>
      <c r="BB79" s="115"/>
      <c r="BC79" s="126">
        <f t="shared" si="96"/>
        <v>25675.570518303837</v>
      </c>
      <c r="BD79" s="126">
        <f t="shared" si="97"/>
        <v>25675.570518303837</v>
      </c>
      <c r="BE79" s="125"/>
      <c r="BF79" s="62">
        <f t="shared" si="98"/>
        <v>277.92033998174344</v>
      </c>
      <c r="BG79" s="62">
        <f t="shared" si="99"/>
        <v>11.554986490208263</v>
      </c>
      <c r="BH79" s="62">
        <f t="shared" si="100"/>
        <v>289.47532647195169</v>
      </c>
      <c r="BI79" s="61">
        <f t="shared" si="101"/>
        <v>8.0204377192687915</v>
      </c>
      <c r="BJ79" s="61"/>
      <c r="BK79" s="61">
        <f t="shared" si="102"/>
        <v>1157.9013058878068</v>
      </c>
      <c r="BL79" s="61">
        <f t="shared" si="103"/>
        <v>32.081750877075166</v>
      </c>
      <c r="BM79" s="127"/>
      <c r="BU79" s="37"/>
      <c r="BV79" s="127"/>
      <c r="BW79" s="127"/>
    </row>
    <row r="80" spans="1:75">
      <c r="A80" s="26">
        <f t="shared" si="104"/>
        <v>2098</v>
      </c>
      <c r="B80" s="26">
        <f t="shared" si="105"/>
        <v>103</v>
      </c>
      <c r="C80" s="26">
        <f t="shared" si="106"/>
        <v>77</v>
      </c>
      <c r="D80" s="103">
        <f t="shared" si="75"/>
        <v>1</v>
      </c>
      <c r="E80" s="118">
        <f t="shared" si="76"/>
        <v>0</v>
      </c>
      <c r="F80" s="103">
        <f t="shared" si="77"/>
        <v>0.39579999999999999</v>
      </c>
      <c r="G80" s="103"/>
      <c r="H80" s="60">
        <f>IF(B80="","",(IF(AND(B80&gt;='Tab1-Plan'!$C$9,C80&gt;='Tab1-Plan'!$D$9),1,0)))</f>
        <v>1</v>
      </c>
      <c r="I80" s="64">
        <f>IF(AND(B80="",T80=""),"",VLOOKUP($A$3,'Tab2-Assumptions'!$A$10:$C$13,2,FALSE))</f>
        <v>1</v>
      </c>
      <c r="J80" s="64">
        <f>IF(AND(B80="",T80=""),"",VLOOKUP($A$3,'Tab2-Assumptions'!$A$10:$C$13,3,FALSE))</f>
        <v>0.8</v>
      </c>
      <c r="K80" s="103">
        <f t="shared" si="107"/>
        <v>0</v>
      </c>
      <c r="L80" s="103">
        <f t="shared" si="78"/>
        <v>0</v>
      </c>
      <c r="M80" s="103">
        <f t="shared" si="79"/>
        <v>0</v>
      </c>
      <c r="N80" s="103">
        <f t="shared" si="80"/>
        <v>0</v>
      </c>
      <c r="O80" s="103">
        <f t="shared" si="81"/>
        <v>0</v>
      </c>
      <c r="P80" s="103">
        <f t="shared" si="108"/>
        <v>8.4570900889125757E-3</v>
      </c>
      <c r="Q80" s="103">
        <f t="shared" si="82"/>
        <v>5.1097738317209792E-3</v>
      </c>
      <c r="R80" s="103">
        <f t="shared" si="83"/>
        <v>6.783431960316777E-3</v>
      </c>
      <c r="T80" s="26">
        <f t="shared" si="109"/>
        <v>106</v>
      </c>
      <c r="U80" s="119">
        <f t="shared" si="84"/>
        <v>0.52190000000000003</v>
      </c>
      <c r="V80" s="119"/>
      <c r="W80" s="120">
        <f t="shared" si="110"/>
        <v>3.8997916270651025E-4</v>
      </c>
      <c r="X80" s="120">
        <f t="shared" si="85"/>
        <v>1.8644903768998255E-4</v>
      </c>
      <c r="Y80" s="120">
        <f t="shared" si="86"/>
        <v>2.3057128015859714E-4</v>
      </c>
      <c r="Z80" s="120"/>
      <c r="AA80" s="119">
        <f t="shared" si="111"/>
        <v>2.6387437598518259E-2</v>
      </c>
      <c r="AC80" s="26">
        <f t="shared" si="87"/>
        <v>103</v>
      </c>
      <c r="AD80" s="25">
        <f t="shared" si="88"/>
        <v>1.5242218824609679</v>
      </c>
      <c r="AE80" s="105"/>
      <c r="AF80" s="26">
        <f t="shared" si="89"/>
        <v>106</v>
      </c>
      <c r="AG80" s="25">
        <f t="shared" si="90"/>
        <v>1.5242218824609679</v>
      </c>
      <c r="AH80" s="123"/>
      <c r="AI80" s="51">
        <f t="shared" si="91"/>
        <v>0.05</v>
      </c>
      <c r="AJ80" s="35">
        <f t="shared" si="92"/>
        <v>0</v>
      </c>
      <c r="AL80" s="25">
        <f t="shared" si="112"/>
        <v>42.112586779112412</v>
      </c>
      <c r="AM80" s="25">
        <f t="shared" si="113"/>
        <v>1</v>
      </c>
      <c r="AO80" s="33">
        <f t="shared" si="114"/>
        <v>2100</v>
      </c>
      <c r="AP80" s="33">
        <f t="shared" si="115"/>
        <v>2100</v>
      </c>
      <c r="AQ80" s="125"/>
      <c r="AR80" s="126">
        <f t="shared" si="116"/>
        <v>134796.74522109513</v>
      </c>
      <c r="AS80" s="126">
        <f t="shared" si="117"/>
        <v>134796.74522109513</v>
      </c>
      <c r="AT80" s="126"/>
      <c r="AU80" s="62">
        <f t="shared" si="93"/>
        <v>914.38454967945449</v>
      </c>
      <c r="AV80" s="62">
        <f t="shared" si="94"/>
        <v>31.080258106840166</v>
      </c>
      <c r="AW80" s="62">
        <f t="shared" si="95"/>
        <v>945.46480778629461</v>
      </c>
      <c r="AX80" s="61">
        <f t="shared" si="118"/>
        <v>24.94839361705591</v>
      </c>
      <c r="AY80" s="61"/>
      <c r="AZ80" s="33">
        <f>IF(B80="","",VLOOKUP($A$3,'Tab1-Plan'!$B$30:$F$33,IF(B80&lt;65,2,3),FALSE))</f>
        <v>0.2</v>
      </c>
      <c r="BA80" s="33">
        <f>IF(T80="","",VLOOKUP($A$3,'Tab1-Plan'!$B$30:$F$33,IF(T80&lt;65,4,5),FALSE))</f>
        <v>0.2</v>
      </c>
      <c r="BB80" s="115"/>
      <c r="BC80" s="126">
        <f t="shared" si="96"/>
        <v>26959.349044219027</v>
      </c>
      <c r="BD80" s="126">
        <f t="shared" si="97"/>
        <v>26959.349044219027</v>
      </c>
      <c r="BE80" s="125"/>
      <c r="BF80" s="62">
        <f t="shared" si="98"/>
        <v>182.87690993589089</v>
      </c>
      <c r="BG80" s="62">
        <f t="shared" si="99"/>
        <v>6.2160516213680337</v>
      </c>
      <c r="BH80" s="62">
        <f t="shared" si="100"/>
        <v>189.09296155725892</v>
      </c>
      <c r="BI80" s="61">
        <f t="shared" si="101"/>
        <v>4.9896787234111821</v>
      </c>
      <c r="BJ80" s="61"/>
      <c r="BK80" s="61">
        <f t="shared" si="102"/>
        <v>756.37184622903567</v>
      </c>
      <c r="BL80" s="61">
        <f t="shared" si="103"/>
        <v>19.958714893644729</v>
      </c>
      <c r="BM80" s="127"/>
      <c r="BU80" s="37"/>
      <c r="BV80" s="127"/>
      <c r="BW80" s="127"/>
    </row>
    <row r="81" spans="1:75">
      <c r="A81" s="26">
        <f t="shared" si="104"/>
        <v>2099</v>
      </c>
      <c r="B81" s="26">
        <f t="shared" si="105"/>
        <v>104</v>
      </c>
      <c r="C81" s="26">
        <f t="shared" si="106"/>
        <v>78</v>
      </c>
      <c r="D81" s="103">
        <f t="shared" si="75"/>
        <v>1</v>
      </c>
      <c r="E81" s="118">
        <f t="shared" si="76"/>
        <v>0</v>
      </c>
      <c r="F81" s="103">
        <f t="shared" si="77"/>
        <v>0.43840000000000001</v>
      </c>
      <c r="G81" s="103"/>
      <c r="H81" s="60">
        <f>IF(B81="","",(IF(AND(B81&gt;='Tab1-Plan'!$C$9,C81&gt;='Tab1-Plan'!$D$9),1,0)))</f>
        <v>1</v>
      </c>
      <c r="I81" s="64">
        <f>IF(AND(B81="",T81=""),"",VLOOKUP($A$3,'Tab2-Assumptions'!$A$10:$C$13,2,FALSE))</f>
        <v>1</v>
      </c>
      <c r="J81" s="64">
        <f>IF(AND(B81="",T81=""),"",VLOOKUP($A$3,'Tab2-Assumptions'!$A$10:$C$13,3,FALSE))</f>
        <v>0.8</v>
      </c>
      <c r="K81" s="103">
        <f t="shared" si="107"/>
        <v>0</v>
      </c>
      <c r="L81" s="103">
        <f t="shared" si="78"/>
        <v>0</v>
      </c>
      <c r="M81" s="103">
        <f t="shared" si="79"/>
        <v>0</v>
      </c>
      <c r="N81" s="103">
        <f t="shared" si="80"/>
        <v>0</v>
      </c>
      <c r="O81" s="103">
        <f t="shared" si="81"/>
        <v>0</v>
      </c>
      <c r="P81" s="103">
        <f t="shared" si="108"/>
        <v>5.1097738317209792E-3</v>
      </c>
      <c r="Q81" s="103">
        <f t="shared" si="82"/>
        <v>2.8696489838945017E-3</v>
      </c>
      <c r="R81" s="103">
        <f t="shared" si="83"/>
        <v>3.9897114078077407E-3</v>
      </c>
      <c r="T81" s="26">
        <f t="shared" si="109"/>
        <v>107</v>
      </c>
      <c r="U81" s="119">
        <f t="shared" si="84"/>
        <v>0.58650000000000002</v>
      </c>
      <c r="V81" s="119"/>
      <c r="W81" s="120">
        <f t="shared" si="110"/>
        <v>1.8644903768998255E-4</v>
      </c>
      <c r="X81" s="120">
        <f t="shared" si="85"/>
        <v>7.7096677084807785E-5</v>
      </c>
      <c r="Y81" s="120">
        <f t="shared" si="86"/>
        <v>1.0541828590991616E-4</v>
      </c>
      <c r="Z81" s="120"/>
      <c r="AA81" s="119">
        <f t="shared" si="111"/>
        <v>2.513089295096977E-2</v>
      </c>
      <c r="AC81" s="26">
        <f t="shared" si="87"/>
        <v>104</v>
      </c>
      <c r="AD81" s="25">
        <f t="shared" si="88"/>
        <v>1.5242218824609679</v>
      </c>
      <c r="AE81" s="105"/>
      <c r="AF81" s="26">
        <f t="shared" si="89"/>
        <v>107</v>
      </c>
      <c r="AG81" s="25">
        <f t="shared" si="90"/>
        <v>1.5242218824609679</v>
      </c>
      <c r="AH81" s="123"/>
      <c r="AI81" s="51">
        <f t="shared" si="91"/>
        <v>0.05</v>
      </c>
      <c r="AJ81" s="35">
        <f t="shared" si="92"/>
        <v>0</v>
      </c>
      <c r="AL81" s="25">
        <f t="shared" si="112"/>
        <v>44.218216118068035</v>
      </c>
      <c r="AM81" s="25">
        <f t="shared" si="113"/>
        <v>1</v>
      </c>
      <c r="AO81" s="33">
        <f t="shared" si="114"/>
        <v>2100</v>
      </c>
      <c r="AP81" s="33">
        <f t="shared" si="115"/>
        <v>2100</v>
      </c>
      <c r="AQ81" s="125"/>
      <c r="AR81" s="126">
        <f t="shared" si="116"/>
        <v>141536.58248214991</v>
      </c>
      <c r="AS81" s="126">
        <f t="shared" si="117"/>
        <v>141536.58248214991</v>
      </c>
      <c r="AT81" s="126"/>
      <c r="AU81" s="62">
        <f t="shared" si="93"/>
        <v>564.69011775115473</v>
      </c>
      <c r="AV81" s="62">
        <f t="shared" si="94"/>
        <v>14.92054391881571</v>
      </c>
      <c r="AW81" s="62">
        <f t="shared" si="95"/>
        <v>579.61066166997045</v>
      </c>
      <c r="AX81" s="61">
        <f t="shared" si="118"/>
        <v>14.566133491668785</v>
      </c>
      <c r="AY81" s="61"/>
      <c r="AZ81" s="33">
        <f>IF(B81="","",VLOOKUP($A$3,'Tab1-Plan'!$B$30:$F$33,IF(B81&lt;65,2,3),FALSE))</f>
        <v>0.2</v>
      </c>
      <c r="BA81" s="33">
        <f>IF(T81="","",VLOOKUP($A$3,'Tab1-Plan'!$B$30:$F$33,IF(T81&lt;65,4,5),FALSE))</f>
        <v>0.2</v>
      </c>
      <c r="BB81" s="115"/>
      <c r="BC81" s="126">
        <f t="shared" si="96"/>
        <v>28307.316496429983</v>
      </c>
      <c r="BD81" s="126">
        <f t="shared" si="97"/>
        <v>28307.316496429983</v>
      </c>
      <c r="BE81" s="125"/>
      <c r="BF81" s="62">
        <f t="shared" si="98"/>
        <v>112.93802355023095</v>
      </c>
      <c r="BG81" s="62">
        <f t="shared" si="99"/>
        <v>2.9841087837631419</v>
      </c>
      <c r="BH81" s="62">
        <f t="shared" si="100"/>
        <v>115.9221323339941</v>
      </c>
      <c r="BI81" s="61">
        <f t="shared" si="101"/>
        <v>2.9132266983337574</v>
      </c>
      <c r="BJ81" s="61"/>
      <c r="BK81" s="61">
        <f t="shared" si="102"/>
        <v>463.68852933597634</v>
      </c>
      <c r="BL81" s="61">
        <f t="shared" si="103"/>
        <v>11.652906793335028</v>
      </c>
      <c r="BM81" s="127"/>
      <c r="BU81" s="37"/>
      <c r="BV81" s="127"/>
      <c r="BW81" s="127"/>
    </row>
    <row r="82" spans="1:75">
      <c r="A82" s="26">
        <f t="shared" si="104"/>
        <v>2100</v>
      </c>
      <c r="B82" s="26">
        <f t="shared" si="105"/>
        <v>105</v>
      </c>
      <c r="C82" s="26">
        <f t="shared" si="106"/>
        <v>79</v>
      </c>
      <c r="D82" s="103">
        <f t="shared" si="75"/>
        <v>1</v>
      </c>
      <c r="E82" s="118">
        <f t="shared" si="76"/>
        <v>0</v>
      </c>
      <c r="F82" s="103">
        <f t="shared" si="77"/>
        <v>0.48780000000000001</v>
      </c>
      <c r="G82" s="103"/>
      <c r="H82" s="60">
        <f>IF(B82="","",(IF(AND(B82&gt;='Tab1-Plan'!$C$9,C82&gt;='Tab1-Plan'!$D$9),1,0)))</f>
        <v>1</v>
      </c>
      <c r="I82" s="64">
        <f>IF(AND(B82="",T82=""),"",VLOOKUP($A$3,'Tab2-Assumptions'!$A$10:$C$13,2,FALSE))</f>
        <v>1</v>
      </c>
      <c r="J82" s="64">
        <f>IF(AND(B82="",T82=""),"",VLOOKUP($A$3,'Tab2-Assumptions'!$A$10:$C$13,3,FALSE))</f>
        <v>0.8</v>
      </c>
      <c r="K82" s="103">
        <f t="shared" si="107"/>
        <v>0</v>
      </c>
      <c r="L82" s="103">
        <f t="shared" si="78"/>
        <v>0</v>
      </c>
      <c r="M82" s="103">
        <f t="shared" si="79"/>
        <v>0</v>
      </c>
      <c r="N82" s="103">
        <f t="shared" si="80"/>
        <v>0</v>
      </c>
      <c r="O82" s="103">
        <f t="shared" si="81"/>
        <v>0</v>
      </c>
      <c r="P82" s="103">
        <f t="shared" si="108"/>
        <v>2.8696489838945017E-3</v>
      </c>
      <c r="Q82" s="103">
        <f t="shared" si="82"/>
        <v>1.4698342095507638E-3</v>
      </c>
      <c r="R82" s="103">
        <f t="shared" si="83"/>
        <v>2.1697415967226329E-3</v>
      </c>
      <c r="T82" s="26">
        <f t="shared" si="109"/>
        <v>108</v>
      </c>
      <c r="U82" s="119">
        <f t="shared" si="84"/>
        <v>0.6653</v>
      </c>
      <c r="V82" s="119"/>
      <c r="W82" s="120">
        <f t="shared" si="110"/>
        <v>7.7096677084807785E-5</v>
      </c>
      <c r="X82" s="120">
        <f t="shared" si="85"/>
        <v>2.5804257820285167E-5</v>
      </c>
      <c r="Y82" s="120">
        <f t="shared" si="86"/>
        <v>4.1160373962037185E-5</v>
      </c>
      <c r="Z82" s="120"/>
      <c r="AA82" s="119">
        <f t="shared" si="111"/>
        <v>2.393418376282835E-2</v>
      </c>
      <c r="AC82" s="26">
        <f t="shared" si="87"/>
        <v>105</v>
      </c>
      <c r="AD82" s="25">
        <f t="shared" si="88"/>
        <v>1.5242218824609679</v>
      </c>
      <c r="AE82" s="105"/>
      <c r="AF82" s="26">
        <f t="shared" si="89"/>
        <v>108</v>
      </c>
      <c r="AG82" s="25">
        <f t="shared" si="90"/>
        <v>1.5242218824609679</v>
      </c>
      <c r="AH82" s="123"/>
      <c r="AI82" s="51">
        <f t="shared" si="91"/>
        <v>0.05</v>
      </c>
      <c r="AJ82" s="35">
        <f t="shared" si="92"/>
        <v>0</v>
      </c>
      <c r="AL82" s="25">
        <f t="shared" si="112"/>
        <v>46.429126923971438</v>
      </c>
      <c r="AM82" s="25">
        <f t="shared" si="113"/>
        <v>1</v>
      </c>
      <c r="AO82" s="33">
        <f t="shared" si="114"/>
        <v>2100</v>
      </c>
      <c r="AP82" s="33">
        <f t="shared" si="115"/>
        <v>2100</v>
      </c>
      <c r="AQ82" s="125"/>
      <c r="AR82" s="126">
        <f t="shared" si="116"/>
        <v>148613.4116062574</v>
      </c>
      <c r="AS82" s="126">
        <f t="shared" si="117"/>
        <v>148613.4116062574</v>
      </c>
      <c r="AT82" s="126"/>
      <c r="AU82" s="62">
        <f t="shared" si="93"/>
        <v>322.4527009929588</v>
      </c>
      <c r="AV82" s="62">
        <f t="shared" si="94"/>
        <v>6.116983597487712</v>
      </c>
      <c r="AW82" s="62">
        <f t="shared" si="95"/>
        <v>328.56968459044651</v>
      </c>
      <c r="AX82" s="61">
        <f t="shared" si="118"/>
        <v>7.8640472098822976</v>
      </c>
      <c r="AY82" s="61"/>
      <c r="AZ82" s="33">
        <f>IF(B82="","",VLOOKUP($A$3,'Tab1-Plan'!$B$30:$F$33,IF(B82&lt;65,2,3),FALSE))</f>
        <v>0.2</v>
      </c>
      <c r="BA82" s="33">
        <f>IF(T82="","",VLOOKUP($A$3,'Tab1-Plan'!$B$30:$F$33,IF(T82&lt;65,4,5),FALSE))</f>
        <v>0.2</v>
      </c>
      <c r="BB82" s="115"/>
      <c r="BC82" s="126">
        <f t="shared" si="96"/>
        <v>29722.682321251483</v>
      </c>
      <c r="BD82" s="126">
        <f t="shared" si="97"/>
        <v>29722.682321251483</v>
      </c>
      <c r="BE82" s="125"/>
      <c r="BF82" s="62">
        <f t="shared" si="98"/>
        <v>64.490540198591759</v>
      </c>
      <c r="BG82" s="62">
        <f t="shared" si="99"/>
        <v>1.2233967194975426</v>
      </c>
      <c r="BH82" s="62">
        <f t="shared" si="100"/>
        <v>65.713936918089303</v>
      </c>
      <c r="BI82" s="61">
        <f t="shared" si="101"/>
        <v>1.5728094419764596</v>
      </c>
      <c r="BJ82" s="61"/>
      <c r="BK82" s="61">
        <f t="shared" si="102"/>
        <v>262.85574767235721</v>
      </c>
      <c r="BL82" s="61">
        <f t="shared" si="103"/>
        <v>6.2912377679058382</v>
      </c>
      <c r="BM82" s="127"/>
      <c r="BU82" s="37"/>
      <c r="BV82" s="127"/>
      <c r="BW82" s="127"/>
    </row>
    <row r="83" spans="1:75">
      <c r="A83" s="26">
        <f t="shared" si="104"/>
        <v>2101</v>
      </c>
      <c r="B83" s="26">
        <f t="shared" si="105"/>
        <v>106</v>
      </c>
      <c r="C83" s="26">
        <f t="shared" si="106"/>
        <v>80</v>
      </c>
      <c r="D83" s="103">
        <f t="shared" si="75"/>
        <v>1</v>
      </c>
      <c r="E83" s="118">
        <f t="shared" si="76"/>
        <v>0</v>
      </c>
      <c r="F83" s="103">
        <f t="shared" si="77"/>
        <v>0.54590000000000005</v>
      </c>
      <c r="G83" s="103"/>
      <c r="H83" s="60">
        <f>IF(B83="","",(IF(AND(B83&gt;='Tab1-Plan'!$C$9,C83&gt;='Tab1-Plan'!$D$9),1,0)))</f>
        <v>1</v>
      </c>
      <c r="I83" s="64">
        <f>IF(AND(B83="",T83=""),"",VLOOKUP($A$3,'Tab2-Assumptions'!$A$10:$C$13,2,FALSE))</f>
        <v>1</v>
      </c>
      <c r="J83" s="64">
        <f>IF(AND(B83="",T83=""),"",VLOOKUP($A$3,'Tab2-Assumptions'!$A$10:$C$13,3,FALSE))</f>
        <v>0.8</v>
      </c>
      <c r="K83" s="103">
        <f t="shared" si="107"/>
        <v>0</v>
      </c>
      <c r="L83" s="103">
        <f t="shared" si="78"/>
        <v>0</v>
      </c>
      <c r="M83" s="103">
        <f t="shared" si="79"/>
        <v>0</v>
      </c>
      <c r="N83" s="103">
        <f t="shared" si="80"/>
        <v>0</v>
      </c>
      <c r="O83" s="103">
        <f t="shared" si="81"/>
        <v>0</v>
      </c>
      <c r="P83" s="103">
        <f t="shared" si="108"/>
        <v>1.4698342095507638E-3</v>
      </c>
      <c r="Q83" s="103">
        <f t="shared" si="82"/>
        <v>6.6745171455700179E-4</v>
      </c>
      <c r="R83" s="103">
        <f t="shared" si="83"/>
        <v>1.0686429620538828E-3</v>
      </c>
      <c r="T83" s="26">
        <f t="shared" si="109"/>
        <v>109</v>
      </c>
      <c r="U83" s="119">
        <f t="shared" si="84"/>
        <v>0.76019999999999999</v>
      </c>
      <c r="V83" s="119"/>
      <c r="W83" s="120">
        <f t="shared" si="110"/>
        <v>2.5804257820285167E-5</v>
      </c>
      <c r="X83" s="120">
        <f t="shared" si="85"/>
        <v>6.187861025304383E-6</v>
      </c>
      <c r="Y83" s="120">
        <f t="shared" si="86"/>
        <v>1.2796847538235822E-5</v>
      </c>
      <c r="Z83" s="120"/>
      <c r="AA83" s="119">
        <f t="shared" si="111"/>
        <v>2.279446072650319E-2</v>
      </c>
      <c r="AC83" s="26">
        <f t="shared" si="87"/>
        <v>106</v>
      </c>
      <c r="AD83" s="25">
        <f t="shared" si="88"/>
        <v>1.5242218824609679</v>
      </c>
      <c r="AE83" s="105"/>
      <c r="AF83" s="26">
        <f t="shared" si="89"/>
        <v>109</v>
      </c>
      <c r="AG83" s="25">
        <f t="shared" si="90"/>
        <v>1.5242218824609679</v>
      </c>
      <c r="AH83" s="123"/>
      <c r="AI83" s="51">
        <f t="shared" si="91"/>
        <v>0.05</v>
      </c>
      <c r="AJ83" s="35">
        <f t="shared" si="92"/>
        <v>0</v>
      </c>
      <c r="AL83" s="25">
        <f t="shared" si="112"/>
        <v>48.750583270170011</v>
      </c>
      <c r="AM83" s="25">
        <f t="shared" si="113"/>
        <v>1</v>
      </c>
      <c r="AO83" s="33">
        <f t="shared" si="114"/>
        <v>2100</v>
      </c>
      <c r="AP83" s="33">
        <f t="shared" si="115"/>
        <v>2100</v>
      </c>
      <c r="AQ83" s="125"/>
      <c r="AR83" s="126">
        <f t="shared" si="116"/>
        <v>156044.08218657027</v>
      </c>
      <c r="AS83" s="126">
        <f t="shared" si="117"/>
        <v>156044.08218657027</v>
      </c>
      <c r="AT83" s="126"/>
      <c r="AU83" s="62">
        <f t="shared" si="93"/>
        <v>166.75541019883599</v>
      </c>
      <c r="AV83" s="62">
        <f t="shared" si="94"/>
        <v>1.9968723289854802</v>
      </c>
      <c r="AW83" s="62">
        <f t="shared" si="95"/>
        <v>168.75228252782148</v>
      </c>
      <c r="AX83" s="61">
        <f t="shared" si="118"/>
        <v>3.846617276588197</v>
      </c>
      <c r="AY83" s="61"/>
      <c r="AZ83" s="33">
        <f>IF(B83="","",VLOOKUP($A$3,'Tab1-Plan'!$B$30:$F$33,IF(B83&lt;65,2,3),FALSE))</f>
        <v>0.2</v>
      </c>
      <c r="BA83" s="33">
        <f>IF(T83="","",VLOOKUP($A$3,'Tab1-Plan'!$B$30:$F$33,IF(T83&lt;65,4,5),FALSE))</f>
        <v>0.2</v>
      </c>
      <c r="BB83" s="115"/>
      <c r="BC83" s="126">
        <f t="shared" si="96"/>
        <v>31208.816437314057</v>
      </c>
      <c r="BD83" s="126">
        <f t="shared" si="97"/>
        <v>31208.816437314057</v>
      </c>
      <c r="BE83" s="125"/>
      <c r="BF83" s="62">
        <f t="shared" si="98"/>
        <v>33.351082039767199</v>
      </c>
      <c r="BG83" s="62">
        <f t="shared" si="99"/>
        <v>0.39937446579709607</v>
      </c>
      <c r="BH83" s="62">
        <f t="shared" si="100"/>
        <v>33.750456505564294</v>
      </c>
      <c r="BI83" s="61">
        <f t="shared" si="101"/>
        <v>0.76932345531763935</v>
      </c>
      <c r="BJ83" s="61"/>
      <c r="BK83" s="61">
        <f t="shared" si="102"/>
        <v>135.00182602225718</v>
      </c>
      <c r="BL83" s="61">
        <f t="shared" si="103"/>
        <v>3.0772938212705574</v>
      </c>
      <c r="BM83" s="127"/>
      <c r="BU83" s="37"/>
      <c r="BV83" s="127"/>
      <c r="BW83" s="127"/>
    </row>
    <row r="84" spans="1:75">
      <c r="A84" s="26">
        <f t="shared" si="104"/>
        <v>2102</v>
      </c>
      <c r="B84" s="26">
        <f t="shared" si="105"/>
        <v>107</v>
      </c>
      <c r="C84" s="26">
        <f t="shared" si="106"/>
        <v>81</v>
      </c>
      <c r="D84" s="103">
        <f t="shared" si="75"/>
        <v>1</v>
      </c>
      <c r="E84" s="118">
        <f t="shared" si="76"/>
        <v>0</v>
      </c>
      <c r="F84" s="103">
        <f t="shared" si="77"/>
        <v>0.61429999999999996</v>
      </c>
      <c r="G84" s="103"/>
      <c r="H84" s="60">
        <f>IF(B84="","",(IF(AND(B84&gt;='Tab1-Plan'!$C$9,C84&gt;='Tab1-Plan'!$D$9),1,0)))</f>
        <v>1</v>
      </c>
      <c r="I84" s="64">
        <f>IF(AND(B84="",T84=""),"",VLOOKUP($A$3,'Tab2-Assumptions'!$A$10:$C$13,2,FALSE))</f>
        <v>1</v>
      </c>
      <c r="J84" s="64">
        <f>IF(AND(B84="",T84=""),"",VLOOKUP($A$3,'Tab2-Assumptions'!$A$10:$C$13,3,FALSE))</f>
        <v>0.8</v>
      </c>
      <c r="K84" s="103">
        <f t="shared" si="107"/>
        <v>0</v>
      </c>
      <c r="L84" s="103">
        <f t="shared" si="78"/>
        <v>0</v>
      </c>
      <c r="M84" s="103">
        <f t="shared" si="79"/>
        <v>0</v>
      </c>
      <c r="N84" s="103">
        <f t="shared" si="80"/>
        <v>0</v>
      </c>
      <c r="O84" s="103">
        <f t="shared" si="81"/>
        <v>0</v>
      </c>
      <c r="P84" s="103">
        <f t="shared" si="108"/>
        <v>6.6745171455700179E-4</v>
      </c>
      <c r="Q84" s="103">
        <f t="shared" si="82"/>
        <v>2.5743612630463563E-4</v>
      </c>
      <c r="R84" s="103">
        <f t="shared" si="83"/>
        <v>4.6244392043081868E-4</v>
      </c>
      <c r="T84" s="26">
        <f t="shared" si="109"/>
        <v>110</v>
      </c>
      <c r="U84" s="119">
        <f t="shared" si="84"/>
        <v>1</v>
      </c>
      <c r="V84" s="119"/>
      <c r="W84" s="120">
        <f t="shared" si="110"/>
        <v>6.187861025304383E-6</v>
      </c>
      <c r="X84" s="120">
        <f t="shared" si="85"/>
        <v>0</v>
      </c>
      <c r="Y84" s="120">
        <f t="shared" si="86"/>
        <v>2.4751444101217536E-6</v>
      </c>
      <c r="Z84" s="120"/>
      <c r="AA84" s="119">
        <f t="shared" si="111"/>
        <v>2.1709010215717323E-2</v>
      </c>
      <c r="AC84" s="26">
        <f t="shared" si="87"/>
        <v>107</v>
      </c>
      <c r="AD84" s="25">
        <f t="shared" si="88"/>
        <v>1.5242218824609679</v>
      </c>
      <c r="AE84" s="105"/>
      <c r="AF84" s="26">
        <f t="shared" si="89"/>
        <v>110</v>
      </c>
      <c r="AG84" s="25">
        <f t="shared" si="90"/>
        <v>1.5242218824609679</v>
      </c>
      <c r="AH84" s="123"/>
      <c r="AI84" s="51">
        <f t="shared" si="91"/>
        <v>0.05</v>
      </c>
      <c r="AJ84" s="35">
        <f t="shared" si="92"/>
        <v>0</v>
      </c>
      <c r="AL84" s="25">
        <f t="shared" si="112"/>
        <v>51.188112433678512</v>
      </c>
      <c r="AM84" s="25">
        <f t="shared" si="113"/>
        <v>1</v>
      </c>
      <c r="AO84" s="33">
        <f t="shared" si="114"/>
        <v>2100</v>
      </c>
      <c r="AP84" s="33">
        <f t="shared" si="115"/>
        <v>2100</v>
      </c>
      <c r="AQ84" s="125"/>
      <c r="AR84" s="126">
        <f t="shared" si="116"/>
        <v>163846.28629589878</v>
      </c>
      <c r="AS84" s="126">
        <f t="shared" si="117"/>
        <v>163846.28629589878</v>
      </c>
      <c r="AT84" s="126"/>
      <c r="AU84" s="62">
        <f t="shared" si="93"/>
        <v>75.769718982705754</v>
      </c>
      <c r="AV84" s="62">
        <f t="shared" si="94"/>
        <v>0.40554321964450235</v>
      </c>
      <c r="AW84" s="62">
        <f t="shared" si="95"/>
        <v>76.175262202350254</v>
      </c>
      <c r="AX84" s="61">
        <f t="shared" si="118"/>
        <v>1.6536895453357674</v>
      </c>
      <c r="AY84" s="61"/>
      <c r="AZ84" s="33">
        <f>IF(B84="","",VLOOKUP($A$3,'Tab1-Plan'!$B$30:$F$33,IF(B84&lt;65,2,3),FALSE))</f>
        <v>0.2</v>
      </c>
      <c r="BA84" s="33">
        <f>IF(T84="","",VLOOKUP($A$3,'Tab1-Plan'!$B$30:$F$33,IF(T84&lt;65,4,5),FALSE))</f>
        <v>0.2</v>
      </c>
      <c r="BB84" s="115"/>
      <c r="BC84" s="126">
        <f t="shared" si="96"/>
        <v>32769.257259179758</v>
      </c>
      <c r="BD84" s="126">
        <f t="shared" si="97"/>
        <v>32769.257259179758</v>
      </c>
      <c r="BE84" s="125"/>
      <c r="BF84" s="62">
        <f t="shared" si="98"/>
        <v>15.153943796541151</v>
      </c>
      <c r="BG84" s="62">
        <f t="shared" si="99"/>
        <v>8.1108643928900478E-2</v>
      </c>
      <c r="BH84" s="62">
        <f t="shared" si="100"/>
        <v>15.235052440470051</v>
      </c>
      <c r="BI84" s="61">
        <f t="shared" si="101"/>
        <v>0.3307379090671535</v>
      </c>
      <c r="BJ84" s="61"/>
      <c r="BK84" s="61">
        <f t="shared" si="102"/>
        <v>60.940209761880205</v>
      </c>
      <c r="BL84" s="61">
        <f t="shared" si="103"/>
        <v>1.322951636268614</v>
      </c>
      <c r="BM84" s="127"/>
      <c r="BU84" s="37"/>
      <c r="BV84" s="127"/>
      <c r="BW84" s="127"/>
    </row>
    <row r="85" spans="1:75">
      <c r="A85" s="26">
        <f t="shared" si="104"/>
        <v>2103</v>
      </c>
      <c r="B85" s="26">
        <f t="shared" si="105"/>
        <v>108</v>
      </c>
      <c r="C85" s="26">
        <f t="shared" si="106"/>
        <v>82</v>
      </c>
      <c r="D85" s="103">
        <f t="shared" si="75"/>
        <v>1</v>
      </c>
      <c r="E85" s="118">
        <f t="shared" si="76"/>
        <v>0</v>
      </c>
      <c r="F85" s="103">
        <f t="shared" si="77"/>
        <v>0.69489999999999996</v>
      </c>
      <c r="G85" s="103"/>
      <c r="H85" s="60">
        <f>IF(B85="","",(IF(AND(B85&gt;='Tab1-Plan'!$C$9,C85&gt;='Tab1-Plan'!$D$9),1,0)))</f>
        <v>1</v>
      </c>
      <c r="I85" s="64">
        <f>IF(AND(B85="",T85=""),"",VLOOKUP($A$3,'Tab2-Assumptions'!$A$10:$C$13,2,FALSE))</f>
        <v>1</v>
      </c>
      <c r="J85" s="64">
        <f>IF(AND(B85="",T85=""),"",VLOOKUP($A$3,'Tab2-Assumptions'!$A$10:$C$13,3,FALSE))</f>
        <v>0.8</v>
      </c>
      <c r="K85" s="103">
        <f t="shared" si="107"/>
        <v>0</v>
      </c>
      <c r="L85" s="103">
        <f t="shared" si="78"/>
        <v>0</v>
      </c>
      <c r="M85" s="103">
        <f t="shared" si="79"/>
        <v>0</v>
      </c>
      <c r="N85" s="103">
        <f t="shared" si="80"/>
        <v>0</v>
      </c>
      <c r="O85" s="103">
        <f t="shared" si="81"/>
        <v>0</v>
      </c>
      <c r="P85" s="103">
        <f t="shared" si="108"/>
        <v>2.5743612630463563E-4</v>
      </c>
      <c r="Q85" s="103">
        <f t="shared" si="82"/>
        <v>7.8543762135544341E-5</v>
      </c>
      <c r="R85" s="103">
        <f t="shared" si="83"/>
        <v>1.6798994422008998E-4</v>
      </c>
      <c r="T85" s="26" t="str">
        <f t="shared" si="109"/>
        <v/>
      </c>
      <c r="U85" s="119" t="str">
        <f t="shared" si="84"/>
        <v/>
      </c>
      <c r="V85" s="119"/>
      <c r="W85" s="120" t="str">
        <f t="shared" si="110"/>
        <v/>
      </c>
      <c r="X85" s="120" t="str">
        <f t="shared" si="85"/>
        <v/>
      </c>
      <c r="Y85" s="120" t="str">
        <f t="shared" si="86"/>
        <v/>
      </c>
      <c r="Z85" s="120"/>
      <c r="AA85" s="119">
        <f t="shared" si="111"/>
        <v>2.0675247824492687E-2</v>
      </c>
      <c r="AC85" s="26">
        <f t="shared" si="87"/>
        <v>108</v>
      </c>
      <c r="AD85" s="25">
        <f t="shared" si="88"/>
        <v>1.5242218824609679</v>
      </c>
      <c r="AE85" s="105"/>
      <c r="AF85" s="26" t="str">
        <f t="shared" si="89"/>
        <v/>
      </c>
      <c r="AG85" s="25" t="str">
        <f t="shared" si="90"/>
        <v/>
      </c>
      <c r="AH85" s="123"/>
      <c r="AI85" s="51">
        <f t="shared" si="91"/>
        <v>0.05</v>
      </c>
      <c r="AJ85" s="35">
        <f t="shared" si="92"/>
        <v>0</v>
      </c>
      <c r="AL85" s="25">
        <f t="shared" si="112"/>
        <v>53.747518055362441</v>
      </c>
      <c r="AM85" s="25">
        <f t="shared" si="113"/>
        <v>1</v>
      </c>
      <c r="AO85" s="33">
        <f t="shared" si="114"/>
        <v>2100</v>
      </c>
      <c r="AP85" s="33" t="str">
        <f t="shared" si="115"/>
        <v/>
      </c>
      <c r="AQ85" s="125"/>
      <c r="AR85" s="126">
        <f t="shared" si="116"/>
        <v>172038.60061069374</v>
      </c>
      <c r="AS85" s="126" t="str">
        <f t="shared" si="117"/>
        <v/>
      </c>
      <c r="AT85" s="126"/>
      <c r="AU85" s="62">
        <f t="shared" si="93"/>
        <v>28.90075492029278</v>
      </c>
      <c r="AV85" s="62" t="str">
        <f t="shared" si="94"/>
        <v/>
      </c>
      <c r="AW85" s="62">
        <f t="shared" si="95"/>
        <v>28.90075492029278</v>
      </c>
      <c r="AX85" s="61">
        <f t="shared" si="118"/>
        <v>0.59753027029197958</v>
      </c>
      <c r="AY85" s="61"/>
      <c r="AZ85" s="33">
        <f>IF(B85="","",VLOOKUP($A$3,'Tab1-Plan'!$B$30:$F$33,IF(B85&lt;65,2,3),FALSE))</f>
        <v>0.2</v>
      </c>
      <c r="BA85" s="33" t="str">
        <f>IF(T85="","",VLOOKUP($A$3,'Tab1-Plan'!$B$30:$F$33,IF(T85&lt;65,4,5),FALSE))</f>
        <v/>
      </c>
      <c r="BB85" s="115"/>
      <c r="BC85" s="126">
        <f t="shared" si="96"/>
        <v>34407.720122138751</v>
      </c>
      <c r="BD85" s="126" t="str">
        <f t="shared" si="97"/>
        <v/>
      </c>
      <c r="BE85" s="125"/>
      <c r="BF85" s="62">
        <f t="shared" si="98"/>
        <v>5.7801509840585563</v>
      </c>
      <c r="BG85" s="62" t="str">
        <f t="shared" si="99"/>
        <v/>
      </c>
      <c r="BH85" s="62">
        <f t="shared" si="100"/>
        <v>5.7801509840585563</v>
      </c>
      <c r="BI85" s="61">
        <f t="shared" si="101"/>
        <v>0.11950605405839593</v>
      </c>
      <c r="BJ85" s="61"/>
      <c r="BK85" s="61">
        <f t="shared" si="102"/>
        <v>23.120603936234225</v>
      </c>
      <c r="BL85" s="61">
        <f t="shared" si="103"/>
        <v>0.47802421623358365</v>
      </c>
      <c r="BM85" s="127"/>
      <c r="BU85" s="37"/>
      <c r="BV85" s="127"/>
      <c r="BW85" s="127"/>
    </row>
    <row r="86" spans="1:75">
      <c r="A86" s="26">
        <f t="shared" si="104"/>
        <v>2104</v>
      </c>
      <c r="B86" s="26">
        <f t="shared" si="105"/>
        <v>109</v>
      </c>
      <c r="C86" s="26">
        <f t="shared" si="106"/>
        <v>83</v>
      </c>
      <c r="D86" s="103">
        <f t="shared" si="75"/>
        <v>1</v>
      </c>
      <c r="E86" s="118">
        <f t="shared" si="76"/>
        <v>0</v>
      </c>
      <c r="F86" s="103">
        <f t="shared" si="77"/>
        <v>0.78949999999999998</v>
      </c>
      <c r="G86" s="103"/>
      <c r="H86" s="60">
        <f>IF(B86="","",(IF(AND(B86&gt;='Tab1-Plan'!$C$9,C86&gt;='Tab1-Plan'!$D$9),1,0)))</f>
        <v>1</v>
      </c>
      <c r="I86" s="64">
        <f>IF(AND(B86="",T86=""),"",VLOOKUP($A$3,'Tab2-Assumptions'!$A$10:$C$13,2,FALSE))</f>
        <v>1</v>
      </c>
      <c r="J86" s="64">
        <f>IF(AND(B86="",T86=""),"",VLOOKUP($A$3,'Tab2-Assumptions'!$A$10:$C$13,3,FALSE))</f>
        <v>0.8</v>
      </c>
      <c r="K86" s="103">
        <f t="shared" si="107"/>
        <v>0</v>
      </c>
      <c r="L86" s="103">
        <f t="shared" si="78"/>
        <v>0</v>
      </c>
      <c r="M86" s="103">
        <f t="shared" si="79"/>
        <v>0</v>
      </c>
      <c r="N86" s="103">
        <f t="shared" si="80"/>
        <v>0</v>
      </c>
      <c r="O86" s="103">
        <f t="shared" si="81"/>
        <v>0</v>
      </c>
      <c r="P86" s="103">
        <f t="shared" si="108"/>
        <v>7.8543762135544341E-5</v>
      </c>
      <c r="Q86" s="103">
        <f t="shared" si="82"/>
        <v>1.6533461929532086E-5</v>
      </c>
      <c r="R86" s="103">
        <f t="shared" si="83"/>
        <v>4.7538612032538214E-5</v>
      </c>
      <c r="T86" s="26" t="str">
        <f t="shared" si="109"/>
        <v/>
      </c>
      <c r="U86" s="119" t="str">
        <f t="shared" si="84"/>
        <v/>
      </c>
      <c r="V86" s="119"/>
      <c r="W86" s="120" t="str">
        <f t="shared" si="110"/>
        <v/>
      </c>
      <c r="X86" s="120" t="str">
        <f t="shared" si="85"/>
        <v/>
      </c>
      <c r="Y86" s="120" t="str">
        <f t="shared" si="86"/>
        <v/>
      </c>
      <c r="Z86" s="120"/>
      <c r="AA86" s="119">
        <f t="shared" si="111"/>
        <v>1.9690712213802558E-2</v>
      </c>
      <c r="AC86" s="26">
        <f t="shared" si="87"/>
        <v>109</v>
      </c>
      <c r="AD86" s="25">
        <f t="shared" si="88"/>
        <v>1.5242218824609679</v>
      </c>
      <c r="AE86" s="105"/>
      <c r="AF86" s="26" t="str">
        <f t="shared" si="89"/>
        <v/>
      </c>
      <c r="AG86" s="25" t="str">
        <f t="shared" si="90"/>
        <v/>
      </c>
      <c r="AH86" s="123"/>
      <c r="AI86" s="51">
        <f t="shared" si="91"/>
        <v>0.05</v>
      </c>
      <c r="AJ86" s="35">
        <f t="shared" si="92"/>
        <v>0</v>
      </c>
      <c r="AL86" s="25">
        <f t="shared" si="112"/>
        <v>56.434893958130566</v>
      </c>
      <c r="AM86" s="25">
        <f t="shared" si="113"/>
        <v>1</v>
      </c>
      <c r="AO86" s="33">
        <f t="shared" si="114"/>
        <v>2100</v>
      </c>
      <c r="AP86" s="33" t="str">
        <f t="shared" si="115"/>
        <v/>
      </c>
      <c r="AQ86" s="125"/>
      <c r="AR86" s="126">
        <f t="shared" si="116"/>
        <v>180640.53064122846</v>
      </c>
      <c r="AS86" s="126" t="str">
        <f t="shared" si="117"/>
        <v/>
      </c>
      <c r="AT86" s="126"/>
      <c r="AU86" s="62">
        <f t="shared" si="93"/>
        <v>8.5874001035051908</v>
      </c>
      <c r="AV86" s="62" t="str">
        <f t="shared" si="94"/>
        <v/>
      </c>
      <c r="AW86" s="62">
        <f t="shared" si="95"/>
        <v>8.5874001035051908</v>
      </c>
      <c r="AX86" s="61">
        <f t="shared" si="118"/>
        <v>0.169092024102899</v>
      </c>
      <c r="AY86" s="61"/>
      <c r="AZ86" s="33">
        <f>IF(B86="","",VLOOKUP($A$3,'Tab1-Plan'!$B$30:$F$33,IF(B86&lt;65,2,3),FALSE))</f>
        <v>0.2</v>
      </c>
      <c r="BA86" s="33" t="str">
        <f>IF(T86="","",VLOOKUP($A$3,'Tab1-Plan'!$B$30:$F$33,IF(T86&lt;65,4,5),FALSE))</f>
        <v/>
      </c>
      <c r="BB86" s="115"/>
      <c r="BC86" s="126">
        <f t="shared" si="96"/>
        <v>36128.106128245694</v>
      </c>
      <c r="BD86" s="126" t="str">
        <f t="shared" si="97"/>
        <v/>
      </c>
      <c r="BE86" s="125"/>
      <c r="BF86" s="62">
        <f t="shared" si="98"/>
        <v>1.7174800207010383</v>
      </c>
      <c r="BG86" s="62" t="str">
        <f t="shared" si="99"/>
        <v/>
      </c>
      <c r="BH86" s="62">
        <f t="shared" si="100"/>
        <v>1.7174800207010383</v>
      </c>
      <c r="BI86" s="61">
        <f t="shared" si="101"/>
        <v>3.3818404820579809E-2</v>
      </c>
      <c r="BJ86" s="61"/>
      <c r="BK86" s="61">
        <f t="shared" si="102"/>
        <v>6.8699200828041525</v>
      </c>
      <c r="BL86" s="61">
        <f t="shared" si="103"/>
        <v>0.13527361928231918</v>
      </c>
      <c r="BM86" s="127"/>
      <c r="BU86" s="37"/>
      <c r="BV86" s="127"/>
      <c r="BW86" s="127"/>
    </row>
    <row r="87" spans="1:75">
      <c r="A87" s="26">
        <f t="shared" si="104"/>
        <v>2105</v>
      </c>
      <c r="B87" s="26">
        <f t="shared" si="105"/>
        <v>110</v>
      </c>
      <c r="C87" s="26">
        <f t="shared" si="106"/>
        <v>84</v>
      </c>
      <c r="D87" s="103">
        <f t="shared" si="75"/>
        <v>1</v>
      </c>
      <c r="E87" s="118">
        <f t="shared" si="76"/>
        <v>0</v>
      </c>
      <c r="F87" s="103">
        <f t="shared" si="77"/>
        <v>1</v>
      </c>
      <c r="G87" s="103"/>
      <c r="H87" s="60">
        <f>IF(B87="","",(IF(AND(B87&gt;='Tab1-Plan'!$C$9,C87&gt;='Tab1-Plan'!$D$9),1,0)))</f>
        <v>1</v>
      </c>
      <c r="I87" s="64">
        <f>IF(AND(B87="",T87=""),"",VLOOKUP($A$3,'Tab2-Assumptions'!$A$10:$C$13,2,FALSE))</f>
        <v>1</v>
      </c>
      <c r="J87" s="64">
        <f>IF(AND(B87="",T87=""),"",VLOOKUP($A$3,'Tab2-Assumptions'!$A$10:$C$13,3,FALSE))</f>
        <v>0.8</v>
      </c>
      <c r="K87" s="103">
        <f t="shared" si="107"/>
        <v>0</v>
      </c>
      <c r="L87" s="103">
        <f t="shared" si="78"/>
        <v>0</v>
      </c>
      <c r="M87" s="103">
        <f t="shared" si="79"/>
        <v>0</v>
      </c>
      <c r="N87" s="103">
        <f t="shared" si="80"/>
        <v>0</v>
      </c>
      <c r="O87" s="103">
        <f t="shared" si="81"/>
        <v>0</v>
      </c>
      <c r="P87" s="103">
        <f t="shared" si="108"/>
        <v>1.6533461929532086E-5</v>
      </c>
      <c r="Q87" s="103">
        <f t="shared" si="82"/>
        <v>0</v>
      </c>
      <c r="R87" s="103">
        <f t="shared" si="83"/>
        <v>8.2667309647660431E-6</v>
      </c>
      <c r="T87" s="26" t="str">
        <f t="shared" si="109"/>
        <v/>
      </c>
      <c r="U87" s="119" t="str">
        <f t="shared" si="84"/>
        <v/>
      </c>
      <c r="V87" s="119"/>
      <c r="W87" s="120" t="str">
        <f t="shared" si="110"/>
        <v/>
      </c>
      <c r="X87" s="120" t="str">
        <f t="shared" si="85"/>
        <v/>
      </c>
      <c r="Y87" s="120" t="str">
        <f t="shared" si="86"/>
        <v/>
      </c>
      <c r="Z87" s="120"/>
      <c r="AA87" s="119">
        <f t="shared" si="111"/>
        <v>1.8753059251240531E-2</v>
      </c>
      <c r="AC87" s="26">
        <f t="shared" si="87"/>
        <v>110</v>
      </c>
      <c r="AD87" s="25">
        <f t="shared" si="88"/>
        <v>1.5242218824609679</v>
      </c>
      <c r="AE87" s="105"/>
      <c r="AF87" s="26" t="str">
        <f t="shared" si="89"/>
        <v/>
      </c>
      <c r="AG87" s="25" t="str">
        <f t="shared" si="90"/>
        <v/>
      </c>
      <c r="AH87" s="123"/>
      <c r="AI87" s="51">
        <f t="shared" si="91"/>
        <v>0.05</v>
      </c>
      <c r="AJ87" s="35">
        <f t="shared" si="92"/>
        <v>0</v>
      </c>
      <c r="AL87" s="25">
        <f t="shared" si="112"/>
        <v>59.256638656037097</v>
      </c>
      <c r="AM87" s="25">
        <f t="shared" si="113"/>
        <v>1</v>
      </c>
      <c r="AO87" s="33">
        <f t="shared" si="114"/>
        <v>2100</v>
      </c>
      <c r="AP87" s="33" t="str">
        <f t="shared" si="115"/>
        <v/>
      </c>
      <c r="AQ87" s="125"/>
      <c r="AR87" s="126">
        <f t="shared" si="116"/>
        <v>189672.55717328985</v>
      </c>
      <c r="AS87" s="126" t="str">
        <f t="shared" si="117"/>
        <v/>
      </c>
      <c r="AT87" s="126"/>
      <c r="AU87" s="62">
        <f t="shared" si="93"/>
        <v>1.567972001550793</v>
      </c>
      <c r="AV87" s="62" t="str">
        <f t="shared" si="94"/>
        <v/>
      </c>
      <c r="AW87" s="62">
        <f t="shared" si="95"/>
        <v>1.567972001550793</v>
      </c>
      <c r="AX87" s="61">
        <f t="shared" si="118"/>
        <v>2.9404271849368231E-2</v>
      </c>
      <c r="AY87" s="61"/>
      <c r="AZ87" s="33">
        <f>IF(B87="","",VLOOKUP($A$3,'Tab1-Plan'!$B$30:$F$33,IF(B87&lt;65,2,3),FALSE))</f>
        <v>0.2</v>
      </c>
      <c r="BA87" s="33" t="str">
        <f>IF(T87="","",VLOOKUP($A$3,'Tab1-Plan'!$B$30:$F$33,IF(T87&lt;65,4,5),FALSE))</f>
        <v/>
      </c>
      <c r="BB87" s="115"/>
      <c r="BC87" s="126">
        <f t="shared" si="96"/>
        <v>37934.511434657972</v>
      </c>
      <c r="BD87" s="126" t="str">
        <f t="shared" si="97"/>
        <v/>
      </c>
      <c r="BE87" s="125"/>
      <c r="BF87" s="62">
        <f t="shared" si="98"/>
        <v>0.31359440031015862</v>
      </c>
      <c r="BG87" s="62" t="str">
        <f t="shared" si="99"/>
        <v/>
      </c>
      <c r="BH87" s="62">
        <f t="shared" si="100"/>
        <v>0.31359440031015862</v>
      </c>
      <c r="BI87" s="61">
        <f t="shared" si="101"/>
        <v>5.8808543698736461E-3</v>
      </c>
      <c r="BJ87" s="61"/>
      <c r="BK87" s="61">
        <f t="shared" si="102"/>
        <v>1.2543776012406345</v>
      </c>
      <c r="BL87" s="61">
        <f t="shared" si="103"/>
        <v>2.3523417479494584E-2</v>
      </c>
      <c r="BM87" s="127"/>
      <c r="BU87" s="37"/>
      <c r="BV87" s="127"/>
      <c r="BW87" s="127"/>
    </row>
    <row r="88" spans="1:75">
      <c r="A88" s="26" t="str">
        <f t="shared" si="104"/>
        <v/>
      </c>
      <c r="B88" s="26" t="str">
        <f t="shared" si="105"/>
        <v/>
      </c>
      <c r="C88" s="26" t="str">
        <f t="shared" si="106"/>
        <v/>
      </c>
      <c r="D88" s="103" t="str">
        <f t="shared" si="75"/>
        <v/>
      </c>
      <c r="E88" s="118" t="str">
        <f t="shared" si="76"/>
        <v/>
      </c>
      <c r="F88" s="103" t="str">
        <f t="shared" si="77"/>
        <v/>
      </c>
      <c r="G88" s="103"/>
      <c r="H88" s="60" t="str">
        <f>IF(B88="","",(IF(AND(B88&gt;='Tab1-Plan'!$C$9,C88&gt;='Tab1-Plan'!$D$9),1,0)))</f>
        <v/>
      </c>
      <c r="I88" s="64" t="str">
        <f>IF(AND(B88="",T88=""),"",VLOOKUP($A$3,'Tab2-Assumptions'!$A$10:$C$13,2,FALSE))</f>
        <v/>
      </c>
      <c r="J88" s="64" t="str">
        <f>IF(AND(B88="",T88=""),"",VLOOKUP($A$3,'Tab2-Assumptions'!$A$10:$C$13,3,FALSE))</f>
        <v/>
      </c>
      <c r="K88" s="103" t="str">
        <f t="shared" si="107"/>
        <v/>
      </c>
      <c r="L88" s="103" t="str">
        <f t="shared" si="78"/>
        <v/>
      </c>
      <c r="M88" s="103" t="str">
        <f t="shared" si="79"/>
        <v/>
      </c>
      <c r="N88" s="103" t="str">
        <f t="shared" si="80"/>
        <v/>
      </c>
      <c r="O88" s="103" t="str">
        <f t="shared" si="81"/>
        <v/>
      </c>
      <c r="P88" s="103" t="str">
        <f t="shared" si="108"/>
        <v/>
      </c>
      <c r="Q88" s="103" t="str">
        <f t="shared" si="82"/>
        <v/>
      </c>
      <c r="R88" s="103" t="str">
        <f t="shared" si="83"/>
        <v/>
      </c>
      <c r="T88" s="26" t="str">
        <f t="shared" si="109"/>
        <v/>
      </c>
      <c r="U88" s="119" t="str">
        <f t="shared" si="84"/>
        <v/>
      </c>
      <c r="V88" s="119"/>
      <c r="W88" s="120" t="str">
        <f t="shared" si="110"/>
        <v/>
      </c>
      <c r="X88" s="120" t="str">
        <f t="shared" si="85"/>
        <v/>
      </c>
      <c r="Y88" s="120" t="str">
        <f t="shared" si="86"/>
        <v/>
      </c>
      <c r="Z88" s="120"/>
      <c r="AA88" s="119" t="str">
        <f t="shared" si="111"/>
        <v/>
      </c>
      <c r="AC88" s="26" t="str">
        <f t="shared" si="87"/>
        <v/>
      </c>
      <c r="AD88" s="25" t="str">
        <f t="shared" si="88"/>
        <v/>
      </c>
      <c r="AE88" s="105"/>
      <c r="AF88" s="26" t="str">
        <f t="shared" si="89"/>
        <v/>
      </c>
      <c r="AG88" s="25" t="str">
        <f t="shared" si="90"/>
        <v/>
      </c>
      <c r="AH88" s="123"/>
      <c r="AI88" s="51" t="str">
        <f t="shared" si="91"/>
        <v/>
      </c>
      <c r="AJ88" s="35" t="str">
        <f t="shared" si="92"/>
        <v/>
      </c>
      <c r="AL88" s="25" t="str">
        <f t="shared" si="112"/>
        <v/>
      </c>
      <c r="AM88" s="25" t="str">
        <f t="shared" si="113"/>
        <v/>
      </c>
      <c r="AO88" s="33" t="str">
        <f t="shared" si="114"/>
        <v/>
      </c>
      <c r="AP88" s="33" t="str">
        <f t="shared" si="115"/>
        <v/>
      </c>
      <c r="AQ88" s="125"/>
      <c r="AR88" s="126" t="str">
        <f t="shared" si="116"/>
        <v/>
      </c>
      <c r="AS88" s="126" t="str">
        <f t="shared" si="117"/>
        <v/>
      </c>
      <c r="AT88" s="126"/>
      <c r="AU88" s="62" t="str">
        <f t="shared" si="93"/>
        <v/>
      </c>
      <c r="AV88" s="62" t="str">
        <f t="shared" si="94"/>
        <v/>
      </c>
      <c r="AW88" s="62" t="str">
        <f t="shared" si="95"/>
        <v/>
      </c>
      <c r="AX88" s="61" t="str">
        <f t="shared" si="118"/>
        <v/>
      </c>
      <c r="AY88" s="61"/>
      <c r="AZ88" s="33" t="str">
        <f>IF(B88="","",VLOOKUP($A$3,'Tab1-Plan'!$B$30:$F$33,IF(B88&lt;65,2,3),FALSE))</f>
        <v/>
      </c>
      <c r="BA88" s="33" t="str">
        <f>IF(T88="","",VLOOKUP($A$3,'Tab1-Plan'!$B$30:$F$33,IF(T88&lt;65,4,5),FALSE))</f>
        <v/>
      </c>
      <c r="BB88" s="115"/>
      <c r="BC88" s="126" t="str">
        <f t="shared" si="96"/>
        <v/>
      </c>
      <c r="BD88" s="126" t="str">
        <f t="shared" si="97"/>
        <v/>
      </c>
      <c r="BE88" s="125"/>
      <c r="BF88" s="62" t="str">
        <f t="shared" si="98"/>
        <v/>
      </c>
      <c r="BG88" s="62" t="str">
        <f t="shared" si="99"/>
        <v/>
      </c>
      <c r="BH88" s="62" t="str">
        <f t="shared" si="100"/>
        <v/>
      </c>
      <c r="BI88" s="61" t="str">
        <f t="shared" si="101"/>
        <v/>
      </c>
      <c r="BJ88" s="61"/>
      <c r="BK88" s="61" t="str">
        <f t="shared" si="102"/>
        <v/>
      </c>
      <c r="BL88" s="61" t="str">
        <f t="shared" si="103"/>
        <v/>
      </c>
      <c r="BM88" s="127"/>
      <c r="BU88" s="37"/>
      <c r="BV88" s="127"/>
      <c r="BW88" s="127"/>
    </row>
    <row r="89" spans="1:75">
      <c r="A89" s="26" t="str">
        <f t="shared" si="104"/>
        <v/>
      </c>
      <c r="B89" s="26" t="str">
        <f t="shared" si="105"/>
        <v/>
      </c>
      <c r="C89" s="26" t="str">
        <f t="shared" si="106"/>
        <v/>
      </c>
      <c r="D89" s="103" t="str">
        <f t="shared" si="75"/>
        <v/>
      </c>
      <c r="E89" s="118" t="str">
        <f t="shared" si="76"/>
        <v/>
      </c>
      <c r="F89" s="103" t="str">
        <f t="shared" si="77"/>
        <v/>
      </c>
      <c r="G89" s="103"/>
      <c r="H89" s="60" t="str">
        <f>IF(B89="","",(IF(AND(B89&gt;='Tab1-Plan'!$C$9,C89&gt;='Tab1-Plan'!$D$9),1,0)))</f>
        <v/>
      </c>
      <c r="I89" s="64" t="str">
        <f>IF(AND(B89="",T89=""),"",VLOOKUP($A$3,'Tab2-Assumptions'!$A$10:$C$13,2,FALSE))</f>
        <v/>
      </c>
      <c r="J89" s="64" t="str">
        <f>IF(AND(B89="",T89=""),"",VLOOKUP($A$3,'Tab2-Assumptions'!$A$10:$C$13,3,FALSE))</f>
        <v/>
      </c>
      <c r="K89" s="103" t="str">
        <f t="shared" si="107"/>
        <v/>
      </c>
      <c r="L89" s="103" t="str">
        <f t="shared" si="78"/>
        <v/>
      </c>
      <c r="M89" s="103" t="str">
        <f t="shared" si="79"/>
        <v/>
      </c>
      <c r="N89" s="103" t="str">
        <f t="shared" si="80"/>
        <v/>
      </c>
      <c r="O89" s="103" t="str">
        <f t="shared" si="81"/>
        <v/>
      </c>
      <c r="P89" s="103" t="str">
        <f t="shared" si="108"/>
        <v/>
      </c>
      <c r="Q89" s="103" t="str">
        <f t="shared" si="82"/>
        <v/>
      </c>
      <c r="R89" s="103" t="str">
        <f t="shared" si="83"/>
        <v/>
      </c>
      <c r="T89" s="26" t="str">
        <f t="shared" si="109"/>
        <v/>
      </c>
      <c r="U89" s="119" t="str">
        <f t="shared" si="84"/>
        <v/>
      </c>
      <c r="V89" s="119"/>
      <c r="W89" s="120" t="str">
        <f t="shared" si="110"/>
        <v/>
      </c>
      <c r="X89" s="120" t="str">
        <f t="shared" si="85"/>
        <v/>
      </c>
      <c r="Y89" s="120" t="str">
        <f t="shared" si="86"/>
        <v/>
      </c>
      <c r="Z89" s="120"/>
      <c r="AA89" s="119" t="str">
        <f t="shared" si="111"/>
        <v/>
      </c>
      <c r="AC89" s="26" t="str">
        <f t="shared" si="87"/>
        <v/>
      </c>
      <c r="AD89" s="25" t="str">
        <f t="shared" si="88"/>
        <v/>
      </c>
      <c r="AE89" s="105"/>
      <c r="AF89" s="26" t="str">
        <f t="shared" si="89"/>
        <v/>
      </c>
      <c r="AG89" s="25" t="str">
        <f t="shared" si="90"/>
        <v/>
      </c>
      <c r="AH89" s="123"/>
      <c r="AI89" s="51" t="str">
        <f t="shared" si="91"/>
        <v/>
      </c>
      <c r="AJ89" s="35" t="str">
        <f t="shared" si="92"/>
        <v/>
      </c>
      <c r="AL89" s="25" t="str">
        <f t="shared" si="112"/>
        <v/>
      </c>
      <c r="AM89" s="25" t="str">
        <f t="shared" si="113"/>
        <v/>
      </c>
      <c r="AO89" s="33" t="str">
        <f t="shared" si="114"/>
        <v/>
      </c>
      <c r="AP89" s="33" t="str">
        <f t="shared" si="115"/>
        <v/>
      </c>
      <c r="AQ89" s="125"/>
      <c r="AR89" s="126" t="str">
        <f t="shared" si="116"/>
        <v/>
      </c>
      <c r="AS89" s="126" t="str">
        <f t="shared" si="117"/>
        <v/>
      </c>
      <c r="AT89" s="126"/>
      <c r="AU89" s="62" t="str">
        <f t="shared" si="93"/>
        <v/>
      </c>
      <c r="AV89" s="62" t="str">
        <f t="shared" si="94"/>
        <v/>
      </c>
      <c r="AW89" s="62" t="str">
        <f t="shared" si="95"/>
        <v/>
      </c>
      <c r="AX89" s="61" t="str">
        <f t="shared" si="118"/>
        <v/>
      </c>
      <c r="AY89" s="61"/>
      <c r="AZ89" s="33" t="str">
        <f>IF(B89="","",VLOOKUP($A$3,'Tab1-Plan'!$B$30:$F$33,IF(B89&lt;65,2,3),FALSE))</f>
        <v/>
      </c>
      <c r="BA89" s="33" t="str">
        <f>IF(T89="","",VLOOKUP($A$3,'Tab1-Plan'!$B$30:$F$33,IF(T89&lt;65,4,5),FALSE))</f>
        <v/>
      </c>
      <c r="BB89" s="115"/>
      <c r="BC89" s="126" t="str">
        <f t="shared" si="96"/>
        <v/>
      </c>
      <c r="BD89" s="126" t="str">
        <f t="shared" si="97"/>
        <v/>
      </c>
      <c r="BE89" s="125"/>
      <c r="BF89" s="62" t="str">
        <f t="shared" si="98"/>
        <v/>
      </c>
      <c r="BG89" s="62" t="str">
        <f t="shared" si="99"/>
        <v/>
      </c>
      <c r="BH89" s="62" t="str">
        <f t="shared" si="100"/>
        <v/>
      </c>
      <c r="BI89" s="61" t="str">
        <f t="shared" si="101"/>
        <v/>
      </c>
      <c r="BJ89" s="61"/>
      <c r="BK89" s="61" t="str">
        <f t="shared" si="102"/>
        <v/>
      </c>
      <c r="BL89" s="61" t="str">
        <f t="shared" si="103"/>
        <v/>
      </c>
      <c r="BM89" s="127"/>
      <c r="BU89" s="37"/>
      <c r="BV89" s="127"/>
      <c r="BW89" s="127"/>
    </row>
    <row r="90" spans="1:75">
      <c r="A90" s="26" t="str">
        <f t="shared" si="104"/>
        <v/>
      </c>
      <c r="B90" s="26" t="str">
        <f t="shared" si="105"/>
        <v/>
      </c>
      <c r="C90" s="26" t="str">
        <f t="shared" si="106"/>
        <v/>
      </c>
      <c r="D90" s="103" t="str">
        <f t="shared" si="75"/>
        <v/>
      </c>
      <c r="E90" s="118" t="str">
        <f t="shared" si="76"/>
        <v/>
      </c>
      <c r="F90" s="103" t="str">
        <f t="shared" si="77"/>
        <v/>
      </c>
      <c r="G90" s="103"/>
      <c r="H90" s="60" t="str">
        <f>IF(B90="","",(IF(AND(B90&gt;='Tab1-Plan'!$C$9,C90&gt;='Tab1-Plan'!$D$9),1,0)))</f>
        <v/>
      </c>
      <c r="I90" s="64" t="str">
        <f>IF(AND(B90="",T90=""),"",VLOOKUP($A$3,'Tab2-Assumptions'!$A$10:$C$13,2,FALSE))</f>
        <v/>
      </c>
      <c r="J90" s="64" t="str">
        <f>IF(AND(B90="",T90=""),"",VLOOKUP($A$3,'Tab2-Assumptions'!$A$10:$C$13,3,FALSE))</f>
        <v/>
      </c>
      <c r="K90" s="103" t="str">
        <f t="shared" si="107"/>
        <v/>
      </c>
      <c r="L90" s="103" t="str">
        <f t="shared" si="78"/>
        <v/>
      </c>
      <c r="M90" s="103" t="str">
        <f t="shared" si="79"/>
        <v/>
      </c>
      <c r="N90" s="103" t="str">
        <f t="shared" si="80"/>
        <v/>
      </c>
      <c r="O90" s="103" t="str">
        <f t="shared" si="81"/>
        <v/>
      </c>
      <c r="P90" s="103" t="str">
        <f t="shared" si="108"/>
        <v/>
      </c>
      <c r="Q90" s="103" t="str">
        <f t="shared" si="82"/>
        <v/>
      </c>
      <c r="R90" s="103" t="str">
        <f t="shared" si="83"/>
        <v/>
      </c>
      <c r="T90" s="26" t="str">
        <f t="shared" si="109"/>
        <v/>
      </c>
      <c r="U90" s="119" t="str">
        <f t="shared" si="84"/>
        <v/>
      </c>
      <c r="V90" s="119"/>
      <c r="W90" s="120" t="str">
        <f t="shared" si="110"/>
        <v/>
      </c>
      <c r="X90" s="120" t="str">
        <f t="shared" si="85"/>
        <v/>
      </c>
      <c r="Y90" s="120" t="str">
        <f t="shared" si="86"/>
        <v/>
      </c>
      <c r="Z90" s="120"/>
      <c r="AA90" s="119" t="str">
        <f t="shared" si="111"/>
        <v/>
      </c>
      <c r="AC90" s="26" t="str">
        <f t="shared" si="87"/>
        <v/>
      </c>
      <c r="AD90" s="25" t="str">
        <f t="shared" si="88"/>
        <v/>
      </c>
      <c r="AE90" s="105"/>
      <c r="AF90" s="26" t="str">
        <f t="shared" si="89"/>
        <v/>
      </c>
      <c r="AG90" s="25" t="str">
        <f t="shared" si="90"/>
        <v/>
      </c>
      <c r="AH90" s="123"/>
      <c r="AI90" s="51" t="str">
        <f t="shared" si="91"/>
        <v/>
      </c>
      <c r="AJ90" s="35" t="str">
        <f t="shared" si="92"/>
        <v/>
      </c>
      <c r="AL90" s="25" t="str">
        <f t="shared" si="112"/>
        <v/>
      </c>
      <c r="AM90" s="25" t="str">
        <f t="shared" si="113"/>
        <v/>
      </c>
      <c r="AO90" s="33" t="str">
        <f t="shared" si="114"/>
        <v/>
      </c>
      <c r="AP90" s="33" t="str">
        <f t="shared" si="115"/>
        <v/>
      </c>
      <c r="AQ90" s="125"/>
      <c r="AR90" s="126" t="str">
        <f t="shared" si="116"/>
        <v/>
      </c>
      <c r="AS90" s="126" t="str">
        <f t="shared" si="117"/>
        <v/>
      </c>
      <c r="AT90" s="126"/>
      <c r="AU90" s="62" t="str">
        <f t="shared" si="93"/>
        <v/>
      </c>
      <c r="AV90" s="62" t="str">
        <f t="shared" si="94"/>
        <v/>
      </c>
      <c r="AW90" s="62" t="str">
        <f t="shared" si="95"/>
        <v/>
      </c>
      <c r="AX90" s="61" t="str">
        <f t="shared" si="118"/>
        <v/>
      </c>
      <c r="AY90" s="61"/>
      <c r="AZ90" s="33" t="str">
        <f>IF(B90="","",VLOOKUP($A$3,'Tab1-Plan'!$B$30:$F$33,IF(B90&lt;65,2,3),FALSE))</f>
        <v/>
      </c>
      <c r="BA90" s="33" t="str">
        <f>IF(T90="","",VLOOKUP($A$3,'Tab1-Plan'!$B$30:$F$33,IF(T90&lt;65,4,5),FALSE))</f>
        <v/>
      </c>
      <c r="BB90" s="115"/>
      <c r="BC90" s="126" t="str">
        <f t="shared" si="96"/>
        <v/>
      </c>
      <c r="BD90" s="126" t="str">
        <f t="shared" si="97"/>
        <v/>
      </c>
      <c r="BE90" s="125"/>
      <c r="BF90" s="62" t="str">
        <f t="shared" si="98"/>
        <v/>
      </c>
      <c r="BG90" s="62" t="str">
        <f t="shared" si="99"/>
        <v/>
      </c>
      <c r="BH90" s="62" t="str">
        <f t="shared" si="100"/>
        <v/>
      </c>
      <c r="BI90" s="61" t="str">
        <f t="shared" si="101"/>
        <v/>
      </c>
      <c r="BJ90" s="61"/>
      <c r="BK90" s="61" t="str">
        <f t="shared" si="102"/>
        <v/>
      </c>
      <c r="BL90" s="61" t="str">
        <f t="shared" si="103"/>
        <v/>
      </c>
      <c r="BM90" s="127"/>
      <c r="BU90" s="37"/>
      <c r="BV90" s="127"/>
      <c r="BW90" s="127"/>
    </row>
    <row r="91" spans="1:75">
      <c r="A91" s="26" t="str">
        <f t="shared" si="104"/>
        <v/>
      </c>
      <c r="B91" s="26" t="str">
        <f t="shared" si="105"/>
        <v/>
      </c>
      <c r="C91" s="26" t="str">
        <f t="shared" si="106"/>
        <v/>
      </c>
      <c r="D91" s="103" t="str">
        <f t="shared" si="75"/>
        <v/>
      </c>
      <c r="E91" s="118" t="str">
        <f t="shared" si="76"/>
        <v/>
      </c>
      <c r="F91" s="103" t="str">
        <f t="shared" si="77"/>
        <v/>
      </c>
      <c r="G91" s="103"/>
      <c r="H91" s="60" t="str">
        <f>IF(B91="","",(IF(AND(B91&gt;='Tab1-Plan'!$C$9,C91&gt;='Tab1-Plan'!$D$9),1,0)))</f>
        <v/>
      </c>
      <c r="I91" s="64" t="str">
        <f>IF(AND(B91="",T91=""),"",VLOOKUP($A$3,'Tab2-Assumptions'!$A$10:$C$13,2,FALSE))</f>
        <v/>
      </c>
      <c r="J91" s="64" t="str">
        <f>IF(AND(B91="",T91=""),"",VLOOKUP($A$3,'Tab2-Assumptions'!$A$10:$C$13,3,FALSE))</f>
        <v/>
      </c>
      <c r="K91" s="103" t="str">
        <f t="shared" si="107"/>
        <v/>
      </c>
      <c r="L91" s="103" t="str">
        <f t="shared" si="78"/>
        <v/>
      </c>
      <c r="M91" s="103" t="str">
        <f t="shared" si="79"/>
        <v/>
      </c>
      <c r="N91" s="103" t="str">
        <f t="shared" si="80"/>
        <v/>
      </c>
      <c r="O91" s="103" t="str">
        <f t="shared" si="81"/>
        <v/>
      </c>
      <c r="P91" s="103" t="str">
        <f t="shared" si="108"/>
        <v/>
      </c>
      <c r="Q91" s="103" t="str">
        <f t="shared" si="82"/>
        <v/>
      </c>
      <c r="R91" s="103" t="str">
        <f t="shared" si="83"/>
        <v/>
      </c>
      <c r="T91" s="26" t="str">
        <f t="shared" si="109"/>
        <v/>
      </c>
      <c r="U91" s="119" t="str">
        <f t="shared" si="84"/>
        <v/>
      </c>
      <c r="V91" s="119"/>
      <c r="W91" s="120" t="str">
        <f t="shared" si="110"/>
        <v/>
      </c>
      <c r="X91" s="120" t="str">
        <f t="shared" si="85"/>
        <v/>
      </c>
      <c r="Y91" s="120" t="str">
        <f t="shared" si="86"/>
        <v/>
      </c>
      <c r="Z91" s="120"/>
      <c r="AA91" s="119" t="str">
        <f t="shared" si="111"/>
        <v/>
      </c>
      <c r="AC91" s="26" t="str">
        <f t="shared" si="87"/>
        <v/>
      </c>
      <c r="AD91" s="25" t="str">
        <f t="shared" si="88"/>
        <v/>
      </c>
      <c r="AE91" s="105"/>
      <c r="AF91" s="26" t="str">
        <f t="shared" si="89"/>
        <v/>
      </c>
      <c r="AG91" s="25" t="str">
        <f t="shared" si="90"/>
        <v/>
      </c>
      <c r="AH91" s="123"/>
      <c r="AI91" s="51" t="str">
        <f t="shared" si="91"/>
        <v/>
      </c>
      <c r="AJ91" s="35" t="str">
        <f t="shared" si="92"/>
        <v/>
      </c>
      <c r="AL91" s="25" t="str">
        <f t="shared" si="112"/>
        <v/>
      </c>
      <c r="AM91" s="25" t="str">
        <f t="shared" si="113"/>
        <v/>
      </c>
      <c r="AO91" s="33" t="str">
        <f t="shared" si="114"/>
        <v/>
      </c>
      <c r="AP91" s="33" t="str">
        <f t="shared" si="115"/>
        <v/>
      </c>
      <c r="AQ91" s="125"/>
      <c r="AR91" s="126" t="str">
        <f t="shared" si="116"/>
        <v/>
      </c>
      <c r="AS91" s="126" t="str">
        <f t="shared" si="117"/>
        <v/>
      </c>
      <c r="AT91" s="126"/>
      <c r="AU91" s="62" t="str">
        <f t="shared" si="93"/>
        <v/>
      </c>
      <c r="AV91" s="62" t="str">
        <f t="shared" si="94"/>
        <v/>
      </c>
      <c r="AW91" s="62" t="str">
        <f t="shared" si="95"/>
        <v/>
      </c>
      <c r="AX91" s="61" t="str">
        <f t="shared" si="118"/>
        <v/>
      </c>
      <c r="AY91" s="61"/>
      <c r="AZ91" s="33" t="str">
        <f>IF(B91="","",VLOOKUP($A$3,'Tab1-Plan'!$B$30:$F$33,IF(B91&lt;65,2,3),FALSE))</f>
        <v/>
      </c>
      <c r="BA91" s="33" t="str">
        <f>IF(T91="","",VLOOKUP($A$3,'Tab1-Plan'!$B$30:$F$33,IF(T91&lt;65,4,5),FALSE))</f>
        <v/>
      </c>
      <c r="BB91" s="115"/>
      <c r="BC91" s="126" t="str">
        <f t="shared" si="96"/>
        <v/>
      </c>
      <c r="BD91" s="126" t="str">
        <f t="shared" si="97"/>
        <v/>
      </c>
      <c r="BE91" s="125"/>
      <c r="BF91" s="62" t="str">
        <f t="shared" si="98"/>
        <v/>
      </c>
      <c r="BG91" s="62" t="str">
        <f t="shared" si="99"/>
        <v/>
      </c>
      <c r="BH91" s="62" t="str">
        <f t="shared" si="100"/>
        <v/>
      </c>
      <c r="BI91" s="61" t="str">
        <f t="shared" si="101"/>
        <v/>
      </c>
      <c r="BJ91" s="61"/>
      <c r="BK91" s="61" t="str">
        <f t="shared" si="102"/>
        <v/>
      </c>
      <c r="BL91" s="61" t="str">
        <f t="shared" si="103"/>
        <v/>
      </c>
      <c r="BM91" s="127"/>
      <c r="BU91" s="37"/>
      <c r="BV91" s="127"/>
      <c r="BW91" s="127"/>
    </row>
    <row r="92" spans="1:75">
      <c r="A92" s="26" t="str">
        <f t="shared" si="104"/>
        <v/>
      </c>
      <c r="B92" s="26" t="str">
        <f t="shared" si="105"/>
        <v/>
      </c>
      <c r="C92" s="26" t="str">
        <f t="shared" si="106"/>
        <v/>
      </c>
      <c r="D92" s="103" t="str">
        <f t="shared" si="75"/>
        <v/>
      </c>
      <c r="E92" s="118" t="str">
        <f t="shared" si="76"/>
        <v/>
      </c>
      <c r="F92" s="103" t="str">
        <f t="shared" si="77"/>
        <v/>
      </c>
      <c r="G92" s="103"/>
      <c r="H92" s="60" t="str">
        <f>IF(B92="","",(IF(AND(B92&gt;='Tab1-Plan'!$C$9,C92&gt;='Tab1-Plan'!$D$9),1,0)))</f>
        <v/>
      </c>
      <c r="I92" s="64" t="str">
        <f>IF(AND(B92="",T92=""),"",VLOOKUP($A$3,'Tab2-Assumptions'!$A$10:$C$13,2,FALSE))</f>
        <v/>
      </c>
      <c r="J92" s="64" t="str">
        <f>IF(AND(B92="",T92=""),"",VLOOKUP($A$3,'Tab2-Assumptions'!$A$10:$C$13,3,FALSE))</f>
        <v/>
      </c>
      <c r="K92" s="103" t="str">
        <f t="shared" si="107"/>
        <v/>
      </c>
      <c r="L92" s="103" t="str">
        <f t="shared" si="78"/>
        <v/>
      </c>
      <c r="M92" s="103" t="str">
        <f t="shared" si="79"/>
        <v/>
      </c>
      <c r="N92" s="103" t="str">
        <f t="shared" si="80"/>
        <v/>
      </c>
      <c r="O92" s="103" t="str">
        <f t="shared" si="81"/>
        <v/>
      </c>
      <c r="P92" s="103" t="str">
        <f t="shared" si="108"/>
        <v/>
      </c>
      <c r="Q92" s="103" t="str">
        <f t="shared" si="82"/>
        <v/>
      </c>
      <c r="R92" s="103" t="str">
        <f t="shared" si="83"/>
        <v/>
      </c>
      <c r="T92" s="26" t="str">
        <f t="shared" si="109"/>
        <v/>
      </c>
      <c r="U92" s="119" t="str">
        <f t="shared" si="84"/>
        <v/>
      </c>
      <c r="V92" s="119"/>
      <c r="W92" s="120" t="str">
        <f t="shared" si="110"/>
        <v/>
      </c>
      <c r="X92" s="120" t="str">
        <f t="shared" si="85"/>
        <v/>
      </c>
      <c r="Y92" s="120" t="str">
        <f t="shared" si="86"/>
        <v/>
      </c>
      <c r="Z92" s="120"/>
      <c r="AA92" s="119" t="str">
        <f t="shared" si="111"/>
        <v/>
      </c>
      <c r="AC92" s="26" t="str">
        <f t="shared" si="87"/>
        <v/>
      </c>
      <c r="AD92" s="25" t="str">
        <f t="shared" si="88"/>
        <v/>
      </c>
      <c r="AE92" s="105"/>
      <c r="AF92" s="26" t="str">
        <f t="shared" si="89"/>
        <v/>
      </c>
      <c r="AG92" s="25" t="str">
        <f t="shared" si="90"/>
        <v/>
      </c>
      <c r="AH92" s="123"/>
      <c r="AI92" s="51" t="str">
        <f t="shared" si="91"/>
        <v/>
      </c>
      <c r="AJ92" s="35" t="str">
        <f t="shared" si="92"/>
        <v/>
      </c>
      <c r="AL92" s="25" t="str">
        <f t="shared" si="112"/>
        <v/>
      </c>
      <c r="AM92" s="25" t="str">
        <f t="shared" si="113"/>
        <v/>
      </c>
      <c r="AO92" s="33" t="str">
        <f t="shared" si="114"/>
        <v/>
      </c>
      <c r="AP92" s="33" t="str">
        <f t="shared" si="115"/>
        <v/>
      </c>
      <c r="AQ92" s="125"/>
      <c r="AR92" s="126" t="str">
        <f t="shared" si="116"/>
        <v/>
      </c>
      <c r="AS92" s="126" t="str">
        <f t="shared" si="117"/>
        <v/>
      </c>
      <c r="AT92" s="126"/>
      <c r="AU92" s="62" t="str">
        <f t="shared" si="93"/>
        <v/>
      </c>
      <c r="AV92" s="62" t="str">
        <f t="shared" si="94"/>
        <v/>
      </c>
      <c r="AW92" s="62" t="str">
        <f t="shared" si="95"/>
        <v/>
      </c>
      <c r="AX92" s="61" t="str">
        <f t="shared" si="118"/>
        <v/>
      </c>
      <c r="AY92" s="61"/>
      <c r="AZ92" s="33" t="str">
        <f>IF(B92="","",VLOOKUP($A$3,'Tab1-Plan'!$B$30:$F$33,IF(B92&lt;65,2,3),FALSE))</f>
        <v/>
      </c>
      <c r="BA92" s="33" t="str">
        <f>IF(T92="","",VLOOKUP($A$3,'Tab1-Plan'!$B$30:$F$33,IF(T92&lt;65,4,5),FALSE))</f>
        <v/>
      </c>
      <c r="BB92" s="115"/>
      <c r="BC92" s="126" t="str">
        <f t="shared" si="96"/>
        <v/>
      </c>
      <c r="BD92" s="126" t="str">
        <f t="shared" si="97"/>
        <v/>
      </c>
      <c r="BE92" s="125"/>
      <c r="BF92" s="62" t="str">
        <f t="shared" si="98"/>
        <v/>
      </c>
      <c r="BG92" s="62" t="str">
        <f t="shared" si="99"/>
        <v/>
      </c>
      <c r="BH92" s="62" t="str">
        <f t="shared" si="100"/>
        <v/>
      </c>
      <c r="BI92" s="61" t="str">
        <f t="shared" si="101"/>
        <v/>
      </c>
      <c r="BJ92" s="61"/>
      <c r="BK92" s="61" t="str">
        <f t="shared" si="102"/>
        <v/>
      </c>
      <c r="BL92" s="61" t="str">
        <f t="shared" si="103"/>
        <v/>
      </c>
      <c r="BM92" s="127"/>
      <c r="BU92" s="37"/>
      <c r="BV92" s="127"/>
      <c r="BW92" s="127"/>
    </row>
    <row r="93" spans="1:75">
      <c r="A93" s="26" t="str">
        <f t="shared" si="104"/>
        <v/>
      </c>
      <c r="B93" s="26" t="str">
        <f t="shared" si="105"/>
        <v/>
      </c>
      <c r="C93" s="26" t="str">
        <f t="shared" si="106"/>
        <v/>
      </c>
      <c r="D93" s="103" t="str">
        <f t="shared" si="75"/>
        <v/>
      </c>
      <c r="E93" s="118" t="str">
        <f t="shared" si="76"/>
        <v/>
      </c>
      <c r="F93" s="103" t="str">
        <f t="shared" si="77"/>
        <v/>
      </c>
      <c r="G93" s="103"/>
      <c r="H93" s="60" t="str">
        <f>IF(B93="","",(IF(AND(B93&gt;='Tab1-Plan'!$C$9,C93&gt;='Tab1-Plan'!$D$9),1,0)))</f>
        <v/>
      </c>
      <c r="I93" s="64" t="str">
        <f>IF(AND(B93="",T93=""),"",VLOOKUP($A$3,'Tab2-Assumptions'!$A$10:$C$13,2,FALSE))</f>
        <v/>
      </c>
      <c r="J93" s="64" t="str">
        <f>IF(AND(B93="",T93=""),"",VLOOKUP($A$3,'Tab2-Assumptions'!$A$10:$C$13,3,FALSE))</f>
        <v/>
      </c>
      <c r="K93" s="103" t="str">
        <f t="shared" si="107"/>
        <v/>
      </c>
      <c r="L93" s="103" t="str">
        <f t="shared" si="78"/>
        <v/>
      </c>
      <c r="M93" s="103" t="str">
        <f t="shared" si="79"/>
        <v/>
      </c>
      <c r="N93" s="103" t="str">
        <f t="shared" si="80"/>
        <v/>
      </c>
      <c r="O93" s="103" t="str">
        <f t="shared" si="81"/>
        <v/>
      </c>
      <c r="P93" s="103" t="str">
        <f t="shared" si="108"/>
        <v/>
      </c>
      <c r="Q93" s="103" t="str">
        <f t="shared" si="82"/>
        <v/>
      </c>
      <c r="R93" s="103" t="str">
        <f t="shared" si="83"/>
        <v/>
      </c>
      <c r="T93" s="26" t="str">
        <f t="shared" si="109"/>
        <v/>
      </c>
      <c r="U93" s="119" t="str">
        <f t="shared" si="84"/>
        <v/>
      </c>
      <c r="V93" s="119"/>
      <c r="W93" s="120" t="str">
        <f t="shared" si="110"/>
        <v/>
      </c>
      <c r="X93" s="120" t="str">
        <f t="shared" si="85"/>
        <v/>
      </c>
      <c r="Y93" s="120" t="str">
        <f t="shared" si="86"/>
        <v/>
      </c>
      <c r="Z93" s="120"/>
      <c r="AA93" s="119" t="str">
        <f t="shared" si="111"/>
        <v/>
      </c>
      <c r="AC93" s="26" t="str">
        <f t="shared" si="87"/>
        <v/>
      </c>
      <c r="AD93" s="25" t="str">
        <f t="shared" si="88"/>
        <v/>
      </c>
      <c r="AE93" s="105"/>
      <c r="AF93" s="26" t="str">
        <f t="shared" si="89"/>
        <v/>
      </c>
      <c r="AG93" s="25" t="str">
        <f t="shared" si="90"/>
        <v/>
      </c>
      <c r="AH93" s="123"/>
      <c r="AI93" s="51" t="str">
        <f t="shared" si="91"/>
        <v/>
      </c>
      <c r="AJ93" s="35" t="str">
        <f t="shared" si="92"/>
        <v/>
      </c>
      <c r="AL93" s="25" t="str">
        <f t="shared" si="112"/>
        <v/>
      </c>
      <c r="AM93" s="25" t="str">
        <f t="shared" si="113"/>
        <v/>
      </c>
      <c r="AO93" s="33" t="str">
        <f t="shared" si="114"/>
        <v/>
      </c>
      <c r="AP93" s="33" t="str">
        <f t="shared" si="115"/>
        <v/>
      </c>
      <c r="AQ93" s="125"/>
      <c r="AR93" s="126" t="str">
        <f t="shared" si="116"/>
        <v/>
      </c>
      <c r="AS93" s="126" t="str">
        <f t="shared" si="117"/>
        <v/>
      </c>
      <c r="AT93" s="126"/>
      <c r="AU93" s="62" t="str">
        <f t="shared" si="93"/>
        <v/>
      </c>
      <c r="AV93" s="62" t="str">
        <f t="shared" si="94"/>
        <v/>
      </c>
      <c r="AW93" s="62" t="str">
        <f t="shared" si="95"/>
        <v/>
      </c>
      <c r="AX93" s="61" t="str">
        <f t="shared" si="118"/>
        <v/>
      </c>
      <c r="AY93" s="61"/>
      <c r="AZ93" s="33" t="str">
        <f>IF(B93="","",VLOOKUP($A$3,'Tab1-Plan'!$B$30:$F$33,IF(B93&lt;65,2,3),FALSE))</f>
        <v/>
      </c>
      <c r="BA93" s="33" t="str">
        <f>IF(T93="","",VLOOKUP($A$3,'Tab1-Plan'!$B$30:$F$33,IF(T93&lt;65,4,5),FALSE))</f>
        <v/>
      </c>
      <c r="BB93" s="115"/>
      <c r="BC93" s="126" t="str">
        <f t="shared" si="96"/>
        <v/>
      </c>
      <c r="BD93" s="126" t="str">
        <f t="shared" si="97"/>
        <v/>
      </c>
      <c r="BE93" s="125"/>
      <c r="BF93" s="62" t="str">
        <f t="shared" si="98"/>
        <v/>
      </c>
      <c r="BG93" s="62" t="str">
        <f t="shared" si="99"/>
        <v/>
      </c>
      <c r="BH93" s="62" t="str">
        <f t="shared" si="100"/>
        <v/>
      </c>
      <c r="BI93" s="61" t="str">
        <f t="shared" si="101"/>
        <v/>
      </c>
      <c r="BJ93" s="61"/>
      <c r="BK93" s="61" t="str">
        <f t="shared" si="102"/>
        <v/>
      </c>
      <c r="BL93" s="61" t="str">
        <f t="shared" si="103"/>
        <v/>
      </c>
      <c r="BM93" s="127"/>
      <c r="BU93" s="37"/>
      <c r="BV93" s="127"/>
      <c r="BW93" s="127"/>
    </row>
    <row r="94" spans="1:75">
      <c r="A94" s="26" t="str">
        <f t="shared" si="104"/>
        <v/>
      </c>
      <c r="B94" s="26" t="str">
        <f t="shared" si="105"/>
        <v/>
      </c>
      <c r="C94" s="26" t="str">
        <f t="shared" si="106"/>
        <v/>
      </c>
      <c r="D94" s="103" t="str">
        <f t="shared" si="75"/>
        <v/>
      </c>
      <c r="E94" s="118" t="str">
        <f t="shared" si="76"/>
        <v/>
      </c>
      <c r="F94" s="103" t="str">
        <f t="shared" si="77"/>
        <v/>
      </c>
      <c r="G94" s="103"/>
      <c r="H94" s="60" t="str">
        <f>IF(B94="","",(IF(AND(B94&gt;='Tab1-Plan'!$C$9,C94&gt;='Tab1-Plan'!$D$9),1,0)))</f>
        <v/>
      </c>
      <c r="I94" s="64" t="str">
        <f>IF(AND(B94="",T94=""),"",VLOOKUP($A$3,'Tab2-Assumptions'!$A$10:$C$13,2,FALSE))</f>
        <v/>
      </c>
      <c r="J94" s="64" t="str">
        <f>IF(AND(B94="",T94=""),"",VLOOKUP($A$3,'Tab2-Assumptions'!$A$10:$C$13,3,FALSE))</f>
        <v/>
      </c>
      <c r="K94" s="103" t="str">
        <f t="shared" si="107"/>
        <v/>
      </c>
      <c r="L94" s="103" t="str">
        <f t="shared" si="78"/>
        <v/>
      </c>
      <c r="M94" s="103" t="str">
        <f t="shared" si="79"/>
        <v/>
      </c>
      <c r="N94" s="103" t="str">
        <f t="shared" si="80"/>
        <v/>
      </c>
      <c r="O94" s="103" t="str">
        <f t="shared" si="81"/>
        <v/>
      </c>
      <c r="P94" s="103" t="str">
        <f t="shared" si="108"/>
        <v/>
      </c>
      <c r="Q94" s="103" t="str">
        <f t="shared" si="82"/>
        <v/>
      </c>
      <c r="R94" s="103" t="str">
        <f t="shared" si="83"/>
        <v/>
      </c>
      <c r="T94" s="26" t="str">
        <f t="shared" si="109"/>
        <v/>
      </c>
      <c r="U94" s="119" t="str">
        <f t="shared" si="84"/>
        <v/>
      </c>
      <c r="V94" s="119"/>
      <c r="W94" s="120" t="str">
        <f t="shared" si="110"/>
        <v/>
      </c>
      <c r="X94" s="120" t="str">
        <f t="shared" si="85"/>
        <v/>
      </c>
      <c r="Y94" s="120" t="str">
        <f t="shared" si="86"/>
        <v/>
      </c>
      <c r="Z94" s="120"/>
      <c r="AA94" s="119" t="str">
        <f t="shared" si="111"/>
        <v/>
      </c>
      <c r="AC94" s="26" t="str">
        <f t="shared" si="87"/>
        <v/>
      </c>
      <c r="AD94" s="25" t="str">
        <f t="shared" si="88"/>
        <v/>
      </c>
      <c r="AE94" s="105"/>
      <c r="AF94" s="26" t="str">
        <f t="shared" si="89"/>
        <v/>
      </c>
      <c r="AG94" s="25" t="str">
        <f t="shared" si="90"/>
        <v/>
      </c>
      <c r="AH94" s="123"/>
      <c r="AI94" s="51" t="str">
        <f t="shared" si="91"/>
        <v/>
      </c>
      <c r="AJ94" s="35" t="str">
        <f t="shared" si="92"/>
        <v/>
      </c>
      <c r="AL94" s="25" t="str">
        <f t="shared" si="112"/>
        <v/>
      </c>
      <c r="AM94" s="25" t="str">
        <f t="shared" si="113"/>
        <v/>
      </c>
      <c r="AO94" s="33" t="str">
        <f t="shared" si="114"/>
        <v/>
      </c>
      <c r="AP94" s="33" t="str">
        <f t="shared" si="115"/>
        <v/>
      </c>
      <c r="AQ94" s="125"/>
      <c r="AR94" s="126" t="str">
        <f t="shared" si="116"/>
        <v/>
      </c>
      <c r="AS94" s="126" t="str">
        <f t="shared" si="117"/>
        <v/>
      </c>
      <c r="AT94" s="126"/>
      <c r="AU94" s="62" t="str">
        <f t="shared" si="93"/>
        <v/>
      </c>
      <c r="AV94" s="62" t="str">
        <f t="shared" si="94"/>
        <v/>
      </c>
      <c r="AW94" s="62" t="str">
        <f t="shared" si="95"/>
        <v/>
      </c>
      <c r="AX94" s="61" t="str">
        <f t="shared" si="118"/>
        <v/>
      </c>
      <c r="AY94" s="61"/>
      <c r="AZ94" s="33" t="str">
        <f>IF(B94="","",VLOOKUP($A$3,'Tab1-Plan'!$B$30:$F$33,IF(B94&lt;65,2,3),FALSE))</f>
        <v/>
      </c>
      <c r="BA94" s="33" t="str">
        <f>IF(T94="","",VLOOKUP($A$3,'Tab1-Plan'!$B$30:$F$33,IF(T94&lt;65,4,5),FALSE))</f>
        <v/>
      </c>
      <c r="BB94" s="115"/>
      <c r="BC94" s="126" t="str">
        <f t="shared" si="96"/>
        <v/>
      </c>
      <c r="BD94" s="126" t="str">
        <f t="shared" si="97"/>
        <v/>
      </c>
      <c r="BE94" s="125"/>
      <c r="BF94" s="62" t="str">
        <f t="shared" si="98"/>
        <v/>
      </c>
      <c r="BG94" s="62" t="str">
        <f t="shared" si="99"/>
        <v/>
      </c>
      <c r="BH94" s="62" t="str">
        <f t="shared" si="100"/>
        <v/>
      </c>
      <c r="BI94" s="61" t="str">
        <f t="shared" si="101"/>
        <v/>
      </c>
      <c r="BJ94" s="61"/>
      <c r="BK94" s="61" t="str">
        <f t="shared" si="102"/>
        <v/>
      </c>
      <c r="BL94" s="61" t="str">
        <f t="shared" si="103"/>
        <v/>
      </c>
      <c r="BM94" s="127"/>
      <c r="BU94" s="37"/>
      <c r="BV94" s="127"/>
      <c r="BW94" s="127"/>
    </row>
    <row r="95" spans="1:75">
      <c r="A95" s="26" t="str">
        <f t="shared" si="104"/>
        <v/>
      </c>
      <c r="B95" s="26" t="str">
        <f t="shared" si="105"/>
        <v/>
      </c>
      <c r="C95" s="26" t="str">
        <f t="shared" si="106"/>
        <v/>
      </c>
      <c r="D95" s="103" t="str">
        <f t="shared" si="75"/>
        <v/>
      </c>
      <c r="E95" s="118" t="str">
        <f t="shared" si="76"/>
        <v/>
      </c>
      <c r="F95" s="103" t="str">
        <f t="shared" si="77"/>
        <v/>
      </c>
      <c r="G95" s="103"/>
      <c r="H95" s="60" t="str">
        <f>IF(B95="","",(IF(AND(B95&gt;='Tab1-Plan'!$C$9,C95&gt;='Tab1-Plan'!$D$9),1,0)))</f>
        <v/>
      </c>
      <c r="I95" s="64" t="str">
        <f>IF(AND(B95="",T95=""),"",VLOOKUP($A$3,'Tab2-Assumptions'!$A$10:$C$13,2,FALSE))</f>
        <v/>
      </c>
      <c r="J95" s="64" t="str">
        <f>IF(AND(B95="",T95=""),"",VLOOKUP($A$3,'Tab2-Assumptions'!$A$10:$C$13,3,FALSE))</f>
        <v/>
      </c>
      <c r="K95" s="103" t="str">
        <f t="shared" si="107"/>
        <v/>
      </c>
      <c r="L95" s="103" t="str">
        <f t="shared" si="78"/>
        <v/>
      </c>
      <c r="M95" s="103" t="str">
        <f t="shared" si="79"/>
        <v/>
      </c>
      <c r="N95" s="103" t="str">
        <f t="shared" si="80"/>
        <v/>
      </c>
      <c r="O95" s="103" t="str">
        <f t="shared" si="81"/>
        <v/>
      </c>
      <c r="P95" s="103" t="str">
        <f t="shared" si="108"/>
        <v/>
      </c>
      <c r="Q95" s="103" t="str">
        <f t="shared" si="82"/>
        <v/>
      </c>
      <c r="R95" s="103" t="str">
        <f t="shared" si="83"/>
        <v/>
      </c>
      <c r="T95" s="26" t="str">
        <f t="shared" si="109"/>
        <v/>
      </c>
      <c r="U95" s="119" t="str">
        <f t="shared" si="84"/>
        <v/>
      </c>
      <c r="V95" s="119"/>
      <c r="W95" s="120" t="str">
        <f t="shared" si="110"/>
        <v/>
      </c>
      <c r="X95" s="120" t="str">
        <f t="shared" si="85"/>
        <v/>
      </c>
      <c r="Y95" s="120" t="str">
        <f t="shared" si="86"/>
        <v/>
      </c>
      <c r="Z95" s="120"/>
      <c r="AA95" s="119" t="str">
        <f t="shared" si="111"/>
        <v/>
      </c>
      <c r="AC95" s="26" t="str">
        <f t="shared" si="87"/>
        <v/>
      </c>
      <c r="AD95" s="25" t="str">
        <f t="shared" si="88"/>
        <v/>
      </c>
      <c r="AE95" s="105"/>
      <c r="AF95" s="26" t="str">
        <f t="shared" si="89"/>
        <v/>
      </c>
      <c r="AG95" s="25" t="str">
        <f t="shared" si="90"/>
        <v/>
      </c>
      <c r="AH95" s="123"/>
      <c r="AI95" s="51" t="str">
        <f t="shared" si="91"/>
        <v/>
      </c>
      <c r="AJ95" s="35" t="str">
        <f t="shared" si="92"/>
        <v/>
      </c>
      <c r="AL95" s="25" t="str">
        <f t="shared" si="112"/>
        <v/>
      </c>
      <c r="AM95" s="25" t="str">
        <f t="shared" si="113"/>
        <v/>
      </c>
      <c r="AO95" s="33" t="str">
        <f t="shared" si="114"/>
        <v/>
      </c>
      <c r="AP95" s="33" t="str">
        <f t="shared" si="115"/>
        <v/>
      </c>
      <c r="AQ95" s="125"/>
      <c r="AR95" s="126" t="str">
        <f t="shared" si="116"/>
        <v/>
      </c>
      <c r="AS95" s="126" t="str">
        <f t="shared" si="117"/>
        <v/>
      </c>
      <c r="AT95" s="126"/>
      <c r="AU95" s="62" t="str">
        <f t="shared" si="93"/>
        <v/>
      </c>
      <c r="AV95" s="62" t="str">
        <f t="shared" si="94"/>
        <v/>
      </c>
      <c r="AW95" s="62" t="str">
        <f t="shared" si="95"/>
        <v/>
      </c>
      <c r="AX95" s="61" t="str">
        <f t="shared" si="118"/>
        <v/>
      </c>
      <c r="AY95" s="61"/>
      <c r="AZ95" s="33" t="str">
        <f>IF(B95="","",VLOOKUP($A$3,'Tab1-Plan'!$B$30:$F$33,IF(B95&lt;65,2,3),FALSE))</f>
        <v/>
      </c>
      <c r="BA95" s="33" t="str">
        <f>IF(T95="","",VLOOKUP($A$3,'Tab1-Plan'!$B$30:$F$33,IF(T95&lt;65,4,5),FALSE))</f>
        <v/>
      </c>
      <c r="BB95" s="115"/>
      <c r="BC95" s="126" t="str">
        <f t="shared" si="96"/>
        <v/>
      </c>
      <c r="BD95" s="126" t="str">
        <f t="shared" si="97"/>
        <v/>
      </c>
      <c r="BE95" s="125"/>
      <c r="BF95" s="62" t="str">
        <f t="shared" si="98"/>
        <v/>
      </c>
      <c r="BG95" s="62" t="str">
        <f t="shared" si="99"/>
        <v/>
      </c>
      <c r="BH95" s="62" t="str">
        <f t="shared" si="100"/>
        <v/>
      </c>
      <c r="BI95" s="61" t="str">
        <f t="shared" si="101"/>
        <v/>
      </c>
      <c r="BJ95" s="61"/>
      <c r="BK95" s="61" t="str">
        <f t="shared" si="102"/>
        <v/>
      </c>
      <c r="BL95" s="61" t="str">
        <f t="shared" si="103"/>
        <v/>
      </c>
      <c r="BM95" s="127"/>
      <c r="BU95" s="37"/>
      <c r="BV95" s="127"/>
      <c r="BW95" s="127"/>
    </row>
    <row r="96" spans="1:75">
      <c r="A96" s="26" t="str">
        <f t="shared" si="104"/>
        <v/>
      </c>
      <c r="B96" s="26" t="str">
        <f t="shared" si="105"/>
        <v/>
      </c>
      <c r="C96" s="26" t="str">
        <f t="shared" si="106"/>
        <v/>
      </c>
      <c r="D96" s="103" t="str">
        <f t="shared" si="75"/>
        <v/>
      </c>
      <c r="E96" s="118" t="str">
        <f t="shared" si="76"/>
        <v/>
      </c>
      <c r="F96" s="103" t="str">
        <f t="shared" si="77"/>
        <v/>
      </c>
      <c r="G96" s="103"/>
      <c r="H96" s="60" t="str">
        <f>IF(B96="","",(IF(AND(B96&gt;='Tab1-Plan'!$C$9,C96&gt;='Tab1-Plan'!$D$9),1,0)))</f>
        <v/>
      </c>
      <c r="I96" s="64" t="str">
        <f>IF(AND(B96="",T96=""),"",VLOOKUP($A$3,'Tab2-Assumptions'!$A$10:$C$13,2,FALSE))</f>
        <v/>
      </c>
      <c r="J96" s="64" t="str">
        <f>IF(AND(B96="",T96=""),"",VLOOKUP($A$3,'Tab2-Assumptions'!$A$10:$C$13,3,FALSE))</f>
        <v/>
      </c>
      <c r="K96" s="103" t="str">
        <f t="shared" si="107"/>
        <v/>
      </c>
      <c r="L96" s="103" t="str">
        <f t="shared" si="78"/>
        <v/>
      </c>
      <c r="M96" s="103" t="str">
        <f t="shared" si="79"/>
        <v/>
      </c>
      <c r="N96" s="103" t="str">
        <f t="shared" si="80"/>
        <v/>
      </c>
      <c r="O96" s="103" t="str">
        <f t="shared" si="81"/>
        <v/>
      </c>
      <c r="P96" s="103" t="str">
        <f t="shared" si="108"/>
        <v/>
      </c>
      <c r="Q96" s="103" t="str">
        <f t="shared" si="82"/>
        <v/>
      </c>
      <c r="R96" s="103" t="str">
        <f t="shared" si="83"/>
        <v/>
      </c>
      <c r="T96" s="26" t="str">
        <f t="shared" si="109"/>
        <v/>
      </c>
      <c r="U96" s="119" t="str">
        <f t="shared" si="84"/>
        <v/>
      </c>
      <c r="V96" s="119"/>
      <c r="W96" s="120" t="str">
        <f t="shared" si="110"/>
        <v/>
      </c>
      <c r="X96" s="120" t="str">
        <f t="shared" si="85"/>
        <v/>
      </c>
      <c r="Y96" s="120" t="str">
        <f t="shared" si="86"/>
        <v/>
      </c>
      <c r="Z96" s="120"/>
      <c r="AA96" s="119" t="str">
        <f t="shared" si="111"/>
        <v/>
      </c>
      <c r="AC96" s="26" t="str">
        <f t="shared" si="87"/>
        <v/>
      </c>
      <c r="AD96" s="25" t="str">
        <f t="shared" si="88"/>
        <v/>
      </c>
      <c r="AE96" s="105"/>
      <c r="AF96" s="26" t="str">
        <f t="shared" si="89"/>
        <v/>
      </c>
      <c r="AG96" s="25" t="str">
        <f t="shared" si="90"/>
        <v/>
      </c>
      <c r="AH96" s="123"/>
      <c r="AI96" s="51" t="str">
        <f t="shared" si="91"/>
        <v/>
      </c>
      <c r="AJ96" s="35" t="str">
        <f t="shared" si="92"/>
        <v/>
      </c>
      <c r="AL96" s="25" t="str">
        <f t="shared" si="112"/>
        <v/>
      </c>
      <c r="AM96" s="25" t="str">
        <f t="shared" si="113"/>
        <v/>
      </c>
      <c r="AO96" s="33" t="str">
        <f t="shared" si="114"/>
        <v/>
      </c>
      <c r="AP96" s="33" t="str">
        <f t="shared" si="115"/>
        <v/>
      </c>
      <c r="AQ96" s="125"/>
      <c r="AR96" s="126" t="str">
        <f t="shared" si="116"/>
        <v/>
      </c>
      <c r="AS96" s="126" t="str">
        <f t="shared" si="117"/>
        <v/>
      </c>
      <c r="AT96" s="126"/>
      <c r="AU96" s="62" t="str">
        <f t="shared" si="93"/>
        <v/>
      </c>
      <c r="AV96" s="62" t="str">
        <f t="shared" si="94"/>
        <v/>
      </c>
      <c r="AW96" s="62" t="str">
        <f t="shared" si="95"/>
        <v/>
      </c>
      <c r="AX96" s="61" t="str">
        <f t="shared" si="118"/>
        <v/>
      </c>
      <c r="AY96" s="61"/>
      <c r="AZ96" s="33" t="str">
        <f>IF(B96="","",VLOOKUP($A$3,'Tab1-Plan'!$B$30:$F$33,IF(B96&lt;65,2,3),FALSE))</f>
        <v/>
      </c>
      <c r="BA96" s="33" t="str">
        <f>IF(T96="","",VLOOKUP($A$3,'Tab1-Plan'!$B$30:$F$33,IF(T96&lt;65,4,5),FALSE))</f>
        <v/>
      </c>
      <c r="BB96" s="115"/>
      <c r="BC96" s="126" t="str">
        <f t="shared" si="96"/>
        <v/>
      </c>
      <c r="BD96" s="126" t="str">
        <f t="shared" si="97"/>
        <v/>
      </c>
      <c r="BE96" s="125"/>
      <c r="BF96" s="62" t="str">
        <f t="shared" si="98"/>
        <v/>
      </c>
      <c r="BG96" s="62" t="str">
        <f t="shared" si="99"/>
        <v/>
      </c>
      <c r="BH96" s="62" t="str">
        <f t="shared" si="100"/>
        <v/>
      </c>
      <c r="BI96" s="61" t="str">
        <f t="shared" si="101"/>
        <v/>
      </c>
      <c r="BJ96" s="61"/>
      <c r="BK96" s="61" t="str">
        <f t="shared" si="102"/>
        <v/>
      </c>
      <c r="BL96" s="61" t="str">
        <f t="shared" si="103"/>
        <v/>
      </c>
      <c r="BM96" s="127"/>
      <c r="BU96" s="37"/>
      <c r="BV96" s="127"/>
      <c r="BW96" s="127"/>
    </row>
    <row r="97" spans="1:75">
      <c r="A97" s="26" t="str">
        <f t="shared" si="104"/>
        <v/>
      </c>
      <c r="B97" s="26" t="str">
        <f t="shared" si="105"/>
        <v/>
      </c>
      <c r="C97" s="26" t="str">
        <f t="shared" si="106"/>
        <v/>
      </c>
      <c r="D97" s="103" t="str">
        <f t="shared" si="75"/>
        <v/>
      </c>
      <c r="E97" s="118" t="str">
        <f t="shared" si="76"/>
        <v/>
      </c>
      <c r="F97" s="103" t="str">
        <f t="shared" si="77"/>
        <v/>
      </c>
      <c r="G97" s="103"/>
      <c r="H97" s="60" t="str">
        <f>IF(B97="","",(IF(AND(B97&gt;='Tab1-Plan'!$C$9,C97&gt;='Tab1-Plan'!$D$9),1,0)))</f>
        <v/>
      </c>
      <c r="I97" s="64" t="str">
        <f>IF(AND(B97="",T97=""),"",VLOOKUP($A$3,'Tab2-Assumptions'!$A$10:$C$13,2,FALSE))</f>
        <v/>
      </c>
      <c r="J97" s="64" t="str">
        <f>IF(AND(B97="",T97=""),"",VLOOKUP($A$3,'Tab2-Assumptions'!$A$10:$C$13,3,FALSE))</f>
        <v/>
      </c>
      <c r="K97" s="103" t="str">
        <f t="shared" si="107"/>
        <v/>
      </c>
      <c r="L97" s="103" t="str">
        <f t="shared" si="78"/>
        <v/>
      </c>
      <c r="M97" s="103" t="str">
        <f t="shared" si="79"/>
        <v/>
      </c>
      <c r="N97" s="103" t="str">
        <f t="shared" si="80"/>
        <v/>
      </c>
      <c r="O97" s="103" t="str">
        <f t="shared" si="81"/>
        <v/>
      </c>
      <c r="P97" s="103" t="str">
        <f t="shared" si="108"/>
        <v/>
      </c>
      <c r="Q97" s="103" t="str">
        <f t="shared" si="82"/>
        <v/>
      </c>
      <c r="R97" s="103" t="str">
        <f t="shared" si="83"/>
        <v/>
      </c>
      <c r="T97" s="26" t="str">
        <f t="shared" si="109"/>
        <v/>
      </c>
      <c r="U97" s="119" t="str">
        <f t="shared" si="84"/>
        <v/>
      </c>
      <c r="V97" s="119"/>
      <c r="W97" s="120" t="str">
        <f t="shared" si="110"/>
        <v/>
      </c>
      <c r="X97" s="120" t="str">
        <f t="shared" si="85"/>
        <v/>
      </c>
      <c r="Y97" s="120" t="str">
        <f t="shared" si="86"/>
        <v/>
      </c>
      <c r="Z97" s="120"/>
      <c r="AA97" s="119" t="str">
        <f t="shared" si="111"/>
        <v/>
      </c>
      <c r="AC97" s="26" t="str">
        <f t="shared" si="87"/>
        <v/>
      </c>
      <c r="AD97" s="25" t="str">
        <f t="shared" si="88"/>
        <v/>
      </c>
      <c r="AE97" s="105"/>
      <c r="AF97" s="26" t="str">
        <f t="shared" si="89"/>
        <v/>
      </c>
      <c r="AG97" s="25" t="str">
        <f t="shared" si="90"/>
        <v/>
      </c>
      <c r="AH97" s="123"/>
      <c r="AI97" s="51" t="str">
        <f t="shared" si="91"/>
        <v/>
      </c>
      <c r="AJ97" s="35" t="str">
        <f t="shared" si="92"/>
        <v/>
      </c>
      <c r="AL97" s="25" t="str">
        <f t="shared" si="112"/>
        <v/>
      </c>
      <c r="AM97" s="25" t="str">
        <f t="shared" si="113"/>
        <v/>
      </c>
      <c r="AO97" s="33" t="str">
        <f t="shared" si="114"/>
        <v/>
      </c>
      <c r="AP97" s="33" t="str">
        <f t="shared" si="115"/>
        <v/>
      </c>
      <c r="AQ97" s="125"/>
      <c r="AR97" s="126" t="str">
        <f t="shared" si="116"/>
        <v/>
      </c>
      <c r="AS97" s="126" t="str">
        <f t="shared" si="117"/>
        <v/>
      </c>
      <c r="AT97" s="126"/>
      <c r="AU97" s="62" t="str">
        <f t="shared" si="93"/>
        <v/>
      </c>
      <c r="AV97" s="62" t="str">
        <f t="shared" si="94"/>
        <v/>
      </c>
      <c r="AW97" s="62" t="str">
        <f t="shared" si="95"/>
        <v/>
      </c>
      <c r="AX97" s="61" t="str">
        <f t="shared" si="118"/>
        <v/>
      </c>
      <c r="AY97" s="61"/>
      <c r="AZ97" s="33" t="str">
        <f>IF(B97="","",VLOOKUP($A$3,'Tab1-Plan'!$B$30:$F$33,IF(B97&lt;65,2,3),FALSE))</f>
        <v/>
      </c>
      <c r="BA97" s="33" t="str">
        <f>IF(T97="","",VLOOKUP($A$3,'Tab1-Plan'!$B$30:$F$33,IF(T97&lt;65,4,5),FALSE))</f>
        <v/>
      </c>
      <c r="BB97" s="115"/>
      <c r="BC97" s="126" t="str">
        <f t="shared" si="96"/>
        <v/>
      </c>
      <c r="BD97" s="126" t="str">
        <f t="shared" si="97"/>
        <v/>
      </c>
      <c r="BE97" s="125"/>
      <c r="BF97" s="62" t="str">
        <f t="shared" si="98"/>
        <v/>
      </c>
      <c r="BG97" s="62" t="str">
        <f t="shared" si="99"/>
        <v/>
      </c>
      <c r="BH97" s="62" t="str">
        <f t="shared" si="100"/>
        <v/>
      </c>
      <c r="BI97" s="61" t="str">
        <f t="shared" si="101"/>
        <v/>
      </c>
      <c r="BJ97" s="61"/>
      <c r="BK97" s="61" t="str">
        <f t="shared" si="102"/>
        <v/>
      </c>
      <c r="BL97" s="61" t="str">
        <f t="shared" si="103"/>
        <v/>
      </c>
      <c r="BM97" s="127"/>
      <c r="BU97" s="37"/>
      <c r="BV97" s="127"/>
      <c r="BW97" s="127"/>
    </row>
    <row r="98" spans="1:75">
      <c r="A98" s="26" t="str">
        <f t="shared" si="104"/>
        <v/>
      </c>
      <c r="B98" s="26" t="str">
        <f t="shared" si="105"/>
        <v/>
      </c>
      <c r="C98" s="26" t="str">
        <f t="shared" si="106"/>
        <v/>
      </c>
      <c r="D98" s="103" t="str">
        <f t="shared" si="75"/>
        <v/>
      </c>
      <c r="E98" s="118" t="str">
        <f t="shared" si="76"/>
        <v/>
      </c>
      <c r="F98" s="103" t="str">
        <f t="shared" si="77"/>
        <v/>
      </c>
      <c r="G98" s="103"/>
      <c r="H98" s="60" t="str">
        <f>IF(B98="","",(IF(AND(B98&gt;='Tab1-Plan'!$C$9,C98&gt;='Tab1-Plan'!$D$9),1,0)))</f>
        <v/>
      </c>
      <c r="I98" s="64" t="str">
        <f>IF(AND(B98="",T98=""),"",VLOOKUP($A$3,'Tab2-Assumptions'!$A$10:$C$13,2,FALSE))</f>
        <v/>
      </c>
      <c r="J98" s="64" t="str">
        <f>IF(AND(B98="",T98=""),"",VLOOKUP($A$3,'Tab2-Assumptions'!$A$10:$C$13,3,FALSE))</f>
        <v/>
      </c>
      <c r="K98" s="103" t="str">
        <f t="shared" si="107"/>
        <v/>
      </c>
      <c r="L98" s="103" t="str">
        <f t="shared" si="78"/>
        <v/>
      </c>
      <c r="M98" s="103" t="str">
        <f t="shared" si="79"/>
        <v/>
      </c>
      <c r="N98" s="103" t="str">
        <f t="shared" si="80"/>
        <v/>
      </c>
      <c r="O98" s="103" t="str">
        <f t="shared" si="81"/>
        <v/>
      </c>
      <c r="P98" s="103" t="str">
        <f t="shared" si="108"/>
        <v/>
      </c>
      <c r="Q98" s="103" t="str">
        <f t="shared" si="82"/>
        <v/>
      </c>
      <c r="R98" s="103" t="str">
        <f t="shared" si="83"/>
        <v/>
      </c>
      <c r="T98" s="26" t="str">
        <f t="shared" si="109"/>
        <v/>
      </c>
      <c r="U98" s="119" t="str">
        <f t="shared" si="84"/>
        <v/>
      </c>
      <c r="V98" s="119"/>
      <c r="W98" s="120" t="str">
        <f t="shared" si="110"/>
        <v/>
      </c>
      <c r="X98" s="120" t="str">
        <f t="shared" si="85"/>
        <v/>
      </c>
      <c r="Y98" s="120" t="str">
        <f t="shared" si="86"/>
        <v/>
      </c>
      <c r="Z98" s="120"/>
      <c r="AA98" s="119" t="str">
        <f t="shared" si="111"/>
        <v/>
      </c>
      <c r="AC98" s="26" t="str">
        <f t="shared" si="87"/>
        <v/>
      </c>
      <c r="AD98" s="25" t="str">
        <f t="shared" si="88"/>
        <v/>
      </c>
      <c r="AE98" s="105"/>
      <c r="AF98" s="26" t="str">
        <f t="shared" si="89"/>
        <v/>
      </c>
      <c r="AG98" s="25" t="str">
        <f t="shared" si="90"/>
        <v/>
      </c>
      <c r="AH98" s="123"/>
      <c r="AI98" s="51" t="str">
        <f t="shared" si="91"/>
        <v/>
      </c>
      <c r="AJ98" s="35" t="str">
        <f t="shared" si="92"/>
        <v/>
      </c>
      <c r="AL98" s="25" t="str">
        <f t="shared" si="112"/>
        <v/>
      </c>
      <c r="AM98" s="25" t="str">
        <f t="shared" si="113"/>
        <v/>
      </c>
      <c r="AO98" s="33" t="str">
        <f t="shared" si="114"/>
        <v/>
      </c>
      <c r="AP98" s="33" t="str">
        <f t="shared" si="115"/>
        <v/>
      </c>
      <c r="AQ98" s="125"/>
      <c r="AR98" s="126" t="str">
        <f t="shared" si="116"/>
        <v/>
      </c>
      <c r="AS98" s="126" t="str">
        <f t="shared" si="117"/>
        <v/>
      </c>
      <c r="AT98" s="126"/>
      <c r="AU98" s="62" t="str">
        <f t="shared" si="93"/>
        <v/>
      </c>
      <c r="AV98" s="62" t="str">
        <f t="shared" si="94"/>
        <v/>
      </c>
      <c r="AW98" s="62" t="str">
        <f t="shared" si="95"/>
        <v/>
      </c>
      <c r="AX98" s="61" t="str">
        <f t="shared" si="118"/>
        <v/>
      </c>
      <c r="AY98" s="61"/>
      <c r="AZ98" s="33" t="str">
        <f>IF(B98="","",VLOOKUP($A$3,'Tab1-Plan'!$B$30:$F$33,IF(B98&lt;65,2,3),FALSE))</f>
        <v/>
      </c>
      <c r="BA98" s="33" t="str">
        <f>IF(T98="","",VLOOKUP($A$3,'Tab1-Plan'!$B$30:$F$33,IF(T98&lt;65,4,5),FALSE))</f>
        <v/>
      </c>
      <c r="BB98" s="115"/>
      <c r="BC98" s="126" t="str">
        <f t="shared" si="96"/>
        <v/>
      </c>
      <c r="BD98" s="126" t="str">
        <f t="shared" si="97"/>
        <v/>
      </c>
      <c r="BE98" s="125"/>
      <c r="BF98" s="62" t="str">
        <f t="shared" si="98"/>
        <v/>
      </c>
      <c r="BG98" s="62" t="str">
        <f t="shared" si="99"/>
        <v/>
      </c>
      <c r="BH98" s="62" t="str">
        <f t="shared" si="100"/>
        <v/>
      </c>
      <c r="BI98" s="61" t="str">
        <f t="shared" si="101"/>
        <v/>
      </c>
      <c r="BJ98" s="61"/>
      <c r="BK98" s="61" t="str">
        <f t="shared" si="102"/>
        <v/>
      </c>
      <c r="BL98" s="61" t="str">
        <f t="shared" si="103"/>
        <v/>
      </c>
      <c r="BM98" s="127"/>
      <c r="BU98" s="37"/>
      <c r="BV98" s="127"/>
      <c r="BW98" s="127"/>
    </row>
    <row r="99" spans="1:75">
      <c r="A99" s="26" t="str">
        <f t="shared" si="104"/>
        <v/>
      </c>
      <c r="B99" s="26" t="str">
        <f t="shared" si="105"/>
        <v/>
      </c>
      <c r="C99" s="26" t="str">
        <f t="shared" si="106"/>
        <v/>
      </c>
      <c r="D99" s="103" t="str">
        <f t="shared" si="75"/>
        <v/>
      </c>
      <c r="E99" s="118" t="str">
        <f t="shared" si="76"/>
        <v/>
      </c>
      <c r="F99" s="103" t="str">
        <f t="shared" si="77"/>
        <v/>
      </c>
      <c r="G99" s="103"/>
      <c r="H99" s="60" t="str">
        <f>IF(B99="","",(IF(AND(B99&gt;='Tab1-Plan'!$C$9,C99&gt;='Tab1-Plan'!$D$9),1,0)))</f>
        <v/>
      </c>
      <c r="I99" s="64" t="str">
        <f>IF(AND(B99="",T99=""),"",VLOOKUP($A$3,'Tab2-Assumptions'!$A$10:$C$13,2,FALSE))</f>
        <v/>
      </c>
      <c r="J99" s="64" t="str">
        <f>IF(AND(B99="",T99=""),"",VLOOKUP($A$3,'Tab2-Assumptions'!$A$10:$C$13,3,FALSE))</f>
        <v/>
      </c>
      <c r="K99" s="103" t="str">
        <f t="shared" si="107"/>
        <v/>
      </c>
      <c r="L99" s="103" t="str">
        <f t="shared" si="78"/>
        <v/>
      </c>
      <c r="M99" s="103" t="str">
        <f t="shared" si="79"/>
        <v/>
      </c>
      <c r="N99" s="103" t="str">
        <f t="shared" si="80"/>
        <v/>
      </c>
      <c r="O99" s="103" t="str">
        <f t="shared" si="81"/>
        <v/>
      </c>
      <c r="P99" s="103" t="str">
        <f t="shared" si="108"/>
        <v/>
      </c>
      <c r="Q99" s="103" t="str">
        <f t="shared" si="82"/>
        <v/>
      </c>
      <c r="R99" s="103" t="str">
        <f t="shared" si="83"/>
        <v/>
      </c>
      <c r="T99" s="26" t="str">
        <f t="shared" si="109"/>
        <v/>
      </c>
      <c r="U99" s="119" t="str">
        <f t="shared" si="84"/>
        <v/>
      </c>
      <c r="V99" s="119"/>
      <c r="W99" s="120" t="str">
        <f t="shared" si="110"/>
        <v/>
      </c>
      <c r="X99" s="120" t="str">
        <f t="shared" si="85"/>
        <v/>
      </c>
      <c r="Y99" s="120" t="str">
        <f t="shared" si="86"/>
        <v/>
      </c>
      <c r="Z99" s="120"/>
      <c r="AA99" s="119" t="str">
        <f t="shared" si="111"/>
        <v/>
      </c>
      <c r="AC99" s="26" t="str">
        <f t="shared" si="87"/>
        <v/>
      </c>
      <c r="AD99" s="25" t="str">
        <f t="shared" si="88"/>
        <v/>
      </c>
      <c r="AE99" s="105"/>
      <c r="AF99" s="26" t="str">
        <f t="shared" si="89"/>
        <v/>
      </c>
      <c r="AG99" s="25" t="str">
        <f t="shared" si="90"/>
        <v/>
      </c>
      <c r="AH99" s="123"/>
      <c r="AI99" s="51" t="str">
        <f t="shared" si="91"/>
        <v/>
      </c>
      <c r="AJ99" s="35" t="str">
        <f t="shared" si="92"/>
        <v/>
      </c>
      <c r="AL99" s="25" t="str">
        <f t="shared" si="112"/>
        <v/>
      </c>
      <c r="AM99" s="25" t="str">
        <f t="shared" si="113"/>
        <v/>
      </c>
      <c r="AO99" s="33" t="str">
        <f t="shared" si="114"/>
        <v/>
      </c>
      <c r="AP99" s="33" t="str">
        <f t="shared" si="115"/>
        <v/>
      </c>
      <c r="AQ99" s="125"/>
      <c r="AR99" s="126" t="str">
        <f t="shared" si="116"/>
        <v/>
      </c>
      <c r="AS99" s="126" t="str">
        <f t="shared" si="117"/>
        <v/>
      </c>
      <c r="AT99" s="126"/>
      <c r="AU99" s="62" t="str">
        <f t="shared" si="93"/>
        <v/>
      </c>
      <c r="AV99" s="62" t="str">
        <f t="shared" si="94"/>
        <v/>
      </c>
      <c r="AW99" s="62" t="str">
        <f t="shared" si="95"/>
        <v/>
      </c>
      <c r="AX99" s="61" t="str">
        <f t="shared" si="118"/>
        <v/>
      </c>
      <c r="AY99" s="61"/>
      <c r="AZ99" s="33" t="str">
        <f>IF(B99="","",VLOOKUP($A$3,'Tab1-Plan'!$B$30:$F$33,IF(B99&lt;65,2,3),FALSE))</f>
        <v/>
      </c>
      <c r="BA99" s="33" t="str">
        <f>IF(T99="","",VLOOKUP($A$3,'Tab1-Plan'!$B$30:$F$33,IF(T99&lt;65,4,5),FALSE))</f>
        <v/>
      </c>
      <c r="BB99" s="115"/>
      <c r="BC99" s="126" t="str">
        <f t="shared" si="96"/>
        <v/>
      </c>
      <c r="BD99" s="126" t="str">
        <f t="shared" si="97"/>
        <v/>
      </c>
      <c r="BE99" s="125"/>
      <c r="BF99" s="62" t="str">
        <f t="shared" si="98"/>
        <v/>
      </c>
      <c r="BG99" s="62" t="str">
        <f t="shared" si="99"/>
        <v/>
      </c>
      <c r="BH99" s="62" t="str">
        <f t="shared" si="100"/>
        <v/>
      </c>
      <c r="BI99" s="61" t="str">
        <f t="shared" si="101"/>
        <v/>
      </c>
      <c r="BJ99" s="61"/>
      <c r="BK99" s="61" t="str">
        <f t="shared" si="102"/>
        <v/>
      </c>
      <c r="BL99" s="61" t="str">
        <f t="shared" si="103"/>
        <v/>
      </c>
      <c r="BM99" s="127"/>
      <c r="BU99" s="37"/>
      <c r="BV99" s="127"/>
      <c r="BW99" s="127"/>
    </row>
    <row r="100" spans="1:75">
      <c r="A100" s="26" t="str">
        <f t="shared" si="104"/>
        <v/>
      </c>
      <c r="B100" s="26" t="str">
        <f t="shared" si="105"/>
        <v/>
      </c>
      <c r="C100" s="26" t="str">
        <f t="shared" si="106"/>
        <v/>
      </c>
      <c r="D100" s="103" t="str">
        <f t="shared" si="75"/>
        <v/>
      </c>
      <c r="E100" s="118" t="str">
        <f t="shared" si="76"/>
        <v/>
      </c>
      <c r="F100" s="103" t="str">
        <f t="shared" si="77"/>
        <v/>
      </c>
      <c r="G100" s="103"/>
      <c r="H100" s="60" t="str">
        <f>IF(B100="","",(IF(AND(B100&gt;='Tab1-Plan'!$C$9,C100&gt;='Tab1-Plan'!$D$9),1,0)))</f>
        <v/>
      </c>
      <c r="I100" s="64" t="str">
        <f>IF(AND(B100="",T100=""),"",VLOOKUP($A$3,'Tab2-Assumptions'!$A$10:$C$13,2,FALSE))</f>
        <v/>
      </c>
      <c r="J100" s="64" t="str">
        <f>IF(AND(B100="",T100=""),"",VLOOKUP($A$3,'Tab2-Assumptions'!$A$10:$C$13,3,FALSE))</f>
        <v/>
      </c>
      <c r="K100" s="103" t="str">
        <f t="shared" si="107"/>
        <v/>
      </c>
      <c r="L100" s="103" t="str">
        <f t="shared" si="78"/>
        <v/>
      </c>
      <c r="M100" s="103" t="str">
        <f t="shared" si="79"/>
        <v/>
      </c>
      <c r="N100" s="103" t="str">
        <f t="shared" si="80"/>
        <v/>
      </c>
      <c r="O100" s="103" t="str">
        <f t="shared" si="81"/>
        <v/>
      </c>
      <c r="P100" s="103" t="str">
        <f t="shared" si="108"/>
        <v/>
      </c>
      <c r="Q100" s="103" t="str">
        <f t="shared" si="82"/>
        <v/>
      </c>
      <c r="R100" s="103" t="str">
        <f t="shared" si="83"/>
        <v/>
      </c>
      <c r="T100" s="26" t="str">
        <f t="shared" si="109"/>
        <v/>
      </c>
      <c r="U100" s="119" t="str">
        <f t="shared" si="84"/>
        <v/>
      </c>
      <c r="V100" s="119"/>
      <c r="W100" s="120" t="str">
        <f t="shared" si="110"/>
        <v/>
      </c>
      <c r="X100" s="120" t="str">
        <f t="shared" si="85"/>
        <v/>
      </c>
      <c r="Y100" s="120" t="str">
        <f t="shared" si="86"/>
        <v/>
      </c>
      <c r="Z100" s="120"/>
      <c r="AA100" s="119" t="str">
        <f t="shared" si="111"/>
        <v/>
      </c>
      <c r="AC100" s="26" t="str">
        <f t="shared" si="87"/>
        <v/>
      </c>
      <c r="AD100" s="25" t="str">
        <f t="shared" si="88"/>
        <v/>
      </c>
      <c r="AE100" s="105"/>
      <c r="AF100" s="26" t="str">
        <f t="shared" si="89"/>
        <v/>
      </c>
      <c r="AG100" s="25" t="str">
        <f t="shared" si="90"/>
        <v/>
      </c>
      <c r="AH100" s="123"/>
      <c r="AI100" s="51" t="str">
        <f t="shared" si="91"/>
        <v/>
      </c>
      <c r="AJ100" s="35" t="str">
        <f t="shared" si="92"/>
        <v/>
      </c>
      <c r="AL100" s="25" t="str">
        <f t="shared" si="112"/>
        <v/>
      </c>
      <c r="AM100" s="25" t="str">
        <f t="shared" si="113"/>
        <v/>
      </c>
      <c r="AO100" s="33" t="str">
        <f t="shared" si="114"/>
        <v/>
      </c>
      <c r="AP100" s="33" t="str">
        <f t="shared" si="115"/>
        <v/>
      </c>
      <c r="AQ100" s="125"/>
      <c r="AR100" s="126" t="str">
        <f t="shared" si="116"/>
        <v/>
      </c>
      <c r="AS100" s="126" t="str">
        <f t="shared" si="117"/>
        <v/>
      </c>
      <c r="AT100" s="126"/>
      <c r="AU100" s="62" t="str">
        <f t="shared" si="93"/>
        <v/>
      </c>
      <c r="AV100" s="62" t="str">
        <f t="shared" si="94"/>
        <v/>
      </c>
      <c r="AW100" s="62" t="str">
        <f t="shared" si="95"/>
        <v/>
      </c>
      <c r="AX100" s="61" t="str">
        <f t="shared" si="118"/>
        <v/>
      </c>
      <c r="AY100" s="61"/>
      <c r="AZ100" s="33" t="str">
        <f>IF(B100="","",VLOOKUP($A$3,'Tab1-Plan'!$B$30:$F$33,IF(B100&lt;65,2,3),FALSE))</f>
        <v/>
      </c>
      <c r="BA100" s="33" t="str">
        <f>IF(T100="","",VLOOKUP($A$3,'Tab1-Plan'!$B$30:$F$33,IF(T100&lt;65,4,5),FALSE))</f>
        <v/>
      </c>
      <c r="BB100" s="115"/>
      <c r="BC100" s="126" t="str">
        <f t="shared" si="96"/>
        <v/>
      </c>
      <c r="BD100" s="126" t="str">
        <f t="shared" si="97"/>
        <v/>
      </c>
      <c r="BE100" s="125"/>
      <c r="BF100" s="62" t="str">
        <f t="shared" si="98"/>
        <v/>
      </c>
      <c r="BG100" s="62" t="str">
        <f t="shared" si="99"/>
        <v/>
      </c>
      <c r="BH100" s="62" t="str">
        <f t="shared" si="100"/>
        <v/>
      </c>
      <c r="BI100" s="61" t="str">
        <f t="shared" si="101"/>
        <v/>
      </c>
      <c r="BJ100" s="61"/>
      <c r="BK100" s="61" t="str">
        <f t="shared" si="102"/>
        <v/>
      </c>
      <c r="BL100" s="61" t="str">
        <f t="shared" si="103"/>
        <v/>
      </c>
      <c r="BM100" s="127"/>
      <c r="BU100" s="37"/>
      <c r="BV100" s="127"/>
      <c r="BW100" s="127"/>
    </row>
    <row r="101" spans="1:75">
      <c r="A101" s="26" t="str">
        <f t="shared" si="104"/>
        <v/>
      </c>
      <c r="B101" s="26" t="str">
        <f t="shared" si="105"/>
        <v/>
      </c>
      <c r="C101" s="26" t="str">
        <f t="shared" si="106"/>
        <v/>
      </c>
      <c r="D101" s="103" t="str">
        <f t="shared" si="75"/>
        <v/>
      </c>
      <c r="E101" s="118" t="str">
        <f t="shared" si="76"/>
        <v/>
      </c>
      <c r="F101" s="103" t="str">
        <f t="shared" si="77"/>
        <v/>
      </c>
      <c r="G101" s="103"/>
      <c r="H101" s="60" t="str">
        <f>IF(B101="","",(IF(AND(B101&gt;='Tab1-Plan'!$C$9,C101&gt;='Tab1-Plan'!$D$9),1,0)))</f>
        <v/>
      </c>
      <c r="I101" s="64" t="str">
        <f>IF(AND(B101="",T101=""),"",VLOOKUP($A$3,'Tab2-Assumptions'!$A$10:$C$13,2,FALSE))</f>
        <v/>
      </c>
      <c r="J101" s="64" t="str">
        <f>IF(AND(B101="",T101=""),"",VLOOKUP($A$3,'Tab2-Assumptions'!$A$10:$C$13,3,FALSE))</f>
        <v/>
      </c>
      <c r="K101" s="103" t="str">
        <f t="shared" si="107"/>
        <v/>
      </c>
      <c r="L101" s="103" t="str">
        <f t="shared" si="78"/>
        <v/>
      </c>
      <c r="M101" s="103" t="str">
        <f t="shared" si="79"/>
        <v/>
      </c>
      <c r="N101" s="103" t="str">
        <f t="shared" si="80"/>
        <v/>
      </c>
      <c r="O101" s="103" t="str">
        <f t="shared" si="81"/>
        <v/>
      </c>
      <c r="P101" s="103" t="str">
        <f t="shared" si="108"/>
        <v/>
      </c>
      <c r="Q101" s="103" t="str">
        <f t="shared" si="82"/>
        <v/>
      </c>
      <c r="R101" s="103" t="str">
        <f t="shared" si="83"/>
        <v/>
      </c>
      <c r="T101" s="26" t="str">
        <f t="shared" si="109"/>
        <v/>
      </c>
      <c r="U101" s="119" t="str">
        <f t="shared" si="84"/>
        <v/>
      </c>
      <c r="V101" s="119"/>
      <c r="W101" s="120" t="str">
        <f t="shared" si="110"/>
        <v/>
      </c>
      <c r="X101" s="120" t="str">
        <f t="shared" si="85"/>
        <v/>
      </c>
      <c r="Y101" s="120" t="str">
        <f t="shared" si="86"/>
        <v/>
      </c>
      <c r="Z101" s="120"/>
      <c r="AA101" s="119" t="str">
        <f t="shared" si="111"/>
        <v/>
      </c>
      <c r="AC101" s="26" t="str">
        <f t="shared" si="87"/>
        <v/>
      </c>
      <c r="AD101" s="25" t="str">
        <f t="shared" si="88"/>
        <v/>
      </c>
      <c r="AE101" s="105"/>
      <c r="AF101" s="26" t="str">
        <f t="shared" si="89"/>
        <v/>
      </c>
      <c r="AG101" s="25" t="str">
        <f t="shared" si="90"/>
        <v/>
      </c>
      <c r="AH101" s="123"/>
      <c r="AI101" s="51" t="str">
        <f t="shared" si="91"/>
        <v/>
      </c>
      <c r="AJ101" s="35" t="str">
        <f t="shared" si="92"/>
        <v/>
      </c>
      <c r="AL101" s="25" t="str">
        <f t="shared" si="112"/>
        <v/>
      </c>
      <c r="AM101" s="25" t="str">
        <f t="shared" si="113"/>
        <v/>
      </c>
      <c r="AO101" s="33" t="str">
        <f t="shared" si="114"/>
        <v/>
      </c>
      <c r="AP101" s="33" t="str">
        <f t="shared" si="115"/>
        <v/>
      </c>
      <c r="AQ101" s="125"/>
      <c r="AR101" s="126" t="str">
        <f t="shared" si="116"/>
        <v/>
      </c>
      <c r="AS101" s="126" t="str">
        <f t="shared" si="117"/>
        <v/>
      </c>
      <c r="AT101" s="126"/>
      <c r="AU101" s="62" t="str">
        <f t="shared" si="93"/>
        <v/>
      </c>
      <c r="AV101" s="62" t="str">
        <f t="shared" si="94"/>
        <v/>
      </c>
      <c r="AW101" s="62" t="str">
        <f t="shared" si="95"/>
        <v/>
      </c>
      <c r="AX101" s="61" t="str">
        <f t="shared" si="118"/>
        <v/>
      </c>
      <c r="AY101" s="61"/>
      <c r="AZ101" s="33" t="str">
        <f>IF(B101="","",VLOOKUP($A$3,'Tab1-Plan'!$B$30:$F$33,IF(B101&lt;65,2,3),FALSE))</f>
        <v/>
      </c>
      <c r="BA101" s="33" t="str">
        <f>IF(T101="","",VLOOKUP($A$3,'Tab1-Plan'!$B$30:$F$33,IF(T101&lt;65,4,5),FALSE))</f>
        <v/>
      </c>
      <c r="BB101" s="115"/>
      <c r="BC101" s="126" t="str">
        <f t="shared" si="96"/>
        <v/>
      </c>
      <c r="BD101" s="126" t="str">
        <f t="shared" si="97"/>
        <v/>
      </c>
      <c r="BE101" s="125"/>
      <c r="BF101" s="62" t="str">
        <f t="shared" si="98"/>
        <v/>
      </c>
      <c r="BG101" s="62" t="str">
        <f t="shared" si="99"/>
        <v/>
      </c>
      <c r="BH101" s="62" t="str">
        <f t="shared" si="100"/>
        <v/>
      </c>
      <c r="BI101" s="61" t="str">
        <f t="shared" si="101"/>
        <v/>
      </c>
      <c r="BJ101" s="61"/>
      <c r="BK101" s="61" t="str">
        <f t="shared" si="102"/>
        <v/>
      </c>
      <c r="BL101" s="61" t="str">
        <f t="shared" si="103"/>
        <v/>
      </c>
      <c r="BM101" s="127"/>
      <c r="BU101" s="37"/>
      <c r="BV101" s="127"/>
      <c r="BW101" s="127"/>
    </row>
    <row r="102" spans="1:75">
      <c r="A102" s="26" t="str">
        <f t="shared" si="104"/>
        <v/>
      </c>
      <c r="B102" s="26" t="str">
        <f t="shared" si="105"/>
        <v/>
      </c>
      <c r="C102" s="26" t="str">
        <f t="shared" si="106"/>
        <v/>
      </c>
      <c r="D102" s="103" t="str">
        <f t="shared" ref="D102:D133" si="119">IF($B102="","",VLOOKUP($B102,RETIREMENT,2,TRUE))</f>
        <v/>
      </c>
      <c r="E102" s="118" t="str">
        <f t="shared" ref="E102:E133" si="120">IF(B102="","",VLOOKUP($B102,WITHDRAWAL,2))</f>
        <v/>
      </c>
      <c r="F102" s="103" t="str">
        <f t="shared" ref="F102:F133" si="121">IF(B102="","",IF(OR(active_4sex="M",active_4sex="m"),VLOOKUP(IF(B102&lt;20,20,$B102),DEATH_MALE,2),IF(OR(active_4sex="F",active_4sex="f"),VLOOKUP(IF(B102&lt;20,20,$B102),DEATH_FEMALE,2),"error")))</f>
        <v/>
      </c>
      <c r="G102" s="103"/>
      <c r="H102" s="60" t="str">
        <f>IF(B102="","",(IF(AND(B102&gt;='Tab1-Plan'!$C$9,C102&gt;='Tab1-Plan'!$D$9),1,0)))</f>
        <v/>
      </c>
      <c r="I102" s="64" t="str">
        <f>IF(AND(B102="",T102=""),"",VLOOKUP($A$3,'Tab2-Assumptions'!$A$10:$C$13,2,FALSE))</f>
        <v/>
      </c>
      <c r="J102" s="64" t="str">
        <f>IF(AND(B102="",T102=""),"",VLOOKUP($A$3,'Tab2-Assumptions'!$A$10:$C$13,3,FALSE))</f>
        <v/>
      </c>
      <c r="K102" s="103" t="str">
        <f t="shared" si="107"/>
        <v/>
      </c>
      <c r="L102" s="103" t="str">
        <f t="shared" si="78"/>
        <v/>
      </c>
      <c r="M102" s="103" t="str">
        <f t="shared" si="79"/>
        <v/>
      </c>
      <c r="N102" s="103" t="str">
        <f t="shared" si="80"/>
        <v/>
      </c>
      <c r="O102" s="103" t="str">
        <f t="shared" si="81"/>
        <v/>
      </c>
      <c r="P102" s="103" t="str">
        <f t="shared" si="108"/>
        <v/>
      </c>
      <c r="Q102" s="103" t="str">
        <f t="shared" si="82"/>
        <v/>
      </c>
      <c r="R102" s="103" t="str">
        <f t="shared" si="83"/>
        <v/>
      </c>
      <c r="T102" s="26" t="str">
        <f t="shared" si="109"/>
        <v/>
      </c>
      <c r="U102" s="119" t="str">
        <f t="shared" ref="U102:U133" si="122">IF(T102="","",IF(OR(active_4sex="M",active_4sex="m"),VLOOKUP(IF(T102&lt;20,20,$T102),DEATH_FEMALE,2),IF(OR(active_4sex="F",active_4sex="f"),VLOOKUP(IF(T102&lt;20,20,$T102),DEATH_MALE,2),"error")))</f>
        <v/>
      </c>
      <c r="V102" s="119"/>
      <c r="W102" s="120" t="str">
        <f t="shared" si="110"/>
        <v/>
      </c>
      <c r="X102" s="120" t="str">
        <f t="shared" si="85"/>
        <v/>
      </c>
      <c r="Y102" s="120" t="str">
        <f t="shared" ref="Y102:Y133" si="123">IF(T102="","",AVERAGE(W102,X102)*J102)</f>
        <v/>
      </c>
      <c r="Z102" s="120"/>
      <c r="AA102" s="119" t="str">
        <f t="shared" si="111"/>
        <v/>
      </c>
      <c r="AC102" s="26" t="str">
        <f t="shared" ref="AC102:AC133" si="124">B102</f>
        <v/>
      </c>
      <c r="AD102" s="25" t="str">
        <f t="shared" ref="AD102:AD133" si="125">IF(B102="","",VLOOKUP(AC102,agingtable,3))</f>
        <v/>
      </c>
      <c r="AE102" s="105"/>
      <c r="AF102" s="26" t="str">
        <f t="shared" ref="AF102:AF133" si="126">T102</f>
        <v/>
      </c>
      <c r="AG102" s="25" t="str">
        <f t="shared" ref="AG102:AG133" si="127">IF(T102="","",VLOOKUP(AF102,agingtable,3))</f>
        <v/>
      </c>
      <c r="AH102" s="123"/>
      <c r="AI102" s="51" t="str">
        <f t="shared" ref="AI102:AI133" si="128">IF(A102="","",VLOOKUP($A102,TRENDS,2,TRUE))</f>
        <v/>
      </c>
      <c r="AJ102" s="35" t="str">
        <f t="shared" ref="AJ102:AJ133" si="129">IF(A102="","",VLOOKUP($A102,TRENDS,3,TRUE))</f>
        <v/>
      </c>
      <c r="AL102" s="25" t="str">
        <f t="shared" si="112"/>
        <v/>
      </c>
      <c r="AM102" s="25" t="str">
        <f t="shared" si="113"/>
        <v/>
      </c>
      <c r="AO102" s="33" t="str">
        <f t="shared" si="114"/>
        <v/>
      </c>
      <c r="AP102" s="33" t="str">
        <f t="shared" si="115"/>
        <v/>
      </c>
      <c r="AQ102" s="125"/>
      <c r="AR102" s="126" t="str">
        <f t="shared" si="116"/>
        <v/>
      </c>
      <c r="AS102" s="126" t="str">
        <f t="shared" si="117"/>
        <v/>
      </c>
      <c r="AT102" s="126"/>
      <c r="AU102" s="62" t="str">
        <f t="shared" ref="AU102:AU133" si="130">IF($B102="","",(AR102)*$R102*$I102)</f>
        <v/>
      </c>
      <c r="AV102" s="62" t="str">
        <f t="shared" ref="AV102:AV133" si="131">IF($T102="","",(AS102)*$Y102*$I102)</f>
        <v/>
      </c>
      <c r="AW102" s="62" t="str">
        <f t="shared" ref="AW102:AW133" si="132">IF($A102="","",SUM(AU102:AV102))</f>
        <v/>
      </c>
      <c r="AX102" s="61" t="str">
        <f t="shared" si="118"/>
        <v/>
      </c>
      <c r="AY102" s="61"/>
      <c r="AZ102" s="33" t="str">
        <f>IF(B102="","",VLOOKUP($A$3,'Tab1-Plan'!$B$30:$F$33,IF(B102&lt;65,2,3),FALSE))</f>
        <v/>
      </c>
      <c r="BA102" s="33" t="str">
        <f>IF(T102="","",VLOOKUP($A$3,'Tab1-Plan'!$B$30:$F$33,IF(T102&lt;65,4,5),FALSE))</f>
        <v/>
      </c>
      <c r="BB102" s="115"/>
      <c r="BC102" s="126" t="str">
        <f t="shared" ref="BC102:BC133" si="133">IF(B102="","",AZ102*IF(AZ102&lt;1,AR102,AM102))</f>
        <v/>
      </c>
      <c r="BD102" s="126" t="str">
        <f t="shared" ref="BD102:BD133" si="134">IF($T102="","",BA102*IF(BA102&lt;1,AS102,$AM102))</f>
        <v/>
      </c>
      <c r="BE102" s="125"/>
      <c r="BF102" s="62" t="str">
        <f t="shared" ref="BF102:BF134" si="135">IF($B102="","",(BC102)*$R102*$I102)</f>
        <v/>
      </c>
      <c r="BG102" s="62" t="str">
        <f t="shared" ref="BG102:BG133" si="136">IF($T102="","",(BD102)*$Y102*$I102)</f>
        <v/>
      </c>
      <c r="BH102" s="62" t="str">
        <f t="shared" ref="BH102:BH133" si="137">IF($A102="","",SUM(BF102:BG102))</f>
        <v/>
      </c>
      <c r="BI102" s="61" t="str">
        <f t="shared" ref="BI102:BI133" si="138">IF($A102="","",BH102*AA102)</f>
        <v/>
      </c>
      <c r="BJ102" s="61"/>
      <c r="BK102" s="61" t="str">
        <f t="shared" ref="BK102:BK133" si="139">IF(A102="","",AW102-BH102)</f>
        <v/>
      </c>
      <c r="BL102" s="61" t="str">
        <f t="shared" ref="BL102:BL133" si="140">IF(A102="","",AX102-BI102)</f>
        <v/>
      </c>
      <c r="BM102" s="127"/>
      <c r="BU102" s="37"/>
      <c r="BV102" s="127"/>
      <c r="BW102" s="127"/>
    </row>
    <row r="103" spans="1:75">
      <c r="A103" s="26" t="str">
        <f t="shared" si="104"/>
        <v/>
      </c>
      <c r="B103" s="26" t="str">
        <f t="shared" si="105"/>
        <v/>
      </c>
      <c r="C103" s="26" t="str">
        <f t="shared" si="106"/>
        <v/>
      </c>
      <c r="D103" s="103" t="str">
        <f t="shared" si="119"/>
        <v/>
      </c>
      <c r="E103" s="118" t="str">
        <f t="shared" si="120"/>
        <v/>
      </c>
      <c r="F103" s="103" t="str">
        <f t="shared" si="121"/>
        <v/>
      </c>
      <c r="G103" s="103"/>
      <c r="H103" s="60" t="str">
        <f>IF(B103="","",(IF(AND(B103&gt;='Tab1-Plan'!$C$9,C103&gt;='Tab1-Plan'!$D$9),1,0)))</f>
        <v/>
      </c>
      <c r="I103" s="64" t="str">
        <f>IF(AND(B103="",T103=""),"",VLOOKUP($A$3,'Tab2-Assumptions'!$A$10:$C$13,2,FALSE))</f>
        <v/>
      </c>
      <c r="J103" s="64" t="str">
        <f>IF(AND(B103="",T103=""),"",VLOOKUP($A$3,'Tab2-Assumptions'!$A$10:$C$13,3,FALSE))</f>
        <v/>
      </c>
      <c r="K103" s="103" t="str">
        <f t="shared" si="107"/>
        <v/>
      </c>
      <c r="L103" s="103" t="str">
        <f t="shared" si="78"/>
        <v/>
      </c>
      <c r="M103" s="103" t="str">
        <f t="shared" si="79"/>
        <v/>
      </c>
      <c r="N103" s="103" t="str">
        <f t="shared" si="80"/>
        <v/>
      </c>
      <c r="O103" s="103" t="str">
        <f t="shared" si="81"/>
        <v/>
      </c>
      <c r="P103" s="103" t="str">
        <f t="shared" si="108"/>
        <v/>
      </c>
      <c r="Q103" s="103" t="str">
        <f t="shared" si="82"/>
        <v/>
      </c>
      <c r="R103" s="103" t="str">
        <f t="shared" si="83"/>
        <v/>
      </c>
      <c r="T103" s="26" t="str">
        <f t="shared" si="109"/>
        <v/>
      </c>
      <c r="U103" s="119" t="str">
        <f t="shared" si="122"/>
        <v/>
      </c>
      <c r="V103" s="119"/>
      <c r="W103" s="120" t="str">
        <f t="shared" ref="W103:W134" si="141">IF(T103="","",X102+IF(L103="",0,L103))</f>
        <v/>
      </c>
      <c r="X103" s="120" t="str">
        <f t="shared" si="85"/>
        <v/>
      </c>
      <c r="Y103" s="120" t="str">
        <f t="shared" si="123"/>
        <v/>
      </c>
      <c r="Z103" s="120"/>
      <c r="AA103" s="119" t="str">
        <f t="shared" ref="AA103:AA134" si="142">IF(A103="","",AA102/(1+discount))</f>
        <v/>
      </c>
      <c r="AC103" s="26" t="str">
        <f t="shared" si="124"/>
        <v/>
      </c>
      <c r="AD103" s="25" t="str">
        <f t="shared" si="125"/>
        <v/>
      </c>
      <c r="AE103" s="105"/>
      <c r="AF103" s="26" t="str">
        <f t="shared" si="126"/>
        <v/>
      </c>
      <c r="AG103" s="25" t="str">
        <f t="shared" si="127"/>
        <v/>
      </c>
      <c r="AH103" s="123"/>
      <c r="AI103" s="51" t="str">
        <f t="shared" si="128"/>
        <v/>
      </c>
      <c r="AJ103" s="35" t="str">
        <f t="shared" si="129"/>
        <v/>
      </c>
      <c r="AL103" s="25" t="str">
        <f t="shared" ref="AL103:AL134" si="143">IF(A103="","",AL102*(1+AI102))</f>
        <v/>
      </c>
      <c r="AM103" s="25" t="str">
        <f t="shared" ref="AM103:AM134" si="144">IF(A103="","",AM102*(1+AJ102))</f>
        <v/>
      </c>
      <c r="AO103" s="33" t="str">
        <f t="shared" ref="AO103:AO134" si="145">IF(B103="","",IF(B103&lt;65,cc_pre_ret_age65,cc_pst_ret_age65))</f>
        <v/>
      </c>
      <c r="AP103" s="33" t="str">
        <f t="shared" ref="AP103:AP134" si="146">IF(T103="","",IF(T103&lt;65,cc_pre_sp_age65,cc_pst_sp_age65))</f>
        <v/>
      </c>
      <c r="AQ103" s="125"/>
      <c r="AR103" s="126" t="str">
        <f t="shared" ref="AR103:AR134" si="147">IF(B103="","",AO103*AL103*AD103)</f>
        <v/>
      </c>
      <c r="AS103" s="126" t="str">
        <f t="shared" ref="AS103:AS134" si="148">IF(T103="","",AP103*AL103*AG103)</f>
        <v/>
      </c>
      <c r="AT103" s="126"/>
      <c r="AU103" s="62" t="str">
        <f t="shared" si="130"/>
        <v/>
      </c>
      <c r="AV103" s="62" t="str">
        <f t="shared" si="131"/>
        <v/>
      </c>
      <c r="AW103" s="62" t="str">
        <f t="shared" si="132"/>
        <v/>
      </c>
      <c r="AX103" s="61" t="str">
        <f t="shared" ref="AX103:AX134" si="149">IF($A103="","",AW103*AA103)</f>
        <v/>
      </c>
      <c r="AY103" s="61"/>
      <c r="AZ103" s="33" t="str">
        <f>IF(B103="","",VLOOKUP($A$3,'Tab1-Plan'!$B$30:$F$33,IF(B103&lt;65,2,3),FALSE))</f>
        <v/>
      </c>
      <c r="BA103" s="33" t="str">
        <f>IF(T103="","",VLOOKUP($A$3,'Tab1-Plan'!$B$30:$F$33,IF(T103&lt;65,4,5),FALSE))</f>
        <v/>
      </c>
      <c r="BB103" s="115"/>
      <c r="BC103" s="126" t="str">
        <f t="shared" si="133"/>
        <v/>
      </c>
      <c r="BD103" s="126" t="str">
        <f t="shared" si="134"/>
        <v/>
      </c>
      <c r="BE103" s="125"/>
      <c r="BF103" s="62" t="str">
        <f t="shared" si="135"/>
        <v/>
      </c>
      <c r="BG103" s="62" t="str">
        <f t="shared" si="136"/>
        <v/>
      </c>
      <c r="BH103" s="62" t="str">
        <f t="shared" si="137"/>
        <v/>
      </c>
      <c r="BI103" s="61" t="str">
        <f t="shared" si="138"/>
        <v/>
      </c>
      <c r="BJ103" s="61"/>
      <c r="BK103" s="61" t="str">
        <f t="shared" si="139"/>
        <v/>
      </c>
      <c r="BL103" s="61" t="str">
        <f t="shared" si="140"/>
        <v/>
      </c>
      <c r="BM103" s="127"/>
      <c r="BU103" s="37"/>
      <c r="BV103" s="127"/>
      <c r="BW103" s="127"/>
    </row>
    <row r="104" spans="1:75">
      <c r="A104" s="26" t="str">
        <f t="shared" si="104"/>
        <v/>
      </c>
      <c r="B104" s="26" t="str">
        <f t="shared" si="105"/>
        <v/>
      </c>
      <c r="C104" s="26" t="str">
        <f t="shared" si="106"/>
        <v/>
      </c>
      <c r="D104" s="103" t="str">
        <f t="shared" si="119"/>
        <v/>
      </c>
      <c r="E104" s="118" t="str">
        <f t="shared" si="120"/>
        <v/>
      </c>
      <c r="F104" s="103" t="str">
        <f t="shared" si="121"/>
        <v/>
      </c>
      <c r="G104" s="103"/>
      <c r="H104" s="60" t="str">
        <f>IF(B104="","",(IF(AND(B104&gt;='Tab1-Plan'!$C$9,C104&gt;='Tab1-Plan'!$D$9),1,0)))</f>
        <v/>
      </c>
      <c r="I104" s="64" t="str">
        <f>IF(AND(B104="",T104=""),"",VLOOKUP($A$3,'Tab2-Assumptions'!$A$10:$C$13,2,FALSE))</f>
        <v/>
      </c>
      <c r="J104" s="64" t="str">
        <f>IF(AND(B104="",T104=""),"",VLOOKUP($A$3,'Tab2-Assumptions'!$A$10:$C$13,3,FALSE))</f>
        <v/>
      </c>
      <c r="K104" s="103" t="str">
        <f t="shared" si="107"/>
        <v/>
      </c>
      <c r="L104" s="103" t="str">
        <f t="shared" si="78"/>
        <v/>
      </c>
      <c r="M104" s="103" t="str">
        <f t="shared" si="79"/>
        <v/>
      </c>
      <c r="N104" s="103" t="str">
        <f t="shared" si="80"/>
        <v/>
      </c>
      <c r="O104" s="103" t="str">
        <f t="shared" si="81"/>
        <v/>
      </c>
      <c r="P104" s="103" t="str">
        <f t="shared" si="108"/>
        <v/>
      </c>
      <c r="Q104" s="103" t="str">
        <f t="shared" si="82"/>
        <v/>
      </c>
      <c r="R104" s="103" t="str">
        <f t="shared" si="83"/>
        <v/>
      </c>
      <c r="T104" s="26" t="str">
        <f t="shared" si="109"/>
        <v/>
      </c>
      <c r="U104" s="119" t="str">
        <f t="shared" si="122"/>
        <v/>
      </c>
      <c r="V104" s="119"/>
      <c r="W104" s="120" t="str">
        <f t="shared" si="141"/>
        <v/>
      </c>
      <c r="X104" s="120" t="str">
        <f t="shared" si="85"/>
        <v/>
      </c>
      <c r="Y104" s="120" t="str">
        <f t="shared" si="123"/>
        <v/>
      </c>
      <c r="Z104" s="120"/>
      <c r="AA104" s="119" t="str">
        <f t="shared" si="142"/>
        <v/>
      </c>
      <c r="AC104" s="26" t="str">
        <f t="shared" si="124"/>
        <v/>
      </c>
      <c r="AD104" s="25" t="str">
        <f t="shared" si="125"/>
        <v/>
      </c>
      <c r="AE104" s="105"/>
      <c r="AF104" s="26" t="str">
        <f t="shared" si="126"/>
        <v/>
      </c>
      <c r="AG104" s="25" t="str">
        <f t="shared" si="127"/>
        <v/>
      </c>
      <c r="AH104" s="123"/>
      <c r="AI104" s="51" t="str">
        <f t="shared" si="128"/>
        <v/>
      </c>
      <c r="AJ104" s="35" t="str">
        <f t="shared" si="129"/>
        <v/>
      </c>
      <c r="AL104" s="25" t="str">
        <f t="shared" si="143"/>
        <v/>
      </c>
      <c r="AM104" s="25" t="str">
        <f t="shared" si="144"/>
        <v/>
      </c>
      <c r="AO104" s="33" t="str">
        <f t="shared" si="145"/>
        <v/>
      </c>
      <c r="AP104" s="33" t="str">
        <f t="shared" si="146"/>
        <v/>
      </c>
      <c r="AQ104" s="125"/>
      <c r="AR104" s="126" t="str">
        <f t="shared" si="147"/>
        <v/>
      </c>
      <c r="AS104" s="126" t="str">
        <f t="shared" si="148"/>
        <v/>
      </c>
      <c r="AT104" s="126"/>
      <c r="AU104" s="62" t="str">
        <f t="shared" si="130"/>
        <v/>
      </c>
      <c r="AV104" s="62" t="str">
        <f t="shared" si="131"/>
        <v/>
      </c>
      <c r="AW104" s="62" t="str">
        <f t="shared" si="132"/>
        <v/>
      </c>
      <c r="AX104" s="61" t="str">
        <f t="shared" si="149"/>
        <v/>
      </c>
      <c r="AY104" s="61"/>
      <c r="AZ104" s="33" t="str">
        <f>IF(B104="","",VLOOKUP($A$3,'Tab1-Plan'!$B$30:$F$33,IF(B104&lt;65,2,3),FALSE))</f>
        <v/>
      </c>
      <c r="BA104" s="33" t="str">
        <f>IF(T104="","",VLOOKUP($A$3,'Tab1-Plan'!$B$30:$F$33,IF(T104&lt;65,4,5),FALSE))</f>
        <v/>
      </c>
      <c r="BB104" s="115"/>
      <c r="BC104" s="126" t="str">
        <f t="shared" si="133"/>
        <v/>
      </c>
      <c r="BD104" s="126" t="str">
        <f t="shared" si="134"/>
        <v/>
      </c>
      <c r="BE104" s="125"/>
      <c r="BF104" s="62" t="str">
        <f t="shared" si="135"/>
        <v/>
      </c>
      <c r="BG104" s="62" t="str">
        <f t="shared" si="136"/>
        <v/>
      </c>
      <c r="BH104" s="62" t="str">
        <f t="shared" si="137"/>
        <v/>
      </c>
      <c r="BI104" s="61" t="str">
        <f t="shared" si="138"/>
        <v/>
      </c>
      <c r="BJ104" s="61"/>
      <c r="BK104" s="61" t="str">
        <f t="shared" si="139"/>
        <v/>
      </c>
      <c r="BL104" s="61" t="str">
        <f t="shared" si="140"/>
        <v/>
      </c>
      <c r="BM104" s="127"/>
      <c r="BU104" s="37"/>
      <c r="BV104" s="127"/>
      <c r="BW104" s="127"/>
    </row>
    <row r="105" spans="1:75">
      <c r="A105" s="26" t="str">
        <f t="shared" si="104"/>
        <v/>
      </c>
      <c r="B105" s="26" t="str">
        <f t="shared" si="105"/>
        <v/>
      </c>
      <c r="C105" s="26" t="str">
        <f t="shared" si="106"/>
        <v/>
      </c>
      <c r="D105" s="103" t="str">
        <f t="shared" si="119"/>
        <v/>
      </c>
      <c r="E105" s="118" t="str">
        <f t="shared" si="120"/>
        <v/>
      </c>
      <c r="F105" s="103" t="str">
        <f t="shared" si="121"/>
        <v/>
      </c>
      <c r="G105" s="103"/>
      <c r="H105" s="60" t="str">
        <f>IF(B105="","",(IF(AND(B105&gt;='Tab1-Plan'!$C$9,C105&gt;='Tab1-Plan'!$D$9),1,0)))</f>
        <v/>
      </c>
      <c r="I105" s="64" t="str">
        <f>IF(AND(B105="",T105=""),"",VLOOKUP($A$3,'Tab2-Assumptions'!$A$10:$C$13,2,FALSE))</f>
        <v/>
      </c>
      <c r="J105" s="64" t="str">
        <f>IF(AND(B105="",T105=""),"",VLOOKUP($A$3,'Tab2-Assumptions'!$A$10:$C$13,3,FALSE))</f>
        <v/>
      </c>
      <c r="K105" s="103" t="str">
        <f t="shared" si="107"/>
        <v/>
      </c>
      <c r="L105" s="103" t="str">
        <f t="shared" si="78"/>
        <v/>
      </c>
      <c r="M105" s="103" t="str">
        <f t="shared" si="79"/>
        <v/>
      </c>
      <c r="N105" s="103" t="str">
        <f t="shared" si="80"/>
        <v/>
      </c>
      <c r="O105" s="103" t="str">
        <f t="shared" si="81"/>
        <v/>
      </c>
      <c r="P105" s="103" t="str">
        <f t="shared" si="108"/>
        <v/>
      </c>
      <c r="Q105" s="103" t="str">
        <f t="shared" si="82"/>
        <v/>
      </c>
      <c r="R105" s="103" t="str">
        <f t="shared" si="83"/>
        <v/>
      </c>
      <c r="T105" s="26" t="str">
        <f t="shared" si="109"/>
        <v/>
      </c>
      <c r="U105" s="119" t="str">
        <f t="shared" si="122"/>
        <v/>
      </c>
      <c r="V105" s="119"/>
      <c r="W105" s="120" t="str">
        <f t="shared" si="141"/>
        <v/>
      </c>
      <c r="X105" s="120" t="str">
        <f t="shared" si="85"/>
        <v/>
      </c>
      <c r="Y105" s="120" t="str">
        <f t="shared" si="123"/>
        <v/>
      </c>
      <c r="Z105" s="120"/>
      <c r="AA105" s="119" t="str">
        <f t="shared" si="142"/>
        <v/>
      </c>
      <c r="AC105" s="26" t="str">
        <f t="shared" si="124"/>
        <v/>
      </c>
      <c r="AD105" s="25" t="str">
        <f t="shared" si="125"/>
        <v/>
      </c>
      <c r="AE105" s="105"/>
      <c r="AF105" s="26" t="str">
        <f t="shared" si="126"/>
        <v/>
      </c>
      <c r="AG105" s="25" t="str">
        <f t="shared" si="127"/>
        <v/>
      </c>
      <c r="AH105" s="123"/>
      <c r="AI105" s="51" t="str">
        <f t="shared" si="128"/>
        <v/>
      </c>
      <c r="AJ105" s="35" t="str">
        <f t="shared" si="129"/>
        <v/>
      </c>
      <c r="AL105" s="25" t="str">
        <f t="shared" si="143"/>
        <v/>
      </c>
      <c r="AM105" s="25" t="str">
        <f t="shared" si="144"/>
        <v/>
      </c>
      <c r="AO105" s="33" t="str">
        <f t="shared" si="145"/>
        <v/>
      </c>
      <c r="AP105" s="33" t="str">
        <f t="shared" si="146"/>
        <v/>
      </c>
      <c r="AQ105" s="125"/>
      <c r="AR105" s="126" t="str">
        <f t="shared" si="147"/>
        <v/>
      </c>
      <c r="AS105" s="126" t="str">
        <f t="shared" si="148"/>
        <v/>
      </c>
      <c r="AT105" s="126"/>
      <c r="AU105" s="62" t="str">
        <f t="shared" si="130"/>
        <v/>
      </c>
      <c r="AV105" s="62" t="str">
        <f t="shared" si="131"/>
        <v/>
      </c>
      <c r="AW105" s="62" t="str">
        <f t="shared" si="132"/>
        <v/>
      </c>
      <c r="AX105" s="61" t="str">
        <f t="shared" si="149"/>
        <v/>
      </c>
      <c r="AY105" s="61"/>
      <c r="AZ105" s="33" t="str">
        <f>IF(B105="","",VLOOKUP($A$3,'Tab1-Plan'!$B$30:$F$33,IF(B105&lt;65,2,3),FALSE))</f>
        <v/>
      </c>
      <c r="BA105" s="33" t="str">
        <f>IF(T105="","",VLOOKUP($A$3,'Tab1-Plan'!$B$30:$F$33,IF(T105&lt;65,4,5),FALSE))</f>
        <v/>
      </c>
      <c r="BB105" s="115"/>
      <c r="BC105" s="126" t="str">
        <f t="shared" si="133"/>
        <v/>
      </c>
      <c r="BD105" s="126" t="str">
        <f t="shared" si="134"/>
        <v/>
      </c>
      <c r="BE105" s="125"/>
      <c r="BF105" s="62" t="str">
        <f t="shared" si="135"/>
        <v/>
      </c>
      <c r="BG105" s="62" t="str">
        <f t="shared" si="136"/>
        <v/>
      </c>
      <c r="BH105" s="62" t="str">
        <f t="shared" si="137"/>
        <v/>
      </c>
      <c r="BI105" s="61" t="str">
        <f t="shared" si="138"/>
        <v/>
      </c>
      <c r="BJ105" s="61"/>
      <c r="BK105" s="61" t="str">
        <f t="shared" si="139"/>
        <v/>
      </c>
      <c r="BL105" s="61" t="str">
        <f t="shared" si="140"/>
        <v/>
      </c>
      <c r="BM105" s="127"/>
      <c r="BU105" s="37"/>
      <c r="BV105" s="127"/>
      <c r="BW105" s="127"/>
    </row>
    <row r="106" spans="1:75">
      <c r="A106" s="26" t="str">
        <f t="shared" si="104"/>
        <v/>
      </c>
      <c r="B106" s="26" t="str">
        <f t="shared" si="105"/>
        <v/>
      </c>
      <c r="C106" s="26" t="str">
        <f t="shared" si="106"/>
        <v/>
      </c>
      <c r="D106" s="103" t="str">
        <f t="shared" si="119"/>
        <v/>
      </c>
      <c r="E106" s="118" t="str">
        <f t="shared" si="120"/>
        <v/>
      </c>
      <c r="F106" s="103" t="str">
        <f t="shared" si="121"/>
        <v/>
      </c>
      <c r="G106" s="103"/>
      <c r="H106" s="60" t="str">
        <f>IF(B106="","",(IF(AND(B106&gt;='Tab1-Plan'!$C$9,C106&gt;='Tab1-Plan'!$D$9),1,0)))</f>
        <v/>
      </c>
      <c r="I106" s="64" t="str">
        <f>IF(AND(B106="",T106=""),"",VLOOKUP($A$3,'Tab2-Assumptions'!$A$10:$C$13,2,FALSE))</f>
        <v/>
      </c>
      <c r="J106" s="64" t="str">
        <f>IF(AND(B106="",T106=""),"",VLOOKUP($A$3,'Tab2-Assumptions'!$A$10:$C$13,3,FALSE))</f>
        <v/>
      </c>
      <c r="K106" s="103" t="str">
        <f t="shared" si="107"/>
        <v/>
      </c>
      <c r="L106" s="103" t="str">
        <f t="shared" si="78"/>
        <v/>
      </c>
      <c r="M106" s="103" t="str">
        <f t="shared" si="79"/>
        <v/>
      </c>
      <c r="N106" s="103" t="str">
        <f t="shared" si="80"/>
        <v/>
      </c>
      <c r="O106" s="103" t="str">
        <f t="shared" si="81"/>
        <v/>
      </c>
      <c r="P106" s="103" t="str">
        <f t="shared" si="108"/>
        <v/>
      </c>
      <c r="Q106" s="103" t="str">
        <f t="shared" si="82"/>
        <v/>
      </c>
      <c r="R106" s="103" t="str">
        <f t="shared" si="83"/>
        <v/>
      </c>
      <c r="T106" s="26" t="str">
        <f t="shared" si="109"/>
        <v/>
      </c>
      <c r="U106" s="119" t="str">
        <f t="shared" si="122"/>
        <v/>
      </c>
      <c r="V106" s="119"/>
      <c r="W106" s="120" t="str">
        <f t="shared" si="141"/>
        <v/>
      </c>
      <c r="X106" s="120" t="str">
        <f t="shared" si="85"/>
        <v/>
      </c>
      <c r="Y106" s="120" t="str">
        <f t="shared" si="123"/>
        <v/>
      </c>
      <c r="Z106" s="120"/>
      <c r="AA106" s="119" t="str">
        <f t="shared" si="142"/>
        <v/>
      </c>
      <c r="AC106" s="26" t="str">
        <f t="shared" si="124"/>
        <v/>
      </c>
      <c r="AD106" s="25" t="str">
        <f t="shared" si="125"/>
        <v/>
      </c>
      <c r="AE106" s="105"/>
      <c r="AF106" s="26" t="str">
        <f t="shared" si="126"/>
        <v/>
      </c>
      <c r="AG106" s="25" t="str">
        <f t="shared" si="127"/>
        <v/>
      </c>
      <c r="AH106" s="123"/>
      <c r="AI106" s="51" t="str">
        <f t="shared" si="128"/>
        <v/>
      </c>
      <c r="AJ106" s="35" t="str">
        <f t="shared" si="129"/>
        <v/>
      </c>
      <c r="AL106" s="25" t="str">
        <f t="shared" si="143"/>
        <v/>
      </c>
      <c r="AM106" s="25" t="str">
        <f t="shared" si="144"/>
        <v/>
      </c>
      <c r="AO106" s="33" t="str">
        <f t="shared" si="145"/>
        <v/>
      </c>
      <c r="AP106" s="33" t="str">
        <f t="shared" si="146"/>
        <v/>
      </c>
      <c r="AQ106" s="125"/>
      <c r="AR106" s="126" t="str">
        <f t="shared" si="147"/>
        <v/>
      </c>
      <c r="AS106" s="126" t="str">
        <f t="shared" si="148"/>
        <v/>
      </c>
      <c r="AT106" s="126"/>
      <c r="AU106" s="62" t="str">
        <f t="shared" si="130"/>
        <v/>
      </c>
      <c r="AV106" s="62" t="str">
        <f t="shared" si="131"/>
        <v/>
      </c>
      <c r="AW106" s="62" t="str">
        <f t="shared" si="132"/>
        <v/>
      </c>
      <c r="AX106" s="61" t="str">
        <f t="shared" si="149"/>
        <v/>
      </c>
      <c r="AY106" s="61"/>
      <c r="AZ106" s="33" t="str">
        <f>IF(B106="","",VLOOKUP($A$3,'Tab1-Plan'!$B$30:$F$33,IF(B106&lt;65,2,3),FALSE))</f>
        <v/>
      </c>
      <c r="BA106" s="33" t="str">
        <f>IF(T106="","",VLOOKUP($A$3,'Tab1-Plan'!$B$30:$F$33,IF(T106&lt;65,4,5),FALSE))</f>
        <v/>
      </c>
      <c r="BB106" s="115"/>
      <c r="BC106" s="126" t="str">
        <f t="shared" si="133"/>
        <v/>
      </c>
      <c r="BD106" s="126" t="str">
        <f t="shared" si="134"/>
        <v/>
      </c>
      <c r="BE106" s="125"/>
      <c r="BF106" s="62" t="str">
        <f t="shared" si="135"/>
        <v/>
      </c>
      <c r="BG106" s="62" t="str">
        <f t="shared" si="136"/>
        <v/>
      </c>
      <c r="BH106" s="62" t="str">
        <f t="shared" si="137"/>
        <v/>
      </c>
      <c r="BI106" s="61" t="str">
        <f t="shared" si="138"/>
        <v/>
      </c>
      <c r="BJ106" s="61"/>
      <c r="BK106" s="61" t="str">
        <f t="shared" si="139"/>
        <v/>
      </c>
      <c r="BL106" s="61" t="str">
        <f t="shared" si="140"/>
        <v/>
      </c>
      <c r="BM106" s="127"/>
      <c r="BU106" s="37"/>
      <c r="BV106" s="127"/>
      <c r="BW106" s="127"/>
    </row>
    <row r="107" spans="1:75">
      <c r="A107" s="26" t="str">
        <f t="shared" si="104"/>
        <v/>
      </c>
      <c r="B107" s="26" t="str">
        <f t="shared" si="105"/>
        <v/>
      </c>
      <c r="C107" s="26" t="str">
        <f t="shared" si="106"/>
        <v/>
      </c>
      <c r="D107" s="103" t="str">
        <f t="shared" si="119"/>
        <v/>
      </c>
      <c r="E107" s="118" t="str">
        <f t="shared" si="120"/>
        <v/>
      </c>
      <c r="F107" s="103" t="str">
        <f t="shared" si="121"/>
        <v/>
      </c>
      <c r="G107" s="103"/>
      <c r="H107" s="60" t="str">
        <f>IF(B107="","",(IF(AND(B107&gt;='Tab1-Plan'!$C$9,C107&gt;='Tab1-Plan'!$D$9),1,0)))</f>
        <v/>
      </c>
      <c r="I107" s="64" t="str">
        <f>IF(AND(B107="",T107=""),"",VLOOKUP($A$3,'Tab2-Assumptions'!$A$10:$C$13,2,FALSE))</f>
        <v/>
      </c>
      <c r="J107" s="64" t="str">
        <f>IF(AND(B107="",T107=""),"",VLOOKUP($A$3,'Tab2-Assumptions'!$A$10:$C$13,3,FALSE))</f>
        <v/>
      </c>
      <c r="K107" s="103" t="str">
        <f t="shared" si="107"/>
        <v/>
      </c>
      <c r="L107" s="103" t="str">
        <f t="shared" si="78"/>
        <v/>
      </c>
      <c r="M107" s="103" t="str">
        <f t="shared" si="79"/>
        <v/>
      </c>
      <c r="N107" s="103" t="str">
        <f t="shared" si="80"/>
        <v/>
      </c>
      <c r="O107" s="103" t="str">
        <f t="shared" si="81"/>
        <v/>
      </c>
      <c r="P107" s="103" t="str">
        <f t="shared" si="108"/>
        <v/>
      </c>
      <c r="Q107" s="103" t="str">
        <f t="shared" si="82"/>
        <v/>
      </c>
      <c r="R107" s="103" t="str">
        <f t="shared" si="83"/>
        <v/>
      </c>
      <c r="T107" s="26" t="str">
        <f t="shared" si="109"/>
        <v/>
      </c>
      <c r="U107" s="119" t="str">
        <f t="shared" si="122"/>
        <v/>
      </c>
      <c r="V107" s="119"/>
      <c r="W107" s="120" t="str">
        <f t="shared" si="141"/>
        <v/>
      </c>
      <c r="X107" s="120" t="str">
        <f t="shared" si="85"/>
        <v/>
      </c>
      <c r="Y107" s="120" t="str">
        <f t="shared" si="123"/>
        <v/>
      </c>
      <c r="Z107" s="120"/>
      <c r="AA107" s="119" t="str">
        <f t="shared" si="142"/>
        <v/>
      </c>
      <c r="AC107" s="26" t="str">
        <f t="shared" si="124"/>
        <v/>
      </c>
      <c r="AD107" s="25" t="str">
        <f t="shared" si="125"/>
        <v/>
      </c>
      <c r="AE107" s="105"/>
      <c r="AF107" s="26" t="str">
        <f t="shared" si="126"/>
        <v/>
      </c>
      <c r="AG107" s="25" t="str">
        <f t="shared" si="127"/>
        <v/>
      </c>
      <c r="AH107" s="123"/>
      <c r="AI107" s="51" t="str">
        <f t="shared" si="128"/>
        <v/>
      </c>
      <c r="AJ107" s="35" t="str">
        <f t="shared" si="129"/>
        <v/>
      </c>
      <c r="AL107" s="25" t="str">
        <f t="shared" si="143"/>
        <v/>
      </c>
      <c r="AM107" s="25" t="str">
        <f t="shared" si="144"/>
        <v/>
      </c>
      <c r="AO107" s="33" t="str">
        <f t="shared" si="145"/>
        <v/>
      </c>
      <c r="AP107" s="33" t="str">
        <f t="shared" si="146"/>
        <v/>
      </c>
      <c r="AQ107" s="125"/>
      <c r="AR107" s="126" t="str">
        <f t="shared" si="147"/>
        <v/>
      </c>
      <c r="AS107" s="126" t="str">
        <f t="shared" si="148"/>
        <v/>
      </c>
      <c r="AT107" s="126"/>
      <c r="AU107" s="62" t="str">
        <f t="shared" si="130"/>
        <v/>
      </c>
      <c r="AV107" s="62" t="str">
        <f t="shared" si="131"/>
        <v/>
      </c>
      <c r="AW107" s="62" t="str">
        <f t="shared" si="132"/>
        <v/>
      </c>
      <c r="AX107" s="61" t="str">
        <f t="shared" si="149"/>
        <v/>
      </c>
      <c r="AY107" s="61"/>
      <c r="AZ107" s="33" t="str">
        <f>IF(B107="","",VLOOKUP($A$3,'Tab1-Plan'!$B$30:$F$33,IF(B107&lt;65,2,3),FALSE))</f>
        <v/>
      </c>
      <c r="BA107" s="33" t="str">
        <f>IF(T107="","",VLOOKUP($A$3,'Tab1-Plan'!$B$30:$F$33,IF(T107&lt;65,4,5),FALSE))</f>
        <v/>
      </c>
      <c r="BB107" s="115"/>
      <c r="BC107" s="126" t="str">
        <f t="shared" si="133"/>
        <v/>
      </c>
      <c r="BD107" s="126" t="str">
        <f t="shared" si="134"/>
        <v/>
      </c>
      <c r="BE107" s="125"/>
      <c r="BF107" s="62" t="str">
        <f t="shared" si="135"/>
        <v/>
      </c>
      <c r="BG107" s="62" t="str">
        <f t="shared" si="136"/>
        <v/>
      </c>
      <c r="BH107" s="62" t="str">
        <f t="shared" si="137"/>
        <v/>
      </c>
      <c r="BI107" s="61" t="str">
        <f t="shared" si="138"/>
        <v/>
      </c>
      <c r="BJ107" s="61"/>
      <c r="BK107" s="61" t="str">
        <f t="shared" si="139"/>
        <v/>
      </c>
      <c r="BL107" s="61" t="str">
        <f t="shared" si="140"/>
        <v/>
      </c>
      <c r="BM107" s="127"/>
      <c r="BU107" s="37"/>
      <c r="BV107" s="127"/>
      <c r="BW107" s="127"/>
    </row>
    <row r="108" spans="1:75">
      <c r="A108" s="26" t="str">
        <f t="shared" si="104"/>
        <v/>
      </c>
      <c r="B108" s="26" t="str">
        <f t="shared" si="105"/>
        <v/>
      </c>
      <c r="C108" s="26" t="str">
        <f t="shared" si="106"/>
        <v/>
      </c>
      <c r="D108" s="103" t="str">
        <f t="shared" si="119"/>
        <v/>
      </c>
      <c r="E108" s="118" t="str">
        <f t="shared" si="120"/>
        <v/>
      </c>
      <c r="F108" s="103" t="str">
        <f t="shared" si="121"/>
        <v/>
      </c>
      <c r="G108" s="103"/>
      <c r="H108" s="60" t="str">
        <f>IF(B108="","",(IF(AND(B108&gt;='Tab1-Plan'!$C$9,C108&gt;='Tab1-Plan'!$D$9),1,0)))</f>
        <v/>
      </c>
      <c r="I108" s="64" t="str">
        <f>IF(AND(B108="",T108=""),"",VLOOKUP($A$3,'Tab2-Assumptions'!$A$10:$C$13,2,FALSE))</f>
        <v/>
      </c>
      <c r="J108" s="64" t="str">
        <f>IF(AND(B108="",T108=""),"",VLOOKUP($A$3,'Tab2-Assumptions'!$A$10:$C$13,3,FALSE))</f>
        <v/>
      </c>
      <c r="K108" s="103" t="str">
        <f t="shared" si="107"/>
        <v/>
      </c>
      <c r="L108" s="103" t="str">
        <f t="shared" si="78"/>
        <v/>
      </c>
      <c r="M108" s="103" t="str">
        <f t="shared" si="79"/>
        <v/>
      </c>
      <c r="N108" s="103" t="str">
        <f t="shared" si="80"/>
        <v/>
      </c>
      <c r="O108" s="103" t="str">
        <f t="shared" si="81"/>
        <v/>
      </c>
      <c r="P108" s="103" t="str">
        <f t="shared" si="108"/>
        <v/>
      </c>
      <c r="Q108" s="103" t="str">
        <f t="shared" si="82"/>
        <v/>
      </c>
      <c r="R108" s="103" t="str">
        <f t="shared" si="83"/>
        <v/>
      </c>
      <c r="T108" s="26" t="str">
        <f t="shared" si="109"/>
        <v/>
      </c>
      <c r="U108" s="119" t="str">
        <f t="shared" si="122"/>
        <v/>
      </c>
      <c r="V108" s="119"/>
      <c r="W108" s="120" t="str">
        <f t="shared" si="141"/>
        <v/>
      </c>
      <c r="X108" s="120" t="str">
        <f t="shared" si="85"/>
        <v/>
      </c>
      <c r="Y108" s="120" t="str">
        <f t="shared" si="123"/>
        <v/>
      </c>
      <c r="Z108" s="120"/>
      <c r="AA108" s="119" t="str">
        <f t="shared" si="142"/>
        <v/>
      </c>
      <c r="AC108" s="26" t="str">
        <f t="shared" si="124"/>
        <v/>
      </c>
      <c r="AD108" s="25" t="str">
        <f t="shared" si="125"/>
        <v/>
      </c>
      <c r="AE108" s="105"/>
      <c r="AF108" s="26" t="str">
        <f t="shared" si="126"/>
        <v/>
      </c>
      <c r="AG108" s="25" t="str">
        <f t="shared" si="127"/>
        <v/>
      </c>
      <c r="AH108" s="123"/>
      <c r="AI108" s="51" t="str">
        <f t="shared" si="128"/>
        <v/>
      </c>
      <c r="AJ108" s="35" t="str">
        <f t="shared" si="129"/>
        <v/>
      </c>
      <c r="AL108" s="25" t="str">
        <f t="shared" si="143"/>
        <v/>
      </c>
      <c r="AM108" s="25" t="str">
        <f t="shared" si="144"/>
        <v/>
      </c>
      <c r="AO108" s="33" t="str">
        <f t="shared" si="145"/>
        <v/>
      </c>
      <c r="AP108" s="33" t="str">
        <f t="shared" si="146"/>
        <v/>
      </c>
      <c r="AQ108" s="125"/>
      <c r="AR108" s="126" t="str">
        <f t="shared" si="147"/>
        <v/>
      </c>
      <c r="AS108" s="126" t="str">
        <f t="shared" si="148"/>
        <v/>
      </c>
      <c r="AT108" s="126"/>
      <c r="AU108" s="62" t="str">
        <f t="shared" si="130"/>
        <v/>
      </c>
      <c r="AV108" s="62" t="str">
        <f t="shared" si="131"/>
        <v/>
      </c>
      <c r="AW108" s="62" t="str">
        <f t="shared" si="132"/>
        <v/>
      </c>
      <c r="AX108" s="61" t="str">
        <f t="shared" si="149"/>
        <v/>
      </c>
      <c r="AY108" s="61"/>
      <c r="AZ108" s="33" t="str">
        <f>IF(B108="","",VLOOKUP($A$3,'Tab1-Plan'!$B$30:$F$33,IF(B108&lt;65,2,3),FALSE))</f>
        <v/>
      </c>
      <c r="BA108" s="33" t="str">
        <f>IF(T108="","",VLOOKUP($A$3,'Tab1-Plan'!$B$30:$F$33,IF(T108&lt;65,4,5),FALSE))</f>
        <v/>
      </c>
      <c r="BB108" s="115"/>
      <c r="BC108" s="126" t="str">
        <f t="shared" si="133"/>
        <v/>
      </c>
      <c r="BD108" s="126" t="str">
        <f t="shared" si="134"/>
        <v/>
      </c>
      <c r="BE108" s="125"/>
      <c r="BF108" s="62" t="str">
        <f t="shared" si="135"/>
        <v/>
      </c>
      <c r="BG108" s="62" t="str">
        <f t="shared" si="136"/>
        <v/>
      </c>
      <c r="BH108" s="62" t="str">
        <f t="shared" si="137"/>
        <v/>
      </c>
      <c r="BI108" s="61" t="str">
        <f t="shared" si="138"/>
        <v/>
      </c>
      <c r="BJ108" s="61"/>
      <c r="BK108" s="61" t="str">
        <f t="shared" si="139"/>
        <v/>
      </c>
      <c r="BL108" s="61" t="str">
        <f t="shared" si="140"/>
        <v/>
      </c>
      <c r="BM108" s="127"/>
      <c r="BU108" s="37"/>
      <c r="BV108" s="127"/>
      <c r="BW108" s="127"/>
    </row>
    <row r="109" spans="1:75">
      <c r="A109" s="26" t="str">
        <f t="shared" si="104"/>
        <v/>
      </c>
      <c r="B109" s="26" t="str">
        <f t="shared" si="105"/>
        <v/>
      </c>
      <c r="C109" s="26" t="str">
        <f t="shared" si="106"/>
        <v/>
      </c>
      <c r="D109" s="103" t="str">
        <f t="shared" si="119"/>
        <v/>
      </c>
      <c r="E109" s="118" t="str">
        <f t="shared" si="120"/>
        <v/>
      </c>
      <c r="F109" s="103" t="str">
        <f t="shared" si="121"/>
        <v/>
      </c>
      <c r="G109" s="103"/>
      <c r="H109" s="60" t="str">
        <f>IF(B109="","",(IF(AND(B109&gt;='Tab1-Plan'!$C$9,C109&gt;='Tab1-Plan'!$D$9),1,0)))</f>
        <v/>
      </c>
      <c r="I109" s="64" t="str">
        <f>IF(AND(B109="",T109=""),"",VLOOKUP($A$3,'Tab2-Assumptions'!$A$10:$C$13,2,FALSE))</f>
        <v/>
      </c>
      <c r="J109" s="64" t="str">
        <f>IF(AND(B109="",T109=""),"",VLOOKUP($A$3,'Tab2-Assumptions'!$A$10:$C$13,3,FALSE))</f>
        <v/>
      </c>
      <c r="K109" s="103" t="str">
        <f t="shared" si="107"/>
        <v/>
      </c>
      <c r="L109" s="103" t="str">
        <f t="shared" si="78"/>
        <v/>
      </c>
      <c r="M109" s="103" t="str">
        <f t="shared" si="79"/>
        <v/>
      </c>
      <c r="N109" s="103" t="str">
        <f t="shared" si="80"/>
        <v/>
      </c>
      <c r="O109" s="103" t="str">
        <f t="shared" si="81"/>
        <v/>
      </c>
      <c r="P109" s="103" t="str">
        <f t="shared" si="108"/>
        <v/>
      </c>
      <c r="Q109" s="103" t="str">
        <f t="shared" si="82"/>
        <v/>
      </c>
      <c r="R109" s="103" t="str">
        <f t="shared" si="83"/>
        <v/>
      </c>
      <c r="T109" s="26" t="str">
        <f t="shared" si="109"/>
        <v/>
      </c>
      <c r="U109" s="119" t="str">
        <f t="shared" si="122"/>
        <v/>
      </c>
      <c r="V109" s="119"/>
      <c r="W109" s="120" t="str">
        <f t="shared" si="141"/>
        <v/>
      </c>
      <c r="X109" s="120" t="str">
        <f t="shared" si="85"/>
        <v/>
      </c>
      <c r="Y109" s="120" t="str">
        <f t="shared" si="123"/>
        <v/>
      </c>
      <c r="Z109" s="120"/>
      <c r="AA109" s="119" t="str">
        <f t="shared" si="142"/>
        <v/>
      </c>
      <c r="AC109" s="26" t="str">
        <f t="shared" si="124"/>
        <v/>
      </c>
      <c r="AD109" s="25" t="str">
        <f t="shared" si="125"/>
        <v/>
      </c>
      <c r="AE109" s="105"/>
      <c r="AF109" s="26" t="str">
        <f t="shared" si="126"/>
        <v/>
      </c>
      <c r="AG109" s="25" t="str">
        <f t="shared" si="127"/>
        <v/>
      </c>
      <c r="AH109" s="123"/>
      <c r="AI109" s="51" t="str">
        <f t="shared" si="128"/>
        <v/>
      </c>
      <c r="AJ109" s="35" t="str">
        <f t="shared" si="129"/>
        <v/>
      </c>
      <c r="AL109" s="25" t="str">
        <f t="shared" si="143"/>
        <v/>
      </c>
      <c r="AM109" s="25" t="str">
        <f t="shared" si="144"/>
        <v/>
      </c>
      <c r="AO109" s="33" t="str">
        <f t="shared" si="145"/>
        <v/>
      </c>
      <c r="AP109" s="33" t="str">
        <f t="shared" si="146"/>
        <v/>
      </c>
      <c r="AQ109" s="125"/>
      <c r="AR109" s="126" t="str">
        <f t="shared" si="147"/>
        <v/>
      </c>
      <c r="AS109" s="126" t="str">
        <f t="shared" si="148"/>
        <v/>
      </c>
      <c r="AT109" s="126"/>
      <c r="AU109" s="62" t="str">
        <f t="shared" si="130"/>
        <v/>
      </c>
      <c r="AV109" s="62" t="str">
        <f t="shared" si="131"/>
        <v/>
      </c>
      <c r="AW109" s="62" t="str">
        <f t="shared" si="132"/>
        <v/>
      </c>
      <c r="AX109" s="61" t="str">
        <f t="shared" si="149"/>
        <v/>
      </c>
      <c r="AY109" s="61"/>
      <c r="AZ109" s="33" t="str">
        <f>IF(B109="","",VLOOKUP($A$3,'Tab1-Plan'!$B$30:$F$33,IF(B109&lt;65,2,3),FALSE))</f>
        <v/>
      </c>
      <c r="BA109" s="33" t="str">
        <f>IF(T109="","",VLOOKUP($A$3,'Tab1-Plan'!$B$30:$F$33,IF(T109&lt;65,4,5),FALSE))</f>
        <v/>
      </c>
      <c r="BB109" s="115"/>
      <c r="BC109" s="126" t="str">
        <f t="shared" si="133"/>
        <v/>
      </c>
      <c r="BD109" s="126" t="str">
        <f t="shared" si="134"/>
        <v/>
      </c>
      <c r="BE109" s="125"/>
      <c r="BF109" s="62" t="str">
        <f t="shared" si="135"/>
        <v/>
      </c>
      <c r="BG109" s="62" t="str">
        <f t="shared" si="136"/>
        <v/>
      </c>
      <c r="BH109" s="62" t="str">
        <f t="shared" si="137"/>
        <v/>
      </c>
      <c r="BI109" s="61" t="str">
        <f t="shared" si="138"/>
        <v/>
      </c>
      <c r="BJ109" s="61"/>
      <c r="BK109" s="61" t="str">
        <f t="shared" si="139"/>
        <v/>
      </c>
      <c r="BL109" s="61" t="str">
        <f t="shared" si="140"/>
        <v/>
      </c>
      <c r="BM109" s="127"/>
      <c r="BU109" s="37"/>
      <c r="BV109" s="127"/>
      <c r="BW109" s="127"/>
    </row>
    <row r="110" spans="1:75">
      <c r="A110" s="26" t="str">
        <f t="shared" si="104"/>
        <v/>
      </c>
      <c r="B110" s="26" t="str">
        <f t="shared" si="105"/>
        <v/>
      </c>
      <c r="C110" s="26" t="str">
        <f t="shared" si="106"/>
        <v/>
      </c>
      <c r="D110" s="103" t="str">
        <f t="shared" si="119"/>
        <v/>
      </c>
      <c r="E110" s="118" t="str">
        <f t="shared" si="120"/>
        <v/>
      </c>
      <c r="F110" s="103" t="str">
        <f t="shared" si="121"/>
        <v/>
      </c>
      <c r="G110" s="103"/>
      <c r="H110" s="60" t="str">
        <f>IF(B110="","",(IF(AND(B110&gt;='Tab1-Plan'!$C$9,C110&gt;='Tab1-Plan'!$D$9),1,0)))</f>
        <v/>
      </c>
      <c r="I110" s="64" t="str">
        <f>IF(AND(B110="",T110=""),"",VLOOKUP($A$3,'Tab2-Assumptions'!$A$10:$C$13,2,FALSE))</f>
        <v/>
      </c>
      <c r="J110" s="64" t="str">
        <f>IF(AND(B110="",T110=""),"",VLOOKUP($A$3,'Tab2-Assumptions'!$A$10:$C$13,3,FALSE))</f>
        <v/>
      </c>
      <c r="K110" s="103" t="str">
        <f t="shared" si="107"/>
        <v/>
      </c>
      <c r="L110" s="103" t="str">
        <f t="shared" si="78"/>
        <v/>
      </c>
      <c r="M110" s="103" t="str">
        <f t="shared" si="79"/>
        <v/>
      </c>
      <c r="N110" s="103" t="str">
        <f t="shared" si="80"/>
        <v/>
      </c>
      <c r="O110" s="103" t="str">
        <f t="shared" si="81"/>
        <v/>
      </c>
      <c r="P110" s="103" t="str">
        <f t="shared" si="108"/>
        <v/>
      </c>
      <c r="Q110" s="103" t="str">
        <f t="shared" si="82"/>
        <v/>
      </c>
      <c r="R110" s="103" t="str">
        <f t="shared" si="83"/>
        <v/>
      </c>
      <c r="T110" s="26" t="str">
        <f t="shared" si="109"/>
        <v/>
      </c>
      <c r="U110" s="119" t="str">
        <f t="shared" si="122"/>
        <v/>
      </c>
      <c r="V110" s="119"/>
      <c r="W110" s="120" t="str">
        <f t="shared" si="141"/>
        <v/>
      </c>
      <c r="X110" s="120" t="str">
        <f t="shared" si="85"/>
        <v/>
      </c>
      <c r="Y110" s="120" t="str">
        <f t="shared" si="123"/>
        <v/>
      </c>
      <c r="Z110" s="120"/>
      <c r="AA110" s="119" t="str">
        <f t="shared" si="142"/>
        <v/>
      </c>
      <c r="AC110" s="26" t="str">
        <f t="shared" si="124"/>
        <v/>
      </c>
      <c r="AD110" s="25" t="str">
        <f t="shared" si="125"/>
        <v/>
      </c>
      <c r="AE110" s="105"/>
      <c r="AF110" s="26" t="str">
        <f t="shared" si="126"/>
        <v/>
      </c>
      <c r="AG110" s="25" t="str">
        <f t="shared" si="127"/>
        <v/>
      </c>
      <c r="AH110" s="123"/>
      <c r="AI110" s="51" t="str">
        <f t="shared" si="128"/>
        <v/>
      </c>
      <c r="AJ110" s="35" t="str">
        <f t="shared" si="129"/>
        <v/>
      </c>
      <c r="AL110" s="25" t="str">
        <f t="shared" si="143"/>
        <v/>
      </c>
      <c r="AM110" s="25" t="str">
        <f t="shared" si="144"/>
        <v/>
      </c>
      <c r="AO110" s="33" t="str">
        <f t="shared" si="145"/>
        <v/>
      </c>
      <c r="AP110" s="33" t="str">
        <f t="shared" si="146"/>
        <v/>
      </c>
      <c r="AQ110" s="125"/>
      <c r="AR110" s="126" t="str">
        <f t="shared" si="147"/>
        <v/>
      </c>
      <c r="AS110" s="126" t="str">
        <f t="shared" si="148"/>
        <v/>
      </c>
      <c r="AT110" s="126"/>
      <c r="AU110" s="62" t="str">
        <f t="shared" si="130"/>
        <v/>
      </c>
      <c r="AV110" s="62" t="str">
        <f t="shared" si="131"/>
        <v/>
      </c>
      <c r="AW110" s="62" t="str">
        <f t="shared" si="132"/>
        <v/>
      </c>
      <c r="AX110" s="61" t="str">
        <f t="shared" si="149"/>
        <v/>
      </c>
      <c r="AY110" s="61"/>
      <c r="AZ110" s="33" t="str">
        <f>IF(B110="","",VLOOKUP($A$3,'Tab1-Plan'!$B$30:$F$33,IF(B110&lt;65,2,3),FALSE))</f>
        <v/>
      </c>
      <c r="BA110" s="33" t="str">
        <f>IF(T110="","",VLOOKUP($A$3,'Tab1-Plan'!$B$30:$F$33,IF(T110&lt;65,4,5),FALSE))</f>
        <v/>
      </c>
      <c r="BB110" s="115"/>
      <c r="BC110" s="126" t="str">
        <f t="shared" si="133"/>
        <v/>
      </c>
      <c r="BD110" s="126" t="str">
        <f t="shared" si="134"/>
        <v/>
      </c>
      <c r="BE110" s="125"/>
      <c r="BF110" s="62" t="str">
        <f t="shared" si="135"/>
        <v/>
      </c>
      <c r="BG110" s="62" t="str">
        <f t="shared" si="136"/>
        <v/>
      </c>
      <c r="BH110" s="62" t="str">
        <f t="shared" si="137"/>
        <v/>
      </c>
      <c r="BI110" s="61" t="str">
        <f t="shared" si="138"/>
        <v/>
      </c>
      <c r="BJ110" s="61"/>
      <c r="BK110" s="61" t="str">
        <f t="shared" si="139"/>
        <v/>
      </c>
      <c r="BL110" s="61" t="str">
        <f t="shared" si="140"/>
        <v/>
      </c>
      <c r="BM110" s="127"/>
      <c r="BU110" s="37"/>
      <c r="BV110" s="127"/>
      <c r="BW110" s="127"/>
    </row>
    <row r="111" spans="1:75">
      <c r="A111" s="26" t="str">
        <f t="shared" si="104"/>
        <v/>
      </c>
      <c r="B111" s="26" t="str">
        <f t="shared" si="105"/>
        <v/>
      </c>
      <c r="C111" s="26" t="str">
        <f t="shared" si="106"/>
        <v/>
      </c>
      <c r="D111" s="103" t="str">
        <f t="shared" si="119"/>
        <v/>
      </c>
      <c r="E111" s="118" t="str">
        <f t="shared" si="120"/>
        <v/>
      </c>
      <c r="F111" s="103" t="str">
        <f t="shared" si="121"/>
        <v/>
      </c>
      <c r="G111" s="103"/>
      <c r="H111" s="60" t="str">
        <f>IF(B111="","",(IF(AND(B111&gt;='Tab1-Plan'!$C$9,C111&gt;='Tab1-Plan'!$D$9),1,0)))</f>
        <v/>
      </c>
      <c r="I111" s="64" t="str">
        <f>IF(AND(B111="",T111=""),"",VLOOKUP($A$3,'Tab2-Assumptions'!$A$10:$C$13,2,FALSE))</f>
        <v/>
      </c>
      <c r="J111" s="64" t="str">
        <f>IF(AND(B111="",T111=""),"",VLOOKUP($A$3,'Tab2-Assumptions'!$A$10:$C$13,3,FALSE))</f>
        <v/>
      </c>
      <c r="K111" s="103" t="str">
        <f t="shared" si="107"/>
        <v/>
      </c>
      <c r="L111" s="103" t="str">
        <f t="shared" si="78"/>
        <v/>
      </c>
      <c r="M111" s="103" t="str">
        <f t="shared" si="79"/>
        <v/>
      </c>
      <c r="N111" s="103" t="str">
        <f t="shared" si="80"/>
        <v/>
      </c>
      <c r="O111" s="103" t="str">
        <f t="shared" si="81"/>
        <v/>
      </c>
      <c r="P111" s="103" t="str">
        <f t="shared" si="108"/>
        <v/>
      </c>
      <c r="Q111" s="103" t="str">
        <f t="shared" si="82"/>
        <v/>
      </c>
      <c r="R111" s="103" t="str">
        <f t="shared" si="83"/>
        <v/>
      </c>
      <c r="T111" s="26" t="str">
        <f t="shared" si="109"/>
        <v/>
      </c>
      <c r="U111" s="119" t="str">
        <f t="shared" si="122"/>
        <v/>
      </c>
      <c r="V111" s="119"/>
      <c r="W111" s="120" t="str">
        <f t="shared" si="141"/>
        <v/>
      </c>
      <c r="X111" s="120" t="str">
        <f t="shared" si="85"/>
        <v/>
      </c>
      <c r="Y111" s="120" t="str">
        <f t="shared" si="123"/>
        <v/>
      </c>
      <c r="Z111" s="120"/>
      <c r="AA111" s="119" t="str">
        <f t="shared" si="142"/>
        <v/>
      </c>
      <c r="AC111" s="26" t="str">
        <f t="shared" si="124"/>
        <v/>
      </c>
      <c r="AD111" s="25" t="str">
        <f t="shared" si="125"/>
        <v/>
      </c>
      <c r="AE111" s="105"/>
      <c r="AF111" s="26" t="str">
        <f t="shared" si="126"/>
        <v/>
      </c>
      <c r="AG111" s="25" t="str">
        <f t="shared" si="127"/>
        <v/>
      </c>
      <c r="AH111" s="123"/>
      <c r="AI111" s="51" t="str">
        <f t="shared" si="128"/>
        <v/>
      </c>
      <c r="AJ111" s="35" t="str">
        <f t="shared" si="129"/>
        <v/>
      </c>
      <c r="AL111" s="25" t="str">
        <f t="shared" si="143"/>
        <v/>
      </c>
      <c r="AM111" s="25" t="str">
        <f t="shared" si="144"/>
        <v/>
      </c>
      <c r="AO111" s="33" t="str">
        <f t="shared" si="145"/>
        <v/>
      </c>
      <c r="AP111" s="33" t="str">
        <f t="shared" si="146"/>
        <v/>
      </c>
      <c r="AQ111" s="125"/>
      <c r="AR111" s="126" t="str">
        <f t="shared" si="147"/>
        <v/>
      </c>
      <c r="AS111" s="126" t="str">
        <f t="shared" si="148"/>
        <v/>
      </c>
      <c r="AT111" s="126"/>
      <c r="AU111" s="62" t="str">
        <f t="shared" si="130"/>
        <v/>
      </c>
      <c r="AV111" s="62" t="str">
        <f t="shared" si="131"/>
        <v/>
      </c>
      <c r="AW111" s="62" t="str">
        <f t="shared" si="132"/>
        <v/>
      </c>
      <c r="AX111" s="61" t="str">
        <f t="shared" si="149"/>
        <v/>
      </c>
      <c r="AY111" s="61"/>
      <c r="AZ111" s="33" t="str">
        <f>IF(B111="","",VLOOKUP($A$3,'Tab1-Plan'!$B$30:$F$33,IF(B111&lt;65,2,3),FALSE))</f>
        <v/>
      </c>
      <c r="BA111" s="33" t="str">
        <f>IF(T111="","",VLOOKUP($A$3,'Tab1-Plan'!$B$30:$F$33,IF(T111&lt;65,4,5),FALSE))</f>
        <v/>
      </c>
      <c r="BB111" s="115"/>
      <c r="BC111" s="126" t="str">
        <f t="shared" si="133"/>
        <v/>
      </c>
      <c r="BD111" s="126" t="str">
        <f t="shared" si="134"/>
        <v/>
      </c>
      <c r="BE111" s="125"/>
      <c r="BF111" s="62" t="str">
        <f t="shared" si="135"/>
        <v/>
      </c>
      <c r="BG111" s="62" t="str">
        <f t="shared" si="136"/>
        <v/>
      </c>
      <c r="BH111" s="62" t="str">
        <f t="shared" si="137"/>
        <v/>
      </c>
      <c r="BI111" s="61" t="str">
        <f t="shared" si="138"/>
        <v/>
      </c>
      <c r="BJ111" s="61"/>
      <c r="BK111" s="61" t="str">
        <f t="shared" si="139"/>
        <v/>
      </c>
      <c r="BL111" s="61" t="str">
        <f t="shared" si="140"/>
        <v/>
      </c>
      <c r="BM111" s="127"/>
      <c r="BU111" s="37"/>
      <c r="BV111" s="127"/>
      <c r="BW111" s="127"/>
    </row>
    <row r="112" spans="1:75">
      <c r="A112" s="26" t="str">
        <f t="shared" si="104"/>
        <v/>
      </c>
      <c r="B112" s="26" t="str">
        <f t="shared" si="105"/>
        <v/>
      </c>
      <c r="C112" s="26" t="str">
        <f t="shared" si="106"/>
        <v/>
      </c>
      <c r="D112" s="103" t="str">
        <f t="shared" si="119"/>
        <v/>
      </c>
      <c r="E112" s="118" t="str">
        <f t="shared" si="120"/>
        <v/>
      </c>
      <c r="F112" s="103" t="str">
        <f t="shared" si="121"/>
        <v/>
      </c>
      <c r="G112" s="103"/>
      <c r="H112" s="60" t="str">
        <f>IF(B112="","",(IF(AND(B112&gt;='Tab1-Plan'!$C$9,C112&gt;='Tab1-Plan'!$D$9),1,0)))</f>
        <v/>
      </c>
      <c r="I112" s="64" t="str">
        <f>IF(AND(B112="",T112=""),"",VLOOKUP($A$3,'Tab2-Assumptions'!$A$10:$C$13,2,FALSE))</f>
        <v/>
      </c>
      <c r="J112" s="64" t="str">
        <f>IF(AND(B112="",T112=""),"",VLOOKUP($A$3,'Tab2-Assumptions'!$A$10:$C$13,3,FALSE))</f>
        <v/>
      </c>
      <c r="K112" s="103" t="str">
        <f t="shared" si="107"/>
        <v/>
      </c>
      <c r="L112" s="103" t="str">
        <f t="shared" si="78"/>
        <v/>
      </c>
      <c r="M112" s="103" t="str">
        <f t="shared" si="79"/>
        <v/>
      </c>
      <c r="N112" s="103" t="str">
        <f t="shared" si="80"/>
        <v/>
      </c>
      <c r="O112" s="103" t="str">
        <f t="shared" si="81"/>
        <v/>
      </c>
      <c r="P112" s="103" t="str">
        <f t="shared" si="108"/>
        <v/>
      </c>
      <c r="Q112" s="103" t="str">
        <f t="shared" si="82"/>
        <v/>
      </c>
      <c r="R112" s="103" t="str">
        <f t="shared" si="83"/>
        <v/>
      </c>
      <c r="T112" s="26" t="str">
        <f t="shared" si="109"/>
        <v/>
      </c>
      <c r="U112" s="119" t="str">
        <f t="shared" si="122"/>
        <v/>
      </c>
      <c r="V112" s="119"/>
      <c r="W112" s="120" t="str">
        <f t="shared" si="141"/>
        <v/>
      </c>
      <c r="X112" s="120" t="str">
        <f t="shared" si="85"/>
        <v/>
      </c>
      <c r="Y112" s="120" t="str">
        <f t="shared" si="123"/>
        <v/>
      </c>
      <c r="Z112" s="120"/>
      <c r="AA112" s="119" t="str">
        <f t="shared" si="142"/>
        <v/>
      </c>
      <c r="AC112" s="26" t="str">
        <f t="shared" si="124"/>
        <v/>
      </c>
      <c r="AD112" s="25" t="str">
        <f t="shared" si="125"/>
        <v/>
      </c>
      <c r="AE112" s="105"/>
      <c r="AF112" s="26" t="str">
        <f t="shared" si="126"/>
        <v/>
      </c>
      <c r="AG112" s="25" t="str">
        <f t="shared" si="127"/>
        <v/>
      </c>
      <c r="AH112" s="123"/>
      <c r="AI112" s="51" t="str">
        <f t="shared" si="128"/>
        <v/>
      </c>
      <c r="AJ112" s="35" t="str">
        <f t="shared" si="129"/>
        <v/>
      </c>
      <c r="AL112" s="25" t="str">
        <f t="shared" si="143"/>
        <v/>
      </c>
      <c r="AM112" s="25" t="str">
        <f t="shared" si="144"/>
        <v/>
      </c>
      <c r="AO112" s="33" t="str">
        <f t="shared" si="145"/>
        <v/>
      </c>
      <c r="AP112" s="33" t="str">
        <f t="shared" si="146"/>
        <v/>
      </c>
      <c r="AQ112" s="125"/>
      <c r="AR112" s="126" t="str">
        <f t="shared" si="147"/>
        <v/>
      </c>
      <c r="AS112" s="126" t="str">
        <f t="shared" si="148"/>
        <v/>
      </c>
      <c r="AT112" s="126"/>
      <c r="AU112" s="62" t="str">
        <f t="shared" si="130"/>
        <v/>
      </c>
      <c r="AV112" s="62" t="str">
        <f t="shared" si="131"/>
        <v/>
      </c>
      <c r="AW112" s="62" t="str">
        <f t="shared" si="132"/>
        <v/>
      </c>
      <c r="AX112" s="61" t="str">
        <f t="shared" si="149"/>
        <v/>
      </c>
      <c r="AY112" s="61"/>
      <c r="AZ112" s="33" t="str">
        <f>IF(B112="","",VLOOKUP($A$3,'Tab1-Plan'!$B$30:$F$33,IF(B112&lt;65,2,3),FALSE))</f>
        <v/>
      </c>
      <c r="BA112" s="33" t="str">
        <f>IF(T112="","",VLOOKUP($A$3,'Tab1-Plan'!$B$30:$F$33,IF(T112&lt;65,4,5),FALSE))</f>
        <v/>
      </c>
      <c r="BB112" s="115"/>
      <c r="BC112" s="126" t="str">
        <f t="shared" si="133"/>
        <v/>
      </c>
      <c r="BD112" s="126" t="str">
        <f t="shared" si="134"/>
        <v/>
      </c>
      <c r="BE112" s="125"/>
      <c r="BF112" s="62" t="str">
        <f t="shared" si="135"/>
        <v/>
      </c>
      <c r="BG112" s="62" t="str">
        <f t="shared" si="136"/>
        <v/>
      </c>
      <c r="BH112" s="62" t="str">
        <f t="shared" si="137"/>
        <v/>
      </c>
      <c r="BI112" s="61" t="str">
        <f t="shared" si="138"/>
        <v/>
      </c>
      <c r="BJ112" s="61"/>
      <c r="BK112" s="61" t="str">
        <f t="shared" si="139"/>
        <v/>
      </c>
      <c r="BL112" s="61" t="str">
        <f t="shared" si="140"/>
        <v/>
      </c>
      <c r="BM112" s="127"/>
      <c r="BU112" s="37"/>
      <c r="BV112" s="127"/>
      <c r="BW112" s="127"/>
    </row>
    <row r="113" spans="1:75">
      <c r="A113" s="26" t="str">
        <f t="shared" si="104"/>
        <v/>
      </c>
      <c r="B113" s="26" t="str">
        <f t="shared" si="105"/>
        <v/>
      </c>
      <c r="C113" s="26" t="str">
        <f t="shared" si="106"/>
        <v/>
      </c>
      <c r="D113" s="103" t="str">
        <f t="shared" si="119"/>
        <v/>
      </c>
      <c r="E113" s="118" t="str">
        <f t="shared" si="120"/>
        <v/>
      </c>
      <c r="F113" s="103" t="str">
        <f t="shared" si="121"/>
        <v/>
      </c>
      <c r="G113" s="103"/>
      <c r="H113" s="60" t="str">
        <f>IF(B113="","",(IF(AND(B113&gt;='Tab1-Plan'!$C$9,C113&gt;='Tab1-Plan'!$D$9),1,0)))</f>
        <v/>
      </c>
      <c r="I113" s="64" t="str">
        <f>IF(AND(B113="",T113=""),"",VLOOKUP($A$3,'Tab2-Assumptions'!$A$10:$C$13,2,FALSE))</f>
        <v/>
      </c>
      <c r="J113" s="64" t="str">
        <f>IF(AND(B113="",T113=""),"",VLOOKUP($A$3,'Tab2-Assumptions'!$A$10:$C$13,3,FALSE))</f>
        <v/>
      </c>
      <c r="K113" s="103" t="str">
        <f t="shared" si="107"/>
        <v/>
      </c>
      <c r="L113" s="103" t="str">
        <f t="shared" si="78"/>
        <v/>
      </c>
      <c r="M113" s="103" t="str">
        <f t="shared" si="79"/>
        <v/>
      </c>
      <c r="N113" s="103" t="str">
        <f t="shared" si="80"/>
        <v/>
      </c>
      <c r="O113" s="103" t="str">
        <f t="shared" si="81"/>
        <v/>
      </c>
      <c r="P113" s="103" t="str">
        <f t="shared" si="108"/>
        <v/>
      </c>
      <c r="Q113" s="103" t="str">
        <f t="shared" si="82"/>
        <v/>
      </c>
      <c r="R113" s="103" t="str">
        <f t="shared" si="83"/>
        <v/>
      </c>
      <c r="T113" s="26" t="str">
        <f t="shared" si="109"/>
        <v/>
      </c>
      <c r="U113" s="119" t="str">
        <f t="shared" si="122"/>
        <v/>
      </c>
      <c r="V113" s="119"/>
      <c r="W113" s="120" t="str">
        <f t="shared" si="141"/>
        <v/>
      </c>
      <c r="X113" s="120" t="str">
        <f t="shared" si="85"/>
        <v/>
      </c>
      <c r="Y113" s="120" t="str">
        <f t="shared" si="123"/>
        <v/>
      </c>
      <c r="Z113" s="120"/>
      <c r="AA113" s="119" t="str">
        <f t="shared" si="142"/>
        <v/>
      </c>
      <c r="AC113" s="26" t="str">
        <f t="shared" si="124"/>
        <v/>
      </c>
      <c r="AD113" s="25" t="str">
        <f t="shared" si="125"/>
        <v/>
      </c>
      <c r="AE113" s="105"/>
      <c r="AF113" s="26" t="str">
        <f t="shared" si="126"/>
        <v/>
      </c>
      <c r="AG113" s="25" t="str">
        <f t="shared" si="127"/>
        <v/>
      </c>
      <c r="AH113" s="123"/>
      <c r="AI113" s="51" t="str">
        <f t="shared" si="128"/>
        <v/>
      </c>
      <c r="AJ113" s="35" t="str">
        <f t="shared" si="129"/>
        <v/>
      </c>
      <c r="AL113" s="25" t="str">
        <f t="shared" si="143"/>
        <v/>
      </c>
      <c r="AM113" s="25" t="str">
        <f t="shared" si="144"/>
        <v/>
      </c>
      <c r="AO113" s="33" t="str">
        <f t="shared" si="145"/>
        <v/>
      </c>
      <c r="AP113" s="33" t="str">
        <f t="shared" si="146"/>
        <v/>
      </c>
      <c r="AQ113" s="125"/>
      <c r="AR113" s="126" t="str">
        <f t="shared" si="147"/>
        <v/>
      </c>
      <c r="AS113" s="126" t="str">
        <f t="shared" si="148"/>
        <v/>
      </c>
      <c r="AT113" s="126"/>
      <c r="AU113" s="62" t="str">
        <f t="shared" si="130"/>
        <v/>
      </c>
      <c r="AV113" s="62" t="str">
        <f t="shared" si="131"/>
        <v/>
      </c>
      <c r="AW113" s="62" t="str">
        <f t="shared" si="132"/>
        <v/>
      </c>
      <c r="AX113" s="61" t="str">
        <f t="shared" si="149"/>
        <v/>
      </c>
      <c r="AY113" s="61"/>
      <c r="AZ113" s="33" t="str">
        <f>IF(B113="","",VLOOKUP($A$3,'Tab1-Plan'!$B$30:$F$33,IF(B113&lt;65,2,3),FALSE))</f>
        <v/>
      </c>
      <c r="BA113" s="33" t="str">
        <f>IF(T113="","",VLOOKUP($A$3,'Tab1-Plan'!$B$30:$F$33,IF(T113&lt;65,4,5),FALSE))</f>
        <v/>
      </c>
      <c r="BB113" s="115"/>
      <c r="BC113" s="126" t="str">
        <f t="shared" si="133"/>
        <v/>
      </c>
      <c r="BD113" s="126" t="str">
        <f t="shared" si="134"/>
        <v/>
      </c>
      <c r="BE113" s="125"/>
      <c r="BF113" s="62" t="str">
        <f t="shared" si="135"/>
        <v/>
      </c>
      <c r="BG113" s="62" t="str">
        <f t="shared" si="136"/>
        <v/>
      </c>
      <c r="BH113" s="62" t="str">
        <f t="shared" si="137"/>
        <v/>
      </c>
      <c r="BI113" s="61" t="str">
        <f t="shared" si="138"/>
        <v/>
      </c>
      <c r="BJ113" s="61"/>
      <c r="BK113" s="61" t="str">
        <f t="shared" si="139"/>
        <v/>
      </c>
      <c r="BL113" s="61" t="str">
        <f t="shared" si="140"/>
        <v/>
      </c>
      <c r="BM113" s="127"/>
      <c r="BU113" s="37"/>
      <c r="BV113" s="127"/>
      <c r="BW113" s="127"/>
    </row>
    <row r="114" spans="1:75">
      <c r="A114" s="26" t="str">
        <f t="shared" si="104"/>
        <v/>
      </c>
      <c r="B114" s="26" t="str">
        <f t="shared" si="105"/>
        <v/>
      </c>
      <c r="C114" s="26" t="str">
        <f t="shared" si="106"/>
        <v/>
      </c>
      <c r="D114" s="103" t="str">
        <f t="shared" si="119"/>
        <v/>
      </c>
      <c r="E114" s="118" t="str">
        <f t="shared" si="120"/>
        <v/>
      </c>
      <c r="F114" s="103" t="str">
        <f t="shared" si="121"/>
        <v/>
      </c>
      <c r="G114" s="103"/>
      <c r="H114" s="60" t="str">
        <f>IF(B114="","",(IF(AND(B114&gt;='Tab1-Plan'!$C$9,C114&gt;='Tab1-Plan'!$D$9),1,0)))</f>
        <v/>
      </c>
      <c r="I114" s="64" t="str">
        <f>IF(AND(B114="",T114=""),"",VLOOKUP($A$3,'Tab2-Assumptions'!$A$10:$C$13,2,FALSE))</f>
        <v/>
      </c>
      <c r="J114" s="64" t="str">
        <f>IF(AND(B114="",T114=""),"",VLOOKUP($A$3,'Tab2-Assumptions'!$A$10:$C$13,3,FALSE))</f>
        <v/>
      </c>
      <c r="K114" s="103" t="str">
        <f t="shared" si="107"/>
        <v/>
      </c>
      <c r="L114" s="103" t="str">
        <f t="shared" si="78"/>
        <v/>
      </c>
      <c r="M114" s="103" t="str">
        <f t="shared" si="79"/>
        <v/>
      </c>
      <c r="N114" s="103" t="str">
        <f t="shared" si="80"/>
        <v/>
      </c>
      <c r="O114" s="103" t="str">
        <f t="shared" si="81"/>
        <v/>
      </c>
      <c r="P114" s="103" t="str">
        <f t="shared" si="108"/>
        <v/>
      </c>
      <c r="Q114" s="103" t="str">
        <f t="shared" si="82"/>
        <v/>
      </c>
      <c r="R114" s="103" t="str">
        <f t="shared" si="83"/>
        <v/>
      </c>
      <c r="T114" s="26" t="str">
        <f t="shared" si="109"/>
        <v/>
      </c>
      <c r="U114" s="119" t="str">
        <f t="shared" si="122"/>
        <v/>
      </c>
      <c r="V114" s="119"/>
      <c r="W114" s="120" t="str">
        <f t="shared" si="141"/>
        <v/>
      </c>
      <c r="X114" s="120" t="str">
        <f t="shared" si="85"/>
        <v/>
      </c>
      <c r="Y114" s="120" t="str">
        <f t="shared" si="123"/>
        <v/>
      </c>
      <c r="Z114" s="120"/>
      <c r="AA114" s="119" t="str">
        <f t="shared" si="142"/>
        <v/>
      </c>
      <c r="AC114" s="26" t="str">
        <f t="shared" si="124"/>
        <v/>
      </c>
      <c r="AD114" s="25" t="str">
        <f t="shared" si="125"/>
        <v/>
      </c>
      <c r="AE114" s="105"/>
      <c r="AF114" s="26" t="str">
        <f t="shared" si="126"/>
        <v/>
      </c>
      <c r="AG114" s="25" t="str">
        <f t="shared" si="127"/>
        <v/>
      </c>
      <c r="AH114" s="123"/>
      <c r="AI114" s="51" t="str">
        <f t="shared" si="128"/>
        <v/>
      </c>
      <c r="AJ114" s="35" t="str">
        <f t="shared" si="129"/>
        <v/>
      </c>
      <c r="AL114" s="25" t="str">
        <f t="shared" si="143"/>
        <v/>
      </c>
      <c r="AM114" s="25" t="str">
        <f t="shared" si="144"/>
        <v/>
      </c>
      <c r="AO114" s="33" t="str">
        <f t="shared" si="145"/>
        <v/>
      </c>
      <c r="AP114" s="33" t="str">
        <f t="shared" si="146"/>
        <v/>
      </c>
      <c r="AQ114" s="125"/>
      <c r="AR114" s="126" t="str">
        <f t="shared" si="147"/>
        <v/>
      </c>
      <c r="AS114" s="126" t="str">
        <f t="shared" si="148"/>
        <v/>
      </c>
      <c r="AT114" s="126"/>
      <c r="AU114" s="62" t="str">
        <f t="shared" si="130"/>
        <v/>
      </c>
      <c r="AV114" s="62" t="str">
        <f t="shared" si="131"/>
        <v/>
      </c>
      <c r="AW114" s="62" t="str">
        <f t="shared" si="132"/>
        <v/>
      </c>
      <c r="AX114" s="61" t="str">
        <f t="shared" si="149"/>
        <v/>
      </c>
      <c r="AY114" s="61"/>
      <c r="AZ114" s="33" t="str">
        <f>IF(B114="","",VLOOKUP($A$3,'Tab1-Plan'!$B$30:$F$33,IF(B114&lt;65,2,3),FALSE))</f>
        <v/>
      </c>
      <c r="BA114" s="33" t="str">
        <f>IF(T114="","",VLOOKUP($A$3,'Tab1-Plan'!$B$30:$F$33,IF(T114&lt;65,4,5),FALSE))</f>
        <v/>
      </c>
      <c r="BB114" s="115"/>
      <c r="BC114" s="126" t="str">
        <f t="shared" si="133"/>
        <v/>
      </c>
      <c r="BD114" s="126" t="str">
        <f t="shared" si="134"/>
        <v/>
      </c>
      <c r="BE114" s="125"/>
      <c r="BF114" s="62" t="str">
        <f t="shared" si="135"/>
        <v/>
      </c>
      <c r="BG114" s="62" t="str">
        <f t="shared" si="136"/>
        <v/>
      </c>
      <c r="BH114" s="62" t="str">
        <f t="shared" si="137"/>
        <v/>
      </c>
      <c r="BI114" s="61" t="str">
        <f t="shared" si="138"/>
        <v/>
      </c>
      <c r="BJ114" s="61"/>
      <c r="BK114" s="61" t="str">
        <f t="shared" si="139"/>
        <v/>
      </c>
      <c r="BL114" s="61" t="str">
        <f t="shared" si="140"/>
        <v/>
      </c>
      <c r="BM114" s="127"/>
      <c r="BU114" s="37"/>
      <c r="BV114" s="127"/>
      <c r="BW114" s="127"/>
    </row>
    <row r="115" spans="1:75">
      <c r="A115" s="26" t="str">
        <f t="shared" si="104"/>
        <v/>
      </c>
      <c r="B115" s="26" t="str">
        <f t="shared" si="105"/>
        <v/>
      </c>
      <c r="C115" s="26" t="str">
        <f t="shared" si="106"/>
        <v/>
      </c>
      <c r="D115" s="103" t="str">
        <f t="shared" si="119"/>
        <v/>
      </c>
      <c r="E115" s="118" t="str">
        <f t="shared" si="120"/>
        <v/>
      </c>
      <c r="F115" s="103" t="str">
        <f t="shared" si="121"/>
        <v/>
      </c>
      <c r="G115" s="103"/>
      <c r="H115" s="60" t="str">
        <f>IF(B115="","",(IF(AND(B115&gt;='Tab1-Plan'!$C$9,C115&gt;='Tab1-Plan'!$D$9),1,0)))</f>
        <v/>
      </c>
      <c r="I115" s="64" t="str">
        <f>IF(AND(B115="",T115=""),"",VLOOKUP($A$3,'Tab2-Assumptions'!$A$10:$C$13,2,FALSE))</f>
        <v/>
      </c>
      <c r="J115" s="64" t="str">
        <f>IF(AND(B115="",T115=""),"",VLOOKUP($A$3,'Tab2-Assumptions'!$A$10:$C$13,3,FALSE))</f>
        <v/>
      </c>
      <c r="K115" s="103" t="str">
        <f t="shared" si="107"/>
        <v/>
      </c>
      <c r="L115" s="103" t="str">
        <f t="shared" si="78"/>
        <v/>
      </c>
      <c r="M115" s="103" t="str">
        <f t="shared" si="79"/>
        <v/>
      </c>
      <c r="N115" s="103" t="str">
        <f t="shared" si="80"/>
        <v/>
      </c>
      <c r="O115" s="103" t="str">
        <f t="shared" si="81"/>
        <v/>
      </c>
      <c r="P115" s="103" t="str">
        <f t="shared" si="108"/>
        <v/>
      </c>
      <c r="Q115" s="103" t="str">
        <f t="shared" si="82"/>
        <v/>
      </c>
      <c r="R115" s="103" t="str">
        <f t="shared" si="83"/>
        <v/>
      </c>
      <c r="T115" s="26" t="str">
        <f t="shared" si="109"/>
        <v/>
      </c>
      <c r="U115" s="119" t="str">
        <f t="shared" si="122"/>
        <v/>
      </c>
      <c r="V115" s="119"/>
      <c r="W115" s="120" t="str">
        <f t="shared" si="141"/>
        <v/>
      </c>
      <c r="X115" s="120" t="str">
        <f t="shared" si="85"/>
        <v/>
      </c>
      <c r="Y115" s="120" t="str">
        <f t="shared" si="123"/>
        <v/>
      </c>
      <c r="Z115" s="120"/>
      <c r="AA115" s="119" t="str">
        <f t="shared" si="142"/>
        <v/>
      </c>
      <c r="AC115" s="26" t="str">
        <f t="shared" si="124"/>
        <v/>
      </c>
      <c r="AD115" s="25" t="str">
        <f t="shared" si="125"/>
        <v/>
      </c>
      <c r="AE115" s="105"/>
      <c r="AF115" s="26" t="str">
        <f t="shared" si="126"/>
        <v/>
      </c>
      <c r="AG115" s="25" t="str">
        <f t="shared" si="127"/>
        <v/>
      </c>
      <c r="AH115" s="123"/>
      <c r="AI115" s="51" t="str">
        <f t="shared" si="128"/>
        <v/>
      </c>
      <c r="AJ115" s="35" t="str">
        <f t="shared" si="129"/>
        <v/>
      </c>
      <c r="AL115" s="25" t="str">
        <f t="shared" si="143"/>
        <v/>
      </c>
      <c r="AM115" s="25" t="str">
        <f t="shared" si="144"/>
        <v/>
      </c>
      <c r="AO115" s="33" t="str">
        <f t="shared" si="145"/>
        <v/>
      </c>
      <c r="AP115" s="33" t="str">
        <f t="shared" si="146"/>
        <v/>
      </c>
      <c r="AQ115" s="125"/>
      <c r="AR115" s="126" t="str">
        <f t="shared" si="147"/>
        <v/>
      </c>
      <c r="AS115" s="126" t="str">
        <f t="shared" si="148"/>
        <v/>
      </c>
      <c r="AT115" s="126"/>
      <c r="AU115" s="62" t="str">
        <f t="shared" si="130"/>
        <v/>
      </c>
      <c r="AV115" s="62" t="str">
        <f t="shared" si="131"/>
        <v/>
      </c>
      <c r="AW115" s="62" t="str">
        <f t="shared" si="132"/>
        <v/>
      </c>
      <c r="AX115" s="61" t="str">
        <f t="shared" si="149"/>
        <v/>
      </c>
      <c r="AY115" s="61"/>
      <c r="AZ115" s="33" t="str">
        <f>IF(B115="","",VLOOKUP($A$3,'Tab1-Plan'!$B$30:$F$33,IF(B115&lt;65,2,3),FALSE))</f>
        <v/>
      </c>
      <c r="BA115" s="33" t="str">
        <f>IF(T115="","",VLOOKUP($A$3,'Tab1-Plan'!$B$30:$F$33,IF(T115&lt;65,4,5),FALSE))</f>
        <v/>
      </c>
      <c r="BB115" s="115"/>
      <c r="BC115" s="126" t="str">
        <f t="shared" si="133"/>
        <v/>
      </c>
      <c r="BD115" s="126" t="str">
        <f t="shared" si="134"/>
        <v/>
      </c>
      <c r="BE115" s="125"/>
      <c r="BF115" s="62" t="str">
        <f t="shared" si="135"/>
        <v/>
      </c>
      <c r="BG115" s="62" t="str">
        <f t="shared" si="136"/>
        <v/>
      </c>
      <c r="BH115" s="62" t="str">
        <f t="shared" si="137"/>
        <v/>
      </c>
      <c r="BI115" s="61" t="str">
        <f t="shared" si="138"/>
        <v/>
      </c>
      <c r="BJ115" s="61"/>
      <c r="BK115" s="61" t="str">
        <f t="shared" si="139"/>
        <v/>
      </c>
      <c r="BL115" s="61" t="str">
        <f t="shared" si="140"/>
        <v/>
      </c>
      <c r="BM115" s="127"/>
      <c r="BU115" s="37"/>
      <c r="BV115" s="127"/>
      <c r="BW115" s="127"/>
    </row>
    <row r="116" spans="1:75">
      <c r="A116" s="26" t="str">
        <f t="shared" si="104"/>
        <v/>
      </c>
      <c r="B116" s="26" t="str">
        <f t="shared" si="105"/>
        <v/>
      </c>
      <c r="C116" s="26" t="str">
        <f t="shared" si="106"/>
        <v/>
      </c>
      <c r="D116" s="103" t="str">
        <f t="shared" si="119"/>
        <v/>
      </c>
      <c r="E116" s="118" t="str">
        <f t="shared" si="120"/>
        <v/>
      </c>
      <c r="F116" s="103" t="str">
        <f t="shared" si="121"/>
        <v/>
      </c>
      <c r="G116" s="103"/>
      <c r="H116" s="60" t="str">
        <f>IF(B116="","",(IF(AND(B116&gt;='Tab1-Plan'!$C$9,C116&gt;='Tab1-Plan'!$D$9),1,0)))</f>
        <v/>
      </c>
      <c r="I116" s="64" t="str">
        <f>IF(AND(B116="",T116=""),"",VLOOKUP($A$3,'Tab2-Assumptions'!$A$10:$C$13,2,FALSE))</f>
        <v/>
      </c>
      <c r="J116" s="64" t="str">
        <f>IF(AND(B116="",T116=""),"",VLOOKUP($A$3,'Tab2-Assumptions'!$A$10:$C$13,3,FALSE))</f>
        <v/>
      </c>
      <c r="K116" s="103" t="str">
        <f t="shared" si="107"/>
        <v/>
      </c>
      <c r="L116" s="103" t="str">
        <f t="shared" si="78"/>
        <v/>
      </c>
      <c r="M116" s="103" t="str">
        <f t="shared" si="79"/>
        <v/>
      </c>
      <c r="N116" s="103" t="str">
        <f t="shared" si="80"/>
        <v/>
      </c>
      <c r="O116" s="103" t="str">
        <f t="shared" si="81"/>
        <v/>
      </c>
      <c r="P116" s="103" t="str">
        <f t="shared" si="108"/>
        <v/>
      </c>
      <c r="Q116" s="103" t="str">
        <f t="shared" si="82"/>
        <v/>
      </c>
      <c r="R116" s="103" t="str">
        <f t="shared" si="83"/>
        <v/>
      </c>
      <c r="T116" s="26" t="str">
        <f t="shared" si="109"/>
        <v/>
      </c>
      <c r="U116" s="119" t="str">
        <f t="shared" si="122"/>
        <v/>
      </c>
      <c r="V116" s="119"/>
      <c r="W116" s="120" t="str">
        <f t="shared" si="141"/>
        <v/>
      </c>
      <c r="X116" s="120" t="str">
        <f t="shared" si="85"/>
        <v/>
      </c>
      <c r="Y116" s="120" t="str">
        <f t="shared" si="123"/>
        <v/>
      </c>
      <c r="Z116" s="120"/>
      <c r="AA116" s="119" t="str">
        <f t="shared" si="142"/>
        <v/>
      </c>
      <c r="AC116" s="26" t="str">
        <f t="shared" si="124"/>
        <v/>
      </c>
      <c r="AD116" s="25" t="str">
        <f t="shared" si="125"/>
        <v/>
      </c>
      <c r="AE116" s="105"/>
      <c r="AF116" s="26" t="str">
        <f t="shared" si="126"/>
        <v/>
      </c>
      <c r="AG116" s="25" t="str">
        <f t="shared" si="127"/>
        <v/>
      </c>
      <c r="AH116" s="123"/>
      <c r="AI116" s="51" t="str">
        <f t="shared" si="128"/>
        <v/>
      </c>
      <c r="AJ116" s="35" t="str">
        <f t="shared" si="129"/>
        <v/>
      </c>
      <c r="AL116" s="25" t="str">
        <f t="shared" si="143"/>
        <v/>
      </c>
      <c r="AM116" s="25" t="str">
        <f t="shared" si="144"/>
        <v/>
      </c>
      <c r="AO116" s="33" t="str">
        <f t="shared" si="145"/>
        <v/>
      </c>
      <c r="AP116" s="33" t="str">
        <f t="shared" si="146"/>
        <v/>
      </c>
      <c r="AQ116" s="125"/>
      <c r="AR116" s="126" t="str">
        <f t="shared" si="147"/>
        <v/>
      </c>
      <c r="AS116" s="126" t="str">
        <f t="shared" si="148"/>
        <v/>
      </c>
      <c r="AT116" s="126"/>
      <c r="AU116" s="62" t="str">
        <f t="shared" si="130"/>
        <v/>
      </c>
      <c r="AV116" s="62" t="str">
        <f t="shared" si="131"/>
        <v/>
      </c>
      <c r="AW116" s="62" t="str">
        <f t="shared" si="132"/>
        <v/>
      </c>
      <c r="AX116" s="61" t="str">
        <f t="shared" si="149"/>
        <v/>
      </c>
      <c r="AY116" s="61"/>
      <c r="AZ116" s="33" t="str">
        <f>IF(B116="","",VLOOKUP($A$3,'Tab1-Plan'!$B$30:$F$33,IF(B116&lt;65,2,3),FALSE))</f>
        <v/>
      </c>
      <c r="BA116" s="33" t="str">
        <f>IF(T116="","",VLOOKUP($A$3,'Tab1-Plan'!$B$30:$F$33,IF(T116&lt;65,4,5),FALSE))</f>
        <v/>
      </c>
      <c r="BB116" s="115"/>
      <c r="BC116" s="126" t="str">
        <f t="shared" si="133"/>
        <v/>
      </c>
      <c r="BD116" s="126" t="str">
        <f t="shared" si="134"/>
        <v/>
      </c>
      <c r="BE116" s="125"/>
      <c r="BF116" s="62" t="str">
        <f t="shared" si="135"/>
        <v/>
      </c>
      <c r="BG116" s="62" t="str">
        <f t="shared" si="136"/>
        <v/>
      </c>
      <c r="BH116" s="62" t="str">
        <f t="shared" si="137"/>
        <v/>
      </c>
      <c r="BI116" s="61" t="str">
        <f t="shared" si="138"/>
        <v/>
      </c>
      <c r="BJ116" s="61"/>
      <c r="BK116" s="61" t="str">
        <f t="shared" si="139"/>
        <v/>
      </c>
      <c r="BL116" s="61" t="str">
        <f t="shared" si="140"/>
        <v/>
      </c>
      <c r="BM116" s="127"/>
      <c r="BU116" s="37"/>
      <c r="BV116" s="127"/>
      <c r="BW116" s="127"/>
    </row>
    <row r="117" spans="1:75">
      <c r="A117" s="26" t="str">
        <f t="shared" si="104"/>
        <v/>
      </c>
      <c r="B117" s="26" t="str">
        <f t="shared" si="105"/>
        <v/>
      </c>
      <c r="C117" s="26" t="str">
        <f t="shared" si="106"/>
        <v/>
      </c>
      <c r="D117" s="103" t="str">
        <f t="shared" si="119"/>
        <v/>
      </c>
      <c r="E117" s="118" t="str">
        <f t="shared" si="120"/>
        <v/>
      </c>
      <c r="F117" s="103" t="str">
        <f t="shared" si="121"/>
        <v/>
      </c>
      <c r="G117" s="103"/>
      <c r="H117" s="60" t="str">
        <f>IF(B117="","",(IF(AND(B117&gt;='Tab1-Plan'!$C$9,C117&gt;='Tab1-Plan'!$D$9),1,0)))</f>
        <v/>
      </c>
      <c r="I117" s="64" t="str">
        <f>IF(AND(B117="",T117=""),"",VLOOKUP($A$3,'Tab2-Assumptions'!$A$10:$C$13,2,FALSE))</f>
        <v/>
      </c>
      <c r="J117" s="64" t="str">
        <f>IF(AND(B117="",T117=""),"",VLOOKUP($A$3,'Tab2-Assumptions'!$A$10:$C$13,3,FALSE))</f>
        <v/>
      </c>
      <c r="K117" s="103" t="str">
        <f t="shared" si="107"/>
        <v/>
      </c>
      <c r="L117" s="103" t="str">
        <f t="shared" si="78"/>
        <v/>
      </c>
      <c r="M117" s="103" t="str">
        <f t="shared" si="79"/>
        <v/>
      </c>
      <c r="N117" s="103" t="str">
        <f t="shared" si="80"/>
        <v/>
      </c>
      <c r="O117" s="103" t="str">
        <f t="shared" si="81"/>
        <v/>
      </c>
      <c r="P117" s="103" t="str">
        <f t="shared" si="108"/>
        <v/>
      </c>
      <c r="Q117" s="103" t="str">
        <f t="shared" si="82"/>
        <v/>
      </c>
      <c r="R117" s="103" t="str">
        <f t="shared" si="83"/>
        <v/>
      </c>
      <c r="T117" s="26" t="str">
        <f t="shared" si="109"/>
        <v/>
      </c>
      <c r="U117" s="119" t="str">
        <f t="shared" si="122"/>
        <v/>
      </c>
      <c r="V117" s="119"/>
      <c r="W117" s="120" t="str">
        <f t="shared" si="141"/>
        <v/>
      </c>
      <c r="X117" s="120" t="str">
        <f t="shared" si="85"/>
        <v/>
      </c>
      <c r="Y117" s="120" t="str">
        <f t="shared" si="123"/>
        <v/>
      </c>
      <c r="Z117" s="120"/>
      <c r="AA117" s="119" t="str">
        <f t="shared" si="142"/>
        <v/>
      </c>
      <c r="AC117" s="26" t="str">
        <f t="shared" si="124"/>
        <v/>
      </c>
      <c r="AD117" s="25" t="str">
        <f t="shared" si="125"/>
        <v/>
      </c>
      <c r="AE117" s="105"/>
      <c r="AF117" s="26" t="str">
        <f t="shared" si="126"/>
        <v/>
      </c>
      <c r="AG117" s="25" t="str">
        <f t="shared" si="127"/>
        <v/>
      </c>
      <c r="AH117" s="123"/>
      <c r="AI117" s="51" t="str">
        <f t="shared" si="128"/>
        <v/>
      </c>
      <c r="AJ117" s="35" t="str">
        <f t="shared" si="129"/>
        <v/>
      </c>
      <c r="AL117" s="25" t="str">
        <f t="shared" si="143"/>
        <v/>
      </c>
      <c r="AM117" s="25" t="str">
        <f t="shared" si="144"/>
        <v/>
      </c>
      <c r="AO117" s="33" t="str">
        <f t="shared" si="145"/>
        <v/>
      </c>
      <c r="AP117" s="33" t="str">
        <f t="shared" si="146"/>
        <v/>
      </c>
      <c r="AQ117" s="125"/>
      <c r="AR117" s="126" t="str">
        <f t="shared" si="147"/>
        <v/>
      </c>
      <c r="AS117" s="126" t="str">
        <f t="shared" si="148"/>
        <v/>
      </c>
      <c r="AT117" s="126"/>
      <c r="AU117" s="62" t="str">
        <f t="shared" si="130"/>
        <v/>
      </c>
      <c r="AV117" s="62" t="str">
        <f t="shared" si="131"/>
        <v/>
      </c>
      <c r="AW117" s="62" t="str">
        <f t="shared" si="132"/>
        <v/>
      </c>
      <c r="AX117" s="61" t="str">
        <f t="shared" si="149"/>
        <v/>
      </c>
      <c r="AY117" s="61"/>
      <c r="AZ117" s="33" t="str">
        <f>IF(B117="","",VLOOKUP($A$3,'Tab1-Plan'!$B$30:$F$33,IF(B117&lt;65,2,3),FALSE))</f>
        <v/>
      </c>
      <c r="BA117" s="33" t="str">
        <f>IF(T117="","",VLOOKUP($A$3,'Tab1-Plan'!$B$30:$F$33,IF(T117&lt;65,4,5),FALSE))</f>
        <v/>
      </c>
      <c r="BB117" s="115"/>
      <c r="BC117" s="126" t="str">
        <f t="shared" si="133"/>
        <v/>
      </c>
      <c r="BD117" s="126" t="str">
        <f t="shared" si="134"/>
        <v/>
      </c>
      <c r="BE117" s="125"/>
      <c r="BF117" s="62" t="str">
        <f t="shared" si="135"/>
        <v/>
      </c>
      <c r="BG117" s="62" t="str">
        <f t="shared" si="136"/>
        <v/>
      </c>
      <c r="BH117" s="62" t="str">
        <f t="shared" si="137"/>
        <v/>
      </c>
      <c r="BI117" s="61" t="str">
        <f t="shared" si="138"/>
        <v/>
      </c>
      <c r="BJ117" s="61"/>
      <c r="BK117" s="61" t="str">
        <f t="shared" si="139"/>
        <v/>
      </c>
      <c r="BL117" s="61" t="str">
        <f t="shared" si="140"/>
        <v/>
      </c>
      <c r="BM117" s="127"/>
      <c r="BU117" s="37"/>
      <c r="BV117" s="127"/>
      <c r="BW117" s="127"/>
    </row>
    <row r="118" spans="1:75">
      <c r="A118" s="26" t="str">
        <f t="shared" si="104"/>
        <v/>
      </c>
      <c r="B118" s="26" t="str">
        <f t="shared" si="105"/>
        <v/>
      </c>
      <c r="C118" s="26" t="str">
        <f t="shared" si="106"/>
        <v/>
      </c>
      <c r="D118" s="103" t="str">
        <f t="shared" si="119"/>
        <v/>
      </c>
      <c r="E118" s="118" t="str">
        <f t="shared" si="120"/>
        <v/>
      </c>
      <c r="F118" s="103" t="str">
        <f t="shared" si="121"/>
        <v/>
      </c>
      <c r="G118" s="103"/>
      <c r="H118" s="60" t="str">
        <f>IF(B118="","",(IF(AND(B118&gt;='Tab1-Plan'!$C$9,C118&gt;='Tab1-Plan'!$D$9),1,0)))</f>
        <v/>
      </c>
      <c r="I118" s="64" t="str">
        <f>IF(AND(B118="",T118=""),"",VLOOKUP($A$3,'Tab2-Assumptions'!$A$10:$C$13,2,FALSE))</f>
        <v/>
      </c>
      <c r="J118" s="64" t="str">
        <f>IF(AND(B118="",T118=""),"",VLOOKUP($A$3,'Tab2-Assumptions'!$A$10:$C$13,3,FALSE))</f>
        <v/>
      </c>
      <c r="K118" s="103" t="str">
        <f t="shared" si="107"/>
        <v/>
      </c>
      <c r="L118" s="103" t="str">
        <f t="shared" si="78"/>
        <v/>
      </c>
      <c r="M118" s="103" t="str">
        <f t="shared" si="79"/>
        <v/>
      </c>
      <c r="N118" s="103" t="str">
        <f t="shared" si="80"/>
        <v/>
      </c>
      <c r="O118" s="103" t="str">
        <f t="shared" si="81"/>
        <v/>
      </c>
      <c r="P118" s="103" t="str">
        <f t="shared" si="108"/>
        <v/>
      </c>
      <c r="Q118" s="103" t="str">
        <f t="shared" si="82"/>
        <v/>
      </c>
      <c r="R118" s="103" t="str">
        <f t="shared" si="83"/>
        <v/>
      </c>
      <c r="T118" s="26" t="str">
        <f t="shared" si="109"/>
        <v/>
      </c>
      <c r="U118" s="119" t="str">
        <f t="shared" si="122"/>
        <v/>
      </c>
      <c r="V118" s="119"/>
      <c r="W118" s="120" t="str">
        <f t="shared" si="141"/>
        <v/>
      </c>
      <c r="X118" s="120" t="str">
        <f t="shared" si="85"/>
        <v/>
      </c>
      <c r="Y118" s="120" t="str">
        <f t="shared" si="123"/>
        <v/>
      </c>
      <c r="Z118" s="120"/>
      <c r="AA118" s="119" t="str">
        <f t="shared" si="142"/>
        <v/>
      </c>
      <c r="AC118" s="26" t="str">
        <f t="shared" si="124"/>
        <v/>
      </c>
      <c r="AD118" s="25" t="str">
        <f t="shared" si="125"/>
        <v/>
      </c>
      <c r="AE118" s="105"/>
      <c r="AF118" s="26" t="str">
        <f t="shared" si="126"/>
        <v/>
      </c>
      <c r="AG118" s="25" t="str">
        <f t="shared" si="127"/>
        <v/>
      </c>
      <c r="AH118" s="123"/>
      <c r="AI118" s="51" t="str">
        <f t="shared" si="128"/>
        <v/>
      </c>
      <c r="AJ118" s="35" t="str">
        <f t="shared" si="129"/>
        <v/>
      </c>
      <c r="AL118" s="25" t="str">
        <f t="shared" si="143"/>
        <v/>
      </c>
      <c r="AM118" s="25" t="str">
        <f t="shared" si="144"/>
        <v/>
      </c>
      <c r="AO118" s="33" t="str">
        <f t="shared" si="145"/>
        <v/>
      </c>
      <c r="AP118" s="33" t="str">
        <f t="shared" si="146"/>
        <v/>
      </c>
      <c r="AQ118" s="125"/>
      <c r="AR118" s="126" t="str">
        <f t="shared" si="147"/>
        <v/>
      </c>
      <c r="AS118" s="126" t="str">
        <f t="shared" si="148"/>
        <v/>
      </c>
      <c r="AT118" s="126"/>
      <c r="AU118" s="62" t="str">
        <f t="shared" si="130"/>
        <v/>
      </c>
      <c r="AV118" s="62" t="str">
        <f t="shared" si="131"/>
        <v/>
      </c>
      <c r="AW118" s="62" t="str">
        <f t="shared" si="132"/>
        <v/>
      </c>
      <c r="AX118" s="61" t="str">
        <f t="shared" si="149"/>
        <v/>
      </c>
      <c r="AY118" s="61"/>
      <c r="AZ118" s="33" t="str">
        <f>IF(B118="","",VLOOKUP($A$3,'Tab1-Plan'!$B$30:$F$33,IF(B118&lt;65,2,3),FALSE))</f>
        <v/>
      </c>
      <c r="BA118" s="33" t="str">
        <f>IF(T118="","",VLOOKUP($A$3,'Tab1-Plan'!$B$30:$F$33,IF(T118&lt;65,4,5),FALSE))</f>
        <v/>
      </c>
      <c r="BB118" s="115"/>
      <c r="BC118" s="126" t="str">
        <f t="shared" si="133"/>
        <v/>
      </c>
      <c r="BD118" s="126" t="str">
        <f t="shared" si="134"/>
        <v/>
      </c>
      <c r="BE118" s="125"/>
      <c r="BF118" s="62" t="str">
        <f t="shared" si="135"/>
        <v/>
      </c>
      <c r="BG118" s="62" t="str">
        <f t="shared" si="136"/>
        <v/>
      </c>
      <c r="BH118" s="62" t="str">
        <f t="shared" si="137"/>
        <v/>
      </c>
      <c r="BI118" s="61" t="str">
        <f t="shared" si="138"/>
        <v/>
      </c>
      <c r="BJ118" s="61"/>
      <c r="BK118" s="61" t="str">
        <f t="shared" si="139"/>
        <v/>
      </c>
      <c r="BL118" s="61" t="str">
        <f t="shared" si="140"/>
        <v/>
      </c>
      <c r="BM118" s="127"/>
      <c r="BU118" s="37"/>
      <c r="BV118" s="127"/>
      <c r="BW118" s="127"/>
    </row>
    <row r="119" spans="1:75">
      <c r="A119" s="26" t="str">
        <f t="shared" si="104"/>
        <v/>
      </c>
      <c r="B119" s="26" t="str">
        <f t="shared" si="105"/>
        <v/>
      </c>
      <c r="C119" s="26" t="str">
        <f t="shared" si="106"/>
        <v/>
      </c>
      <c r="D119" s="103" t="str">
        <f t="shared" si="119"/>
        <v/>
      </c>
      <c r="E119" s="118" t="str">
        <f t="shared" si="120"/>
        <v/>
      </c>
      <c r="F119" s="103" t="str">
        <f t="shared" si="121"/>
        <v/>
      </c>
      <c r="G119" s="103"/>
      <c r="H119" s="60" t="str">
        <f>IF(B119="","",(IF(AND(B119&gt;='Tab1-Plan'!$C$9,C119&gt;='Tab1-Plan'!$D$9),1,0)))</f>
        <v/>
      </c>
      <c r="I119" s="64" t="str">
        <f>IF(AND(B119="",T119=""),"",VLOOKUP($A$3,'Tab2-Assumptions'!$A$10:$C$13,2,FALSE))</f>
        <v/>
      </c>
      <c r="J119" s="64" t="str">
        <f>IF(AND(B119="",T119=""),"",VLOOKUP($A$3,'Tab2-Assumptions'!$A$10:$C$13,3,FALSE))</f>
        <v/>
      </c>
      <c r="K119" s="103" t="str">
        <f t="shared" si="107"/>
        <v/>
      </c>
      <c r="L119" s="103" t="str">
        <f t="shared" si="78"/>
        <v/>
      </c>
      <c r="M119" s="103" t="str">
        <f t="shared" si="79"/>
        <v/>
      </c>
      <c r="N119" s="103" t="str">
        <f t="shared" si="80"/>
        <v/>
      </c>
      <c r="O119" s="103" t="str">
        <f t="shared" si="81"/>
        <v/>
      </c>
      <c r="P119" s="103" t="str">
        <f t="shared" si="108"/>
        <v/>
      </c>
      <c r="Q119" s="103" t="str">
        <f t="shared" si="82"/>
        <v/>
      </c>
      <c r="R119" s="103" t="str">
        <f t="shared" si="83"/>
        <v/>
      </c>
      <c r="T119" s="26" t="str">
        <f t="shared" si="109"/>
        <v/>
      </c>
      <c r="U119" s="119" t="str">
        <f t="shared" si="122"/>
        <v/>
      </c>
      <c r="V119" s="119"/>
      <c r="W119" s="120" t="str">
        <f t="shared" si="141"/>
        <v/>
      </c>
      <c r="X119" s="120" t="str">
        <f t="shared" si="85"/>
        <v/>
      </c>
      <c r="Y119" s="120" t="str">
        <f t="shared" si="123"/>
        <v/>
      </c>
      <c r="Z119" s="120"/>
      <c r="AA119" s="119" t="str">
        <f t="shared" si="142"/>
        <v/>
      </c>
      <c r="AC119" s="26" t="str">
        <f t="shared" si="124"/>
        <v/>
      </c>
      <c r="AD119" s="25" t="str">
        <f t="shared" si="125"/>
        <v/>
      </c>
      <c r="AE119" s="105"/>
      <c r="AF119" s="26" t="str">
        <f t="shared" si="126"/>
        <v/>
      </c>
      <c r="AG119" s="25" t="str">
        <f t="shared" si="127"/>
        <v/>
      </c>
      <c r="AH119" s="123"/>
      <c r="AI119" s="51" t="str">
        <f t="shared" si="128"/>
        <v/>
      </c>
      <c r="AJ119" s="35" t="str">
        <f t="shared" si="129"/>
        <v/>
      </c>
      <c r="AL119" s="25" t="str">
        <f t="shared" si="143"/>
        <v/>
      </c>
      <c r="AM119" s="25" t="str">
        <f t="shared" si="144"/>
        <v/>
      </c>
      <c r="AO119" s="33" t="str">
        <f t="shared" si="145"/>
        <v/>
      </c>
      <c r="AP119" s="33" t="str">
        <f t="shared" si="146"/>
        <v/>
      </c>
      <c r="AQ119" s="125"/>
      <c r="AR119" s="126" t="str">
        <f t="shared" si="147"/>
        <v/>
      </c>
      <c r="AS119" s="126" t="str">
        <f t="shared" si="148"/>
        <v/>
      </c>
      <c r="AT119" s="126"/>
      <c r="AU119" s="62" t="str">
        <f t="shared" si="130"/>
        <v/>
      </c>
      <c r="AV119" s="62" t="str">
        <f t="shared" si="131"/>
        <v/>
      </c>
      <c r="AW119" s="62" t="str">
        <f t="shared" si="132"/>
        <v/>
      </c>
      <c r="AX119" s="61" t="str">
        <f t="shared" si="149"/>
        <v/>
      </c>
      <c r="AY119" s="61"/>
      <c r="AZ119" s="33" t="str">
        <f>IF(B119="","",VLOOKUP($A$3,'Tab1-Plan'!$B$30:$F$33,IF(B119&lt;65,2,3),FALSE))</f>
        <v/>
      </c>
      <c r="BA119" s="33" t="str">
        <f>IF(T119="","",VLOOKUP($A$3,'Tab1-Plan'!$B$30:$F$33,IF(T119&lt;65,4,5),FALSE))</f>
        <v/>
      </c>
      <c r="BB119" s="115"/>
      <c r="BC119" s="126" t="str">
        <f t="shared" si="133"/>
        <v/>
      </c>
      <c r="BD119" s="126" t="str">
        <f t="shared" si="134"/>
        <v/>
      </c>
      <c r="BE119" s="125"/>
      <c r="BF119" s="62" t="str">
        <f t="shared" si="135"/>
        <v/>
      </c>
      <c r="BG119" s="62" t="str">
        <f t="shared" si="136"/>
        <v/>
      </c>
      <c r="BH119" s="62" t="str">
        <f t="shared" si="137"/>
        <v/>
      </c>
      <c r="BI119" s="61" t="str">
        <f t="shared" si="138"/>
        <v/>
      </c>
      <c r="BJ119" s="61"/>
      <c r="BK119" s="61" t="str">
        <f t="shared" si="139"/>
        <v/>
      </c>
      <c r="BL119" s="61" t="str">
        <f t="shared" si="140"/>
        <v/>
      </c>
      <c r="BM119" s="127"/>
      <c r="BU119" s="37"/>
      <c r="BV119" s="127"/>
      <c r="BW119" s="127"/>
    </row>
    <row r="120" spans="1:75">
      <c r="A120" s="26" t="str">
        <f t="shared" si="104"/>
        <v/>
      </c>
      <c r="B120" s="26" t="str">
        <f t="shared" si="105"/>
        <v/>
      </c>
      <c r="C120" s="26" t="str">
        <f t="shared" si="106"/>
        <v/>
      </c>
      <c r="D120" s="103" t="str">
        <f t="shared" si="119"/>
        <v/>
      </c>
      <c r="E120" s="118" t="str">
        <f t="shared" si="120"/>
        <v/>
      </c>
      <c r="F120" s="103" t="str">
        <f t="shared" si="121"/>
        <v/>
      </c>
      <c r="G120" s="103"/>
      <c r="H120" s="60" t="str">
        <f>IF(B120="","",(IF(AND(B120&gt;='Tab1-Plan'!$C$9,C120&gt;='Tab1-Plan'!$D$9),1,0)))</f>
        <v/>
      </c>
      <c r="I120" s="64" t="str">
        <f>IF(AND(B120="",T120=""),"",VLOOKUP($A$3,'Tab2-Assumptions'!$A$10:$C$13,2,FALSE))</f>
        <v/>
      </c>
      <c r="J120" s="64" t="str">
        <f>IF(AND(B120="",T120=""),"",VLOOKUP($A$3,'Tab2-Assumptions'!$A$10:$C$13,3,FALSE))</f>
        <v/>
      </c>
      <c r="K120" s="103" t="str">
        <f t="shared" si="107"/>
        <v/>
      </c>
      <c r="L120" s="103" t="str">
        <f t="shared" si="78"/>
        <v/>
      </c>
      <c r="M120" s="103" t="str">
        <f t="shared" si="79"/>
        <v/>
      </c>
      <c r="N120" s="103" t="str">
        <f t="shared" si="80"/>
        <v/>
      </c>
      <c r="O120" s="103" t="str">
        <f t="shared" si="81"/>
        <v/>
      </c>
      <c r="P120" s="103" t="str">
        <f t="shared" si="108"/>
        <v/>
      </c>
      <c r="Q120" s="103" t="str">
        <f t="shared" si="82"/>
        <v/>
      </c>
      <c r="R120" s="103" t="str">
        <f t="shared" si="83"/>
        <v/>
      </c>
      <c r="T120" s="26" t="str">
        <f t="shared" si="109"/>
        <v/>
      </c>
      <c r="U120" s="119" t="str">
        <f t="shared" si="122"/>
        <v/>
      </c>
      <c r="V120" s="119"/>
      <c r="W120" s="120" t="str">
        <f t="shared" si="141"/>
        <v/>
      </c>
      <c r="X120" s="120" t="str">
        <f t="shared" si="85"/>
        <v/>
      </c>
      <c r="Y120" s="120" t="str">
        <f t="shared" si="123"/>
        <v/>
      </c>
      <c r="Z120" s="120"/>
      <c r="AA120" s="119" t="str">
        <f t="shared" si="142"/>
        <v/>
      </c>
      <c r="AC120" s="26" t="str">
        <f t="shared" si="124"/>
        <v/>
      </c>
      <c r="AD120" s="25" t="str">
        <f t="shared" si="125"/>
        <v/>
      </c>
      <c r="AE120" s="105"/>
      <c r="AF120" s="26" t="str">
        <f t="shared" si="126"/>
        <v/>
      </c>
      <c r="AG120" s="25" t="str">
        <f t="shared" si="127"/>
        <v/>
      </c>
      <c r="AH120" s="123"/>
      <c r="AI120" s="51" t="str">
        <f t="shared" si="128"/>
        <v/>
      </c>
      <c r="AJ120" s="35" t="str">
        <f t="shared" si="129"/>
        <v/>
      </c>
      <c r="AL120" s="25" t="str">
        <f t="shared" si="143"/>
        <v/>
      </c>
      <c r="AM120" s="25" t="str">
        <f t="shared" si="144"/>
        <v/>
      </c>
      <c r="AO120" s="33" t="str">
        <f t="shared" si="145"/>
        <v/>
      </c>
      <c r="AP120" s="33" t="str">
        <f t="shared" si="146"/>
        <v/>
      </c>
      <c r="AQ120" s="125"/>
      <c r="AR120" s="126" t="str">
        <f t="shared" si="147"/>
        <v/>
      </c>
      <c r="AS120" s="126" t="str">
        <f t="shared" si="148"/>
        <v/>
      </c>
      <c r="AT120" s="126"/>
      <c r="AU120" s="62" t="str">
        <f t="shared" si="130"/>
        <v/>
      </c>
      <c r="AV120" s="62" t="str">
        <f t="shared" si="131"/>
        <v/>
      </c>
      <c r="AW120" s="62" t="str">
        <f t="shared" si="132"/>
        <v/>
      </c>
      <c r="AX120" s="61" t="str">
        <f t="shared" si="149"/>
        <v/>
      </c>
      <c r="AY120" s="61"/>
      <c r="AZ120" s="33" t="str">
        <f>IF(B120="","",VLOOKUP($A$3,'Tab1-Plan'!$B$30:$F$33,IF(B120&lt;65,2,3),FALSE))</f>
        <v/>
      </c>
      <c r="BA120" s="33" t="str">
        <f>IF(T120="","",VLOOKUP($A$3,'Tab1-Plan'!$B$30:$F$33,IF(T120&lt;65,4,5),FALSE))</f>
        <v/>
      </c>
      <c r="BB120" s="115"/>
      <c r="BC120" s="126" t="str">
        <f t="shared" si="133"/>
        <v/>
      </c>
      <c r="BD120" s="126" t="str">
        <f t="shared" si="134"/>
        <v/>
      </c>
      <c r="BE120" s="125"/>
      <c r="BF120" s="62" t="str">
        <f t="shared" si="135"/>
        <v/>
      </c>
      <c r="BG120" s="62" t="str">
        <f t="shared" si="136"/>
        <v/>
      </c>
      <c r="BH120" s="62" t="str">
        <f t="shared" si="137"/>
        <v/>
      </c>
      <c r="BI120" s="61" t="str">
        <f t="shared" si="138"/>
        <v/>
      </c>
      <c r="BJ120" s="61"/>
      <c r="BK120" s="61" t="str">
        <f t="shared" si="139"/>
        <v/>
      </c>
      <c r="BL120" s="61" t="str">
        <f t="shared" si="140"/>
        <v/>
      </c>
      <c r="BM120" s="127"/>
      <c r="BU120" s="37"/>
      <c r="BV120" s="127"/>
      <c r="BW120" s="127"/>
    </row>
    <row r="121" spans="1:75">
      <c r="A121" s="26" t="str">
        <f t="shared" si="104"/>
        <v/>
      </c>
      <c r="B121" s="26" t="str">
        <f t="shared" si="105"/>
        <v/>
      </c>
      <c r="C121" s="26" t="str">
        <f t="shared" si="106"/>
        <v/>
      </c>
      <c r="D121" s="103" t="str">
        <f t="shared" si="119"/>
        <v/>
      </c>
      <c r="E121" s="118" t="str">
        <f t="shared" si="120"/>
        <v/>
      </c>
      <c r="F121" s="103" t="str">
        <f t="shared" si="121"/>
        <v/>
      </c>
      <c r="G121" s="103"/>
      <c r="H121" s="60" t="str">
        <f>IF(B121="","",(IF(AND(B121&gt;='Tab1-Plan'!$C$9,C121&gt;='Tab1-Plan'!$D$9),1,0)))</f>
        <v/>
      </c>
      <c r="I121" s="64" t="str">
        <f>IF(AND(B121="",T121=""),"",VLOOKUP($A$3,'Tab2-Assumptions'!$A$10:$C$13,2,FALSE))</f>
        <v/>
      </c>
      <c r="J121" s="64" t="str">
        <f>IF(AND(B121="",T121=""),"",VLOOKUP($A$3,'Tab2-Assumptions'!$A$10:$C$13,3,FALSE))</f>
        <v/>
      </c>
      <c r="K121" s="103" t="str">
        <f t="shared" si="107"/>
        <v/>
      </c>
      <c r="L121" s="103" t="str">
        <f t="shared" si="78"/>
        <v/>
      </c>
      <c r="M121" s="103" t="str">
        <f t="shared" si="79"/>
        <v/>
      </c>
      <c r="N121" s="103" t="str">
        <f t="shared" si="80"/>
        <v/>
      </c>
      <c r="O121" s="103" t="str">
        <f t="shared" si="81"/>
        <v/>
      </c>
      <c r="P121" s="103" t="str">
        <f t="shared" si="108"/>
        <v/>
      </c>
      <c r="Q121" s="103" t="str">
        <f t="shared" si="82"/>
        <v/>
      </c>
      <c r="R121" s="103" t="str">
        <f t="shared" si="83"/>
        <v/>
      </c>
      <c r="T121" s="26" t="str">
        <f t="shared" si="109"/>
        <v/>
      </c>
      <c r="U121" s="119" t="str">
        <f t="shared" si="122"/>
        <v/>
      </c>
      <c r="V121" s="119"/>
      <c r="W121" s="120" t="str">
        <f t="shared" si="141"/>
        <v/>
      </c>
      <c r="X121" s="120" t="str">
        <f t="shared" si="85"/>
        <v/>
      </c>
      <c r="Y121" s="120" t="str">
        <f t="shared" si="123"/>
        <v/>
      </c>
      <c r="Z121" s="120"/>
      <c r="AA121" s="119" t="str">
        <f t="shared" si="142"/>
        <v/>
      </c>
      <c r="AC121" s="26" t="str">
        <f t="shared" si="124"/>
        <v/>
      </c>
      <c r="AD121" s="25" t="str">
        <f t="shared" si="125"/>
        <v/>
      </c>
      <c r="AE121" s="105"/>
      <c r="AF121" s="26" t="str">
        <f t="shared" si="126"/>
        <v/>
      </c>
      <c r="AG121" s="25" t="str">
        <f t="shared" si="127"/>
        <v/>
      </c>
      <c r="AH121" s="123"/>
      <c r="AI121" s="51" t="str">
        <f t="shared" si="128"/>
        <v/>
      </c>
      <c r="AJ121" s="35" t="str">
        <f t="shared" si="129"/>
        <v/>
      </c>
      <c r="AL121" s="25" t="str">
        <f t="shared" si="143"/>
        <v/>
      </c>
      <c r="AM121" s="25" t="str">
        <f t="shared" si="144"/>
        <v/>
      </c>
      <c r="AO121" s="33" t="str">
        <f t="shared" si="145"/>
        <v/>
      </c>
      <c r="AP121" s="33" t="str">
        <f t="shared" si="146"/>
        <v/>
      </c>
      <c r="AQ121" s="125"/>
      <c r="AR121" s="126" t="str">
        <f t="shared" si="147"/>
        <v/>
      </c>
      <c r="AS121" s="126" t="str">
        <f t="shared" si="148"/>
        <v/>
      </c>
      <c r="AT121" s="126"/>
      <c r="AU121" s="62" t="str">
        <f t="shared" si="130"/>
        <v/>
      </c>
      <c r="AV121" s="62" t="str">
        <f t="shared" si="131"/>
        <v/>
      </c>
      <c r="AW121" s="62" t="str">
        <f t="shared" si="132"/>
        <v/>
      </c>
      <c r="AX121" s="61" t="str">
        <f t="shared" si="149"/>
        <v/>
      </c>
      <c r="AY121" s="61"/>
      <c r="AZ121" s="33" t="str">
        <f>IF(B121="","",VLOOKUP($A$3,'Tab1-Plan'!$B$30:$F$33,IF(B121&lt;65,2,3),FALSE))</f>
        <v/>
      </c>
      <c r="BA121" s="33" t="str">
        <f>IF(T121="","",VLOOKUP($A$3,'Tab1-Plan'!$B$30:$F$33,IF(T121&lt;65,4,5),FALSE))</f>
        <v/>
      </c>
      <c r="BB121" s="115"/>
      <c r="BC121" s="126" t="str">
        <f t="shared" si="133"/>
        <v/>
      </c>
      <c r="BD121" s="126" t="str">
        <f t="shared" si="134"/>
        <v/>
      </c>
      <c r="BE121" s="125"/>
      <c r="BF121" s="62" t="str">
        <f t="shared" si="135"/>
        <v/>
      </c>
      <c r="BG121" s="62" t="str">
        <f t="shared" si="136"/>
        <v/>
      </c>
      <c r="BH121" s="62" t="str">
        <f t="shared" si="137"/>
        <v/>
      </c>
      <c r="BI121" s="61" t="str">
        <f t="shared" si="138"/>
        <v/>
      </c>
      <c r="BJ121" s="61"/>
      <c r="BK121" s="61" t="str">
        <f t="shared" si="139"/>
        <v/>
      </c>
      <c r="BL121" s="61" t="str">
        <f t="shared" si="140"/>
        <v/>
      </c>
      <c r="BM121" s="127"/>
      <c r="BU121" s="37"/>
      <c r="BV121" s="127"/>
      <c r="BW121" s="127"/>
    </row>
    <row r="122" spans="1:75">
      <c r="A122" s="26" t="str">
        <f t="shared" si="104"/>
        <v/>
      </c>
      <c r="B122" s="26" t="str">
        <f t="shared" si="105"/>
        <v/>
      </c>
      <c r="C122" s="26" t="str">
        <f t="shared" si="106"/>
        <v/>
      </c>
      <c r="D122" s="103" t="str">
        <f t="shared" si="119"/>
        <v/>
      </c>
      <c r="E122" s="118" t="str">
        <f t="shared" si="120"/>
        <v/>
      </c>
      <c r="F122" s="103" t="str">
        <f t="shared" si="121"/>
        <v/>
      </c>
      <c r="G122" s="103"/>
      <c r="H122" s="60" t="str">
        <f>IF(B122="","",(IF(AND(B122&gt;='Tab1-Plan'!$C$9,C122&gt;='Tab1-Plan'!$D$9),1,0)))</f>
        <v/>
      </c>
      <c r="I122" s="64" t="str">
        <f>IF(AND(B122="",T122=""),"",VLOOKUP($A$3,'Tab2-Assumptions'!$A$10:$C$13,2,FALSE))</f>
        <v/>
      </c>
      <c r="J122" s="64" t="str">
        <f>IF(AND(B122="",T122=""),"",VLOOKUP($A$3,'Tab2-Assumptions'!$A$10:$C$13,3,FALSE))</f>
        <v/>
      </c>
      <c r="K122" s="103" t="str">
        <f t="shared" si="107"/>
        <v/>
      </c>
      <c r="L122" s="103" t="str">
        <f t="shared" si="78"/>
        <v/>
      </c>
      <c r="M122" s="103" t="str">
        <f t="shared" si="79"/>
        <v/>
      </c>
      <c r="N122" s="103" t="str">
        <f t="shared" si="80"/>
        <v/>
      </c>
      <c r="O122" s="103" t="str">
        <f t="shared" si="81"/>
        <v/>
      </c>
      <c r="P122" s="103" t="str">
        <f t="shared" si="108"/>
        <v/>
      </c>
      <c r="Q122" s="103" t="str">
        <f t="shared" si="82"/>
        <v/>
      </c>
      <c r="R122" s="103" t="str">
        <f t="shared" si="83"/>
        <v/>
      </c>
      <c r="T122" s="26" t="str">
        <f t="shared" si="109"/>
        <v/>
      </c>
      <c r="U122" s="119" t="str">
        <f t="shared" si="122"/>
        <v/>
      </c>
      <c r="V122" s="119"/>
      <c r="W122" s="120" t="str">
        <f t="shared" si="141"/>
        <v/>
      </c>
      <c r="X122" s="120" t="str">
        <f t="shared" si="85"/>
        <v/>
      </c>
      <c r="Y122" s="120" t="str">
        <f t="shared" si="123"/>
        <v/>
      </c>
      <c r="Z122" s="120"/>
      <c r="AA122" s="119" t="str">
        <f t="shared" si="142"/>
        <v/>
      </c>
      <c r="AC122" s="26" t="str">
        <f t="shared" si="124"/>
        <v/>
      </c>
      <c r="AD122" s="25" t="str">
        <f t="shared" si="125"/>
        <v/>
      </c>
      <c r="AE122" s="105"/>
      <c r="AF122" s="26" t="str">
        <f t="shared" si="126"/>
        <v/>
      </c>
      <c r="AG122" s="25" t="str">
        <f t="shared" si="127"/>
        <v/>
      </c>
      <c r="AH122" s="123"/>
      <c r="AI122" s="51" t="str">
        <f t="shared" si="128"/>
        <v/>
      </c>
      <c r="AJ122" s="35" t="str">
        <f t="shared" si="129"/>
        <v/>
      </c>
      <c r="AL122" s="25" t="str">
        <f t="shared" si="143"/>
        <v/>
      </c>
      <c r="AM122" s="25" t="str">
        <f t="shared" si="144"/>
        <v/>
      </c>
      <c r="AO122" s="33" t="str">
        <f t="shared" si="145"/>
        <v/>
      </c>
      <c r="AP122" s="33" t="str">
        <f t="shared" si="146"/>
        <v/>
      </c>
      <c r="AQ122" s="125"/>
      <c r="AR122" s="126" t="str">
        <f t="shared" si="147"/>
        <v/>
      </c>
      <c r="AS122" s="126" t="str">
        <f t="shared" si="148"/>
        <v/>
      </c>
      <c r="AT122" s="126"/>
      <c r="AU122" s="62" t="str">
        <f t="shared" si="130"/>
        <v/>
      </c>
      <c r="AV122" s="62" t="str">
        <f t="shared" si="131"/>
        <v/>
      </c>
      <c r="AW122" s="62" t="str">
        <f t="shared" si="132"/>
        <v/>
      </c>
      <c r="AX122" s="61" t="str">
        <f t="shared" si="149"/>
        <v/>
      </c>
      <c r="AY122" s="61"/>
      <c r="AZ122" s="33" t="str">
        <f>IF(B122="","",VLOOKUP($A$3,'Tab1-Plan'!$B$30:$F$33,IF(B122&lt;65,2,3),FALSE))</f>
        <v/>
      </c>
      <c r="BA122" s="33" t="str">
        <f>IF(T122="","",VLOOKUP($A$3,'Tab1-Plan'!$B$30:$F$33,IF(T122&lt;65,4,5),FALSE))</f>
        <v/>
      </c>
      <c r="BB122" s="115"/>
      <c r="BC122" s="126" t="str">
        <f t="shared" si="133"/>
        <v/>
      </c>
      <c r="BD122" s="126" t="str">
        <f t="shared" si="134"/>
        <v/>
      </c>
      <c r="BE122" s="125"/>
      <c r="BF122" s="62" t="str">
        <f t="shared" si="135"/>
        <v/>
      </c>
      <c r="BG122" s="62" t="str">
        <f t="shared" si="136"/>
        <v/>
      </c>
      <c r="BH122" s="62" t="str">
        <f t="shared" si="137"/>
        <v/>
      </c>
      <c r="BI122" s="61" t="str">
        <f t="shared" si="138"/>
        <v/>
      </c>
      <c r="BJ122" s="61"/>
      <c r="BK122" s="61" t="str">
        <f t="shared" si="139"/>
        <v/>
      </c>
      <c r="BL122" s="61" t="str">
        <f t="shared" si="140"/>
        <v/>
      </c>
      <c r="BM122" s="127"/>
      <c r="BU122" s="37"/>
      <c r="BV122" s="127"/>
      <c r="BW122" s="127"/>
    </row>
    <row r="123" spans="1:75">
      <c r="A123" s="26" t="str">
        <f t="shared" si="104"/>
        <v/>
      </c>
      <c r="B123" s="26" t="str">
        <f t="shared" si="105"/>
        <v/>
      </c>
      <c r="C123" s="26" t="str">
        <f t="shared" si="106"/>
        <v/>
      </c>
      <c r="D123" s="103" t="str">
        <f t="shared" si="119"/>
        <v/>
      </c>
      <c r="E123" s="118" t="str">
        <f t="shared" si="120"/>
        <v/>
      </c>
      <c r="F123" s="103" t="str">
        <f t="shared" si="121"/>
        <v/>
      </c>
      <c r="G123" s="103"/>
      <c r="H123" s="60" t="str">
        <f>IF(B123="","",(IF(AND(B123&gt;='Tab1-Plan'!$C$9,C123&gt;='Tab1-Plan'!$D$9),1,0)))</f>
        <v/>
      </c>
      <c r="I123" s="64" t="str">
        <f>IF(AND(B123="",T123=""),"",VLOOKUP($A$3,'Tab2-Assumptions'!$A$10:$C$13,2,FALSE))</f>
        <v/>
      </c>
      <c r="J123" s="64" t="str">
        <f>IF(AND(B123="",T123=""),"",VLOOKUP($A$3,'Tab2-Assumptions'!$A$10:$C$13,3,FALSE))</f>
        <v/>
      </c>
      <c r="K123" s="103" t="str">
        <f t="shared" si="107"/>
        <v/>
      </c>
      <c r="L123" s="103" t="str">
        <f t="shared" si="78"/>
        <v/>
      </c>
      <c r="M123" s="103" t="str">
        <f t="shared" si="79"/>
        <v/>
      </c>
      <c r="N123" s="103" t="str">
        <f t="shared" si="80"/>
        <v/>
      </c>
      <c r="O123" s="103" t="str">
        <f t="shared" si="81"/>
        <v/>
      </c>
      <c r="P123" s="103" t="str">
        <f t="shared" si="108"/>
        <v/>
      </c>
      <c r="Q123" s="103" t="str">
        <f t="shared" si="82"/>
        <v/>
      </c>
      <c r="R123" s="103" t="str">
        <f t="shared" si="83"/>
        <v/>
      </c>
      <c r="T123" s="26" t="str">
        <f t="shared" si="109"/>
        <v/>
      </c>
      <c r="U123" s="119" t="str">
        <f t="shared" si="122"/>
        <v/>
      </c>
      <c r="V123" s="119"/>
      <c r="W123" s="120" t="str">
        <f t="shared" si="141"/>
        <v/>
      </c>
      <c r="X123" s="120" t="str">
        <f t="shared" si="85"/>
        <v/>
      </c>
      <c r="Y123" s="120" t="str">
        <f t="shared" si="123"/>
        <v/>
      </c>
      <c r="Z123" s="120"/>
      <c r="AA123" s="119" t="str">
        <f t="shared" si="142"/>
        <v/>
      </c>
      <c r="AC123" s="26" t="str">
        <f t="shared" si="124"/>
        <v/>
      </c>
      <c r="AD123" s="25" t="str">
        <f t="shared" si="125"/>
        <v/>
      </c>
      <c r="AE123" s="105"/>
      <c r="AF123" s="26" t="str">
        <f t="shared" si="126"/>
        <v/>
      </c>
      <c r="AG123" s="25" t="str">
        <f t="shared" si="127"/>
        <v/>
      </c>
      <c r="AH123" s="123"/>
      <c r="AI123" s="51" t="str">
        <f t="shared" si="128"/>
        <v/>
      </c>
      <c r="AJ123" s="35" t="str">
        <f t="shared" si="129"/>
        <v/>
      </c>
      <c r="AL123" s="25" t="str">
        <f t="shared" si="143"/>
        <v/>
      </c>
      <c r="AM123" s="25" t="str">
        <f t="shared" si="144"/>
        <v/>
      </c>
      <c r="AO123" s="33" t="str">
        <f t="shared" si="145"/>
        <v/>
      </c>
      <c r="AP123" s="33" t="str">
        <f t="shared" si="146"/>
        <v/>
      </c>
      <c r="AQ123" s="125"/>
      <c r="AR123" s="126" t="str">
        <f t="shared" si="147"/>
        <v/>
      </c>
      <c r="AS123" s="126" t="str">
        <f t="shared" si="148"/>
        <v/>
      </c>
      <c r="AT123" s="126"/>
      <c r="AU123" s="62" t="str">
        <f t="shared" si="130"/>
        <v/>
      </c>
      <c r="AV123" s="62" t="str">
        <f t="shared" si="131"/>
        <v/>
      </c>
      <c r="AW123" s="62" t="str">
        <f t="shared" si="132"/>
        <v/>
      </c>
      <c r="AX123" s="61" t="str">
        <f t="shared" si="149"/>
        <v/>
      </c>
      <c r="AY123" s="61"/>
      <c r="AZ123" s="33" t="str">
        <f>IF(B123="","",VLOOKUP($A$3,'Tab1-Plan'!$B$30:$F$33,IF(B123&lt;65,2,3),FALSE))</f>
        <v/>
      </c>
      <c r="BA123" s="33" t="str">
        <f>IF(T123="","",VLOOKUP($A$3,'Tab1-Plan'!$B$30:$F$33,IF(T123&lt;65,4,5),FALSE))</f>
        <v/>
      </c>
      <c r="BB123" s="115"/>
      <c r="BC123" s="126" t="str">
        <f t="shared" si="133"/>
        <v/>
      </c>
      <c r="BD123" s="126" t="str">
        <f t="shared" si="134"/>
        <v/>
      </c>
      <c r="BE123" s="125"/>
      <c r="BF123" s="62" t="str">
        <f t="shared" si="135"/>
        <v/>
      </c>
      <c r="BG123" s="62" t="str">
        <f t="shared" si="136"/>
        <v/>
      </c>
      <c r="BH123" s="62" t="str">
        <f t="shared" si="137"/>
        <v/>
      </c>
      <c r="BI123" s="61" t="str">
        <f t="shared" si="138"/>
        <v/>
      </c>
      <c r="BJ123" s="61"/>
      <c r="BK123" s="61" t="str">
        <f t="shared" si="139"/>
        <v/>
      </c>
      <c r="BL123" s="61" t="str">
        <f t="shared" si="140"/>
        <v/>
      </c>
      <c r="BM123" s="127"/>
      <c r="BU123" s="37"/>
      <c r="BV123" s="127"/>
      <c r="BW123" s="127"/>
    </row>
    <row r="124" spans="1:75">
      <c r="A124" s="26" t="str">
        <f t="shared" si="104"/>
        <v/>
      </c>
      <c r="B124" s="26" t="str">
        <f t="shared" si="105"/>
        <v/>
      </c>
      <c r="C124" s="26" t="str">
        <f t="shared" si="106"/>
        <v/>
      </c>
      <c r="D124" s="103" t="str">
        <f t="shared" si="119"/>
        <v/>
      </c>
      <c r="E124" s="118" t="str">
        <f t="shared" si="120"/>
        <v/>
      </c>
      <c r="F124" s="103" t="str">
        <f t="shared" si="121"/>
        <v/>
      </c>
      <c r="G124" s="103"/>
      <c r="H124" s="60" t="str">
        <f>IF(B124="","",(IF(AND(B124&gt;='Tab1-Plan'!$C$9,C124&gt;='Tab1-Plan'!$D$9),1,0)))</f>
        <v/>
      </c>
      <c r="I124" s="64" t="str">
        <f>IF(AND(B124="",T124=""),"",VLOOKUP($A$3,'Tab2-Assumptions'!$A$10:$C$13,2,FALSE))</f>
        <v/>
      </c>
      <c r="J124" s="64" t="str">
        <f>IF(AND(B124="",T124=""),"",VLOOKUP($A$3,'Tab2-Assumptions'!$A$10:$C$13,3,FALSE))</f>
        <v/>
      </c>
      <c r="K124" s="103" t="str">
        <f t="shared" si="107"/>
        <v/>
      </c>
      <c r="L124" s="103" t="str">
        <f t="shared" si="78"/>
        <v/>
      </c>
      <c r="M124" s="103" t="str">
        <f t="shared" si="79"/>
        <v/>
      </c>
      <c r="N124" s="103" t="str">
        <f t="shared" si="80"/>
        <v/>
      </c>
      <c r="O124" s="103" t="str">
        <f t="shared" si="81"/>
        <v/>
      </c>
      <c r="P124" s="103" t="str">
        <f t="shared" si="108"/>
        <v/>
      </c>
      <c r="Q124" s="103" t="str">
        <f t="shared" si="82"/>
        <v/>
      </c>
      <c r="R124" s="103" t="str">
        <f t="shared" si="83"/>
        <v/>
      </c>
      <c r="T124" s="26" t="str">
        <f t="shared" si="109"/>
        <v/>
      </c>
      <c r="U124" s="119" t="str">
        <f t="shared" si="122"/>
        <v/>
      </c>
      <c r="V124" s="119"/>
      <c r="W124" s="120" t="str">
        <f t="shared" si="141"/>
        <v/>
      </c>
      <c r="X124" s="120" t="str">
        <f t="shared" si="85"/>
        <v/>
      </c>
      <c r="Y124" s="120" t="str">
        <f t="shared" si="123"/>
        <v/>
      </c>
      <c r="Z124" s="120"/>
      <c r="AA124" s="119" t="str">
        <f t="shared" si="142"/>
        <v/>
      </c>
      <c r="AC124" s="26" t="str">
        <f t="shared" si="124"/>
        <v/>
      </c>
      <c r="AD124" s="25" t="str">
        <f t="shared" si="125"/>
        <v/>
      </c>
      <c r="AE124" s="105"/>
      <c r="AF124" s="26" t="str">
        <f t="shared" si="126"/>
        <v/>
      </c>
      <c r="AG124" s="25" t="str">
        <f t="shared" si="127"/>
        <v/>
      </c>
      <c r="AH124" s="123"/>
      <c r="AI124" s="51" t="str">
        <f t="shared" si="128"/>
        <v/>
      </c>
      <c r="AJ124" s="35" t="str">
        <f t="shared" si="129"/>
        <v/>
      </c>
      <c r="AL124" s="25" t="str">
        <f t="shared" si="143"/>
        <v/>
      </c>
      <c r="AM124" s="25" t="str">
        <f t="shared" si="144"/>
        <v/>
      </c>
      <c r="AO124" s="33" t="str">
        <f t="shared" si="145"/>
        <v/>
      </c>
      <c r="AP124" s="33" t="str">
        <f t="shared" si="146"/>
        <v/>
      </c>
      <c r="AQ124" s="125"/>
      <c r="AR124" s="126" t="str">
        <f t="shared" si="147"/>
        <v/>
      </c>
      <c r="AS124" s="126" t="str">
        <f t="shared" si="148"/>
        <v/>
      </c>
      <c r="AT124" s="126"/>
      <c r="AU124" s="62" t="str">
        <f t="shared" si="130"/>
        <v/>
      </c>
      <c r="AV124" s="62" t="str">
        <f t="shared" si="131"/>
        <v/>
      </c>
      <c r="AW124" s="62" t="str">
        <f t="shared" si="132"/>
        <v/>
      </c>
      <c r="AX124" s="61" t="str">
        <f t="shared" si="149"/>
        <v/>
      </c>
      <c r="AY124" s="61"/>
      <c r="AZ124" s="33" t="str">
        <f>IF(B124="","",VLOOKUP($A$3,'Tab1-Plan'!$B$30:$F$33,IF(B124&lt;65,2,3),FALSE))</f>
        <v/>
      </c>
      <c r="BA124" s="33" t="str">
        <f>IF(T124="","",VLOOKUP($A$3,'Tab1-Plan'!$B$30:$F$33,IF(T124&lt;65,4,5),FALSE))</f>
        <v/>
      </c>
      <c r="BB124" s="115"/>
      <c r="BC124" s="126" t="str">
        <f t="shared" si="133"/>
        <v/>
      </c>
      <c r="BD124" s="126" t="str">
        <f t="shared" si="134"/>
        <v/>
      </c>
      <c r="BE124" s="125"/>
      <c r="BF124" s="62" t="str">
        <f t="shared" si="135"/>
        <v/>
      </c>
      <c r="BG124" s="62" t="str">
        <f t="shared" si="136"/>
        <v/>
      </c>
      <c r="BH124" s="62" t="str">
        <f t="shared" si="137"/>
        <v/>
      </c>
      <c r="BI124" s="61" t="str">
        <f t="shared" si="138"/>
        <v/>
      </c>
      <c r="BJ124" s="61"/>
      <c r="BK124" s="61" t="str">
        <f t="shared" si="139"/>
        <v/>
      </c>
      <c r="BL124" s="61" t="str">
        <f t="shared" si="140"/>
        <v/>
      </c>
      <c r="BM124" s="127"/>
      <c r="BU124" s="37"/>
      <c r="BV124" s="127"/>
      <c r="BW124" s="127"/>
    </row>
    <row r="125" spans="1:75">
      <c r="A125" s="26" t="str">
        <f t="shared" si="104"/>
        <v/>
      </c>
      <c r="B125" s="26" t="str">
        <f t="shared" si="105"/>
        <v/>
      </c>
      <c r="C125" s="26" t="str">
        <f t="shared" si="106"/>
        <v/>
      </c>
      <c r="D125" s="103" t="str">
        <f t="shared" si="119"/>
        <v/>
      </c>
      <c r="E125" s="118" t="str">
        <f t="shared" si="120"/>
        <v/>
      </c>
      <c r="F125" s="103" t="str">
        <f t="shared" si="121"/>
        <v/>
      </c>
      <c r="G125" s="103"/>
      <c r="H125" s="60" t="str">
        <f>IF(B125="","",(IF(AND(B125&gt;='Tab1-Plan'!$C$9,C125&gt;='Tab1-Plan'!$D$9),1,0)))</f>
        <v/>
      </c>
      <c r="I125" s="64" t="str">
        <f>IF(AND(B125="",T125=""),"",VLOOKUP($A$3,'Tab2-Assumptions'!$A$10:$C$13,2,FALSE))</f>
        <v/>
      </c>
      <c r="J125" s="64" t="str">
        <f>IF(AND(B125="",T125=""),"",VLOOKUP($A$3,'Tab2-Assumptions'!$A$10:$C$13,3,FALSE))</f>
        <v/>
      </c>
      <c r="K125" s="103" t="str">
        <f t="shared" si="107"/>
        <v/>
      </c>
      <c r="L125" s="103" t="str">
        <f t="shared" si="78"/>
        <v/>
      </c>
      <c r="M125" s="103" t="str">
        <f t="shared" si="79"/>
        <v/>
      </c>
      <c r="N125" s="103" t="str">
        <f t="shared" si="80"/>
        <v/>
      </c>
      <c r="O125" s="103" t="str">
        <f t="shared" si="81"/>
        <v/>
      </c>
      <c r="P125" s="103" t="str">
        <f t="shared" si="108"/>
        <v/>
      </c>
      <c r="Q125" s="103" t="str">
        <f t="shared" si="82"/>
        <v/>
      </c>
      <c r="R125" s="103" t="str">
        <f t="shared" si="83"/>
        <v/>
      </c>
      <c r="T125" s="26" t="str">
        <f t="shared" si="109"/>
        <v/>
      </c>
      <c r="U125" s="119" t="str">
        <f t="shared" si="122"/>
        <v/>
      </c>
      <c r="V125" s="119"/>
      <c r="W125" s="120" t="str">
        <f t="shared" si="141"/>
        <v/>
      </c>
      <c r="X125" s="120" t="str">
        <f t="shared" si="85"/>
        <v/>
      </c>
      <c r="Y125" s="120" t="str">
        <f t="shared" si="123"/>
        <v/>
      </c>
      <c r="Z125" s="120"/>
      <c r="AA125" s="119" t="str">
        <f t="shared" si="142"/>
        <v/>
      </c>
      <c r="AC125" s="26" t="str">
        <f t="shared" si="124"/>
        <v/>
      </c>
      <c r="AD125" s="25" t="str">
        <f t="shared" si="125"/>
        <v/>
      </c>
      <c r="AE125" s="105"/>
      <c r="AF125" s="26" t="str">
        <f t="shared" si="126"/>
        <v/>
      </c>
      <c r="AG125" s="25" t="str">
        <f t="shared" si="127"/>
        <v/>
      </c>
      <c r="AH125" s="123"/>
      <c r="AI125" s="51" t="str">
        <f t="shared" si="128"/>
        <v/>
      </c>
      <c r="AJ125" s="35" t="str">
        <f t="shared" si="129"/>
        <v/>
      </c>
      <c r="AL125" s="25" t="str">
        <f t="shared" si="143"/>
        <v/>
      </c>
      <c r="AM125" s="25" t="str">
        <f t="shared" si="144"/>
        <v/>
      </c>
      <c r="AO125" s="33" t="str">
        <f t="shared" si="145"/>
        <v/>
      </c>
      <c r="AP125" s="33" t="str">
        <f t="shared" si="146"/>
        <v/>
      </c>
      <c r="AQ125" s="125"/>
      <c r="AR125" s="126" t="str">
        <f t="shared" si="147"/>
        <v/>
      </c>
      <c r="AS125" s="126" t="str">
        <f t="shared" si="148"/>
        <v/>
      </c>
      <c r="AT125" s="126"/>
      <c r="AU125" s="62" t="str">
        <f t="shared" si="130"/>
        <v/>
      </c>
      <c r="AV125" s="62" t="str">
        <f t="shared" si="131"/>
        <v/>
      </c>
      <c r="AW125" s="62" t="str">
        <f t="shared" si="132"/>
        <v/>
      </c>
      <c r="AX125" s="61" t="str">
        <f t="shared" si="149"/>
        <v/>
      </c>
      <c r="AY125" s="61"/>
      <c r="AZ125" s="33" t="str">
        <f>IF(B125="","",VLOOKUP($A$3,'Tab1-Plan'!$B$30:$F$33,IF(B125&lt;65,2,3),FALSE))</f>
        <v/>
      </c>
      <c r="BA125" s="33" t="str">
        <f>IF(T125="","",VLOOKUP($A$3,'Tab1-Plan'!$B$30:$F$33,IF(T125&lt;65,4,5),FALSE))</f>
        <v/>
      </c>
      <c r="BB125" s="115"/>
      <c r="BC125" s="126" t="str">
        <f t="shared" si="133"/>
        <v/>
      </c>
      <c r="BD125" s="126" t="str">
        <f t="shared" si="134"/>
        <v/>
      </c>
      <c r="BE125" s="125"/>
      <c r="BF125" s="62" t="str">
        <f t="shared" si="135"/>
        <v/>
      </c>
      <c r="BG125" s="62" t="str">
        <f t="shared" si="136"/>
        <v/>
      </c>
      <c r="BH125" s="62" t="str">
        <f t="shared" si="137"/>
        <v/>
      </c>
      <c r="BI125" s="61" t="str">
        <f t="shared" si="138"/>
        <v/>
      </c>
      <c r="BJ125" s="61"/>
      <c r="BK125" s="61" t="str">
        <f t="shared" si="139"/>
        <v/>
      </c>
      <c r="BL125" s="61" t="str">
        <f t="shared" si="140"/>
        <v/>
      </c>
      <c r="BM125" s="127"/>
      <c r="BU125" s="37"/>
      <c r="BV125" s="127"/>
      <c r="BW125" s="127"/>
    </row>
    <row r="126" spans="1:75">
      <c r="A126" s="26" t="str">
        <f t="shared" si="104"/>
        <v/>
      </c>
      <c r="B126" s="26" t="str">
        <f t="shared" si="105"/>
        <v/>
      </c>
      <c r="C126" s="26" t="str">
        <f t="shared" si="106"/>
        <v/>
      </c>
      <c r="D126" s="103" t="str">
        <f t="shared" si="119"/>
        <v/>
      </c>
      <c r="E126" s="118" t="str">
        <f t="shared" si="120"/>
        <v/>
      </c>
      <c r="F126" s="103" t="str">
        <f t="shared" si="121"/>
        <v/>
      </c>
      <c r="G126" s="103"/>
      <c r="H126" s="60" t="str">
        <f>IF(B126="","",(IF(AND(B126&gt;='Tab1-Plan'!$C$9,C126&gt;='Tab1-Plan'!$D$9),1,0)))</f>
        <v/>
      </c>
      <c r="I126" s="64" t="str">
        <f>IF(AND(B126="",T126=""),"",VLOOKUP($A$3,'Tab2-Assumptions'!$A$10:$C$13,2,FALSE))</f>
        <v/>
      </c>
      <c r="J126" s="64" t="str">
        <f>IF(AND(B126="",T126=""),"",VLOOKUP($A$3,'Tab2-Assumptions'!$A$10:$C$13,3,FALSE))</f>
        <v/>
      </c>
      <c r="K126" s="103" t="str">
        <f t="shared" si="107"/>
        <v/>
      </c>
      <c r="L126" s="103" t="str">
        <f t="shared" si="78"/>
        <v/>
      </c>
      <c r="M126" s="103" t="str">
        <f t="shared" si="79"/>
        <v/>
      </c>
      <c r="N126" s="103" t="str">
        <f t="shared" si="80"/>
        <v/>
      </c>
      <c r="O126" s="103" t="str">
        <f t="shared" si="81"/>
        <v/>
      </c>
      <c r="P126" s="103" t="str">
        <f t="shared" si="108"/>
        <v/>
      </c>
      <c r="Q126" s="103" t="str">
        <f t="shared" si="82"/>
        <v/>
      </c>
      <c r="R126" s="103" t="str">
        <f t="shared" si="83"/>
        <v/>
      </c>
      <c r="T126" s="26" t="str">
        <f t="shared" si="109"/>
        <v/>
      </c>
      <c r="U126" s="119" t="str">
        <f t="shared" si="122"/>
        <v/>
      </c>
      <c r="V126" s="119"/>
      <c r="W126" s="120" t="str">
        <f t="shared" si="141"/>
        <v/>
      </c>
      <c r="X126" s="120" t="str">
        <f t="shared" si="85"/>
        <v/>
      </c>
      <c r="Y126" s="120" t="str">
        <f t="shared" si="123"/>
        <v/>
      </c>
      <c r="Z126" s="120"/>
      <c r="AA126" s="119" t="str">
        <f t="shared" si="142"/>
        <v/>
      </c>
      <c r="AC126" s="26" t="str">
        <f t="shared" si="124"/>
        <v/>
      </c>
      <c r="AD126" s="25" t="str">
        <f t="shared" si="125"/>
        <v/>
      </c>
      <c r="AE126" s="105"/>
      <c r="AF126" s="26" t="str">
        <f t="shared" si="126"/>
        <v/>
      </c>
      <c r="AG126" s="25" t="str">
        <f t="shared" si="127"/>
        <v/>
      </c>
      <c r="AH126" s="123"/>
      <c r="AI126" s="51" t="str">
        <f t="shared" si="128"/>
        <v/>
      </c>
      <c r="AJ126" s="35" t="str">
        <f t="shared" si="129"/>
        <v/>
      </c>
      <c r="AL126" s="25" t="str">
        <f t="shared" si="143"/>
        <v/>
      </c>
      <c r="AM126" s="25" t="str">
        <f t="shared" si="144"/>
        <v/>
      </c>
      <c r="AO126" s="33" t="str">
        <f t="shared" si="145"/>
        <v/>
      </c>
      <c r="AP126" s="33" t="str">
        <f t="shared" si="146"/>
        <v/>
      </c>
      <c r="AQ126" s="125"/>
      <c r="AR126" s="126" t="str">
        <f t="shared" si="147"/>
        <v/>
      </c>
      <c r="AS126" s="126" t="str">
        <f t="shared" si="148"/>
        <v/>
      </c>
      <c r="AT126" s="126"/>
      <c r="AU126" s="62" t="str">
        <f t="shared" si="130"/>
        <v/>
      </c>
      <c r="AV126" s="62" t="str">
        <f t="shared" si="131"/>
        <v/>
      </c>
      <c r="AW126" s="62" t="str">
        <f t="shared" si="132"/>
        <v/>
      </c>
      <c r="AX126" s="61" t="str">
        <f t="shared" si="149"/>
        <v/>
      </c>
      <c r="AY126" s="61"/>
      <c r="AZ126" s="33" t="str">
        <f>IF(B126="","",VLOOKUP($A$3,'Tab1-Plan'!$B$30:$F$33,IF(B126&lt;65,2,3),FALSE))</f>
        <v/>
      </c>
      <c r="BA126" s="33" t="str">
        <f>IF(T126="","",VLOOKUP($A$3,'Tab1-Plan'!$B$30:$F$33,IF(T126&lt;65,4,5),FALSE))</f>
        <v/>
      </c>
      <c r="BB126" s="115"/>
      <c r="BC126" s="126" t="str">
        <f t="shared" si="133"/>
        <v/>
      </c>
      <c r="BD126" s="126" t="str">
        <f t="shared" si="134"/>
        <v/>
      </c>
      <c r="BE126" s="125"/>
      <c r="BF126" s="62" t="str">
        <f t="shared" si="135"/>
        <v/>
      </c>
      <c r="BG126" s="62" t="str">
        <f t="shared" si="136"/>
        <v/>
      </c>
      <c r="BH126" s="62" t="str">
        <f t="shared" si="137"/>
        <v/>
      </c>
      <c r="BI126" s="61" t="str">
        <f t="shared" si="138"/>
        <v/>
      </c>
      <c r="BJ126" s="61"/>
      <c r="BK126" s="61" t="str">
        <f t="shared" si="139"/>
        <v/>
      </c>
      <c r="BL126" s="61" t="str">
        <f t="shared" si="140"/>
        <v/>
      </c>
      <c r="BM126" s="127"/>
      <c r="BU126" s="37"/>
      <c r="BV126" s="127"/>
      <c r="BW126" s="127"/>
    </row>
    <row r="127" spans="1:75">
      <c r="A127" s="26" t="str">
        <f t="shared" si="104"/>
        <v/>
      </c>
      <c r="B127" s="26" t="str">
        <f t="shared" si="105"/>
        <v/>
      </c>
      <c r="C127" s="26" t="str">
        <f t="shared" si="106"/>
        <v/>
      </c>
      <c r="D127" s="103" t="str">
        <f t="shared" si="119"/>
        <v/>
      </c>
      <c r="E127" s="118" t="str">
        <f t="shared" si="120"/>
        <v/>
      </c>
      <c r="F127" s="103" t="str">
        <f t="shared" si="121"/>
        <v/>
      </c>
      <c r="G127" s="103"/>
      <c r="H127" s="60" t="str">
        <f>IF(B127="","",(IF(AND(B127&gt;='Tab1-Plan'!$C$9,C127&gt;='Tab1-Plan'!$D$9),1,0)))</f>
        <v/>
      </c>
      <c r="I127" s="64" t="str">
        <f>IF(AND(B127="",T127=""),"",VLOOKUP($A$3,'Tab2-Assumptions'!$A$10:$C$13,2,FALSE))</f>
        <v/>
      </c>
      <c r="J127" s="64" t="str">
        <f>IF(AND(B127="",T127=""),"",VLOOKUP($A$3,'Tab2-Assumptions'!$A$10:$C$13,3,FALSE))</f>
        <v/>
      </c>
      <c r="K127" s="103" t="str">
        <f t="shared" si="107"/>
        <v/>
      </c>
      <c r="L127" s="103" t="str">
        <f t="shared" si="78"/>
        <v/>
      </c>
      <c r="M127" s="103" t="str">
        <f t="shared" si="79"/>
        <v/>
      </c>
      <c r="N127" s="103" t="str">
        <f t="shared" si="80"/>
        <v/>
      </c>
      <c r="O127" s="103" t="str">
        <f t="shared" si="81"/>
        <v/>
      </c>
      <c r="P127" s="103" t="str">
        <f t="shared" si="108"/>
        <v/>
      </c>
      <c r="Q127" s="103" t="str">
        <f t="shared" si="82"/>
        <v/>
      </c>
      <c r="R127" s="103" t="str">
        <f t="shared" si="83"/>
        <v/>
      </c>
      <c r="T127" s="26" t="str">
        <f t="shared" si="109"/>
        <v/>
      </c>
      <c r="U127" s="119" t="str">
        <f t="shared" si="122"/>
        <v/>
      </c>
      <c r="V127" s="119"/>
      <c r="W127" s="120" t="str">
        <f t="shared" si="141"/>
        <v/>
      </c>
      <c r="X127" s="120" t="str">
        <f t="shared" si="85"/>
        <v/>
      </c>
      <c r="Y127" s="120" t="str">
        <f t="shared" si="123"/>
        <v/>
      </c>
      <c r="Z127" s="120"/>
      <c r="AA127" s="119" t="str">
        <f t="shared" si="142"/>
        <v/>
      </c>
      <c r="AC127" s="26" t="str">
        <f t="shared" si="124"/>
        <v/>
      </c>
      <c r="AD127" s="25" t="str">
        <f t="shared" si="125"/>
        <v/>
      </c>
      <c r="AE127" s="105"/>
      <c r="AF127" s="26" t="str">
        <f t="shared" si="126"/>
        <v/>
      </c>
      <c r="AG127" s="25" t="str">
        <f t="shared" si="127"/>
        <v/>
      </c>
      <c r="AH127" s="123"/>
      <c r="AI127" s="51" t="str">
        <f t="shared" si="128"/>
        <v/>
      </c>
      <c r="AJ127" s="35" t="str">
        <f t="shared" si="129"/>
        <v/>
      </c>
      <c r="AL127" s="25" t="str">
        <f t="shared" si="143"/>
        <v/>
      </c>
      <c r="AM127" s="25" t="str">
        <f t="shared" si="144"/>
        <v/>
      </c>
      <c r="AO127" s="33" t="str">
        <f t="shared" si="145"/>
        <v/>
      </c>
      <c r="AP127" s="33" t="str">
        <f t="shared" si="146"/>
        <v/>
      </c>
      <c r="AQ127" s="125"/>
      <c r="AR127" s="126" t="str">
        <f t="shared" si="147"/>
        <v/>
      </c>
      <c r="AS127" s="126" t="str">
        <f t="shared" si="148"/>
        <v/>
      </c>
      <c r="AT127" s="126"/>
      <c r="AU127" s="62" t="str">
        <f t="shared" si="130"/>
        <v/>
      </c>
      <c r="AV127" s="62" t="str">
        <f t="shared" si="131"/>
        <v/>
      </c>
      <c r="AW127" s="62" t="str">
        <f t="shared" si="132"/>
        <v/>
      </c>
      <c r="AX127" s="61" t="str">
        <f t="shared" si="149"/>
        <v/>
      </c>
      <c r="AY127" s="61"/>
      <c r="AZ127" s="33" t="str">
        <f>IF(B127="","",VLOOKUP($A$3,'Tab1-Plan'!$B$30:$F$33,IF(B127&lt;65,2,3),FALSE))</f>
        <v/>
      </c>
      <c r="BA127" s="33" t="str">
        <f>IF(T127="","",VLOOKUP($A$3,'Tab1-Plan'!$B$30:$F$33,IF(T127&lt;65,4,5),FALSE))</f>
        <v/>
      </c>
      <c r="BB127" s="115"/>
      <c r="BC127" s="126" t="str">
        <f t="shared" si="133"/>
        <v/>
      </c>
      <c r="BD127" s="126" t="str">
        <f t="shared" si="134"/>
        <v/>
      </c>
      <c r="BE127" s="125"/>
      <c r="BF127" s="62" t="str">
        <f t="shared" si="135"/>
        <v/>
      </c>
      <c r="BG127" s="62" t="str">
        <f t="shared" si="136"/>
        <v/>
      </c>
      <c r="BH127" s="62" t="str">
        <f t="shared" si="137"/>
        <v/>
      </c>
      <c r="BI127" s="61" t="str">
        <f t="shared" si="138"/>
        <v/>
      </c>
      <c r="BJ127" s="61"/>
      <c r="BK127" s="61" t="str">
        <f t="shared" si="139"/>
        <v/>
      </c>
      <c r="BL127" s="61" t="str">
        <f t="shared" si="140"/>
        <v/>
      </c>
      <c r="BM127" s="127"/>
      <c r="BU127" s="37"/>
      <c r="BV127" s="127"/>
      <c r="BW127" s="127"/>
    </row>
    <row r="128" spans="1:75">
      <c r="A128" s="26" t="str">
        <f t="shared" si="104"/>
        <v/>
      </c>
      <c r="B128" s="26" t="str">
        <f t="shared" si="105"/>
        <v/>
      </c>
      <c r="C128" s="26" t="str">
        <f t="shared" si="106"/>
        <v/>
      </c>
      <c r="D128" s="103" t="str">
        <f t="shared" si="119"/>
        <v/>
      </c>
      <c r="E128" s="118" t="str">
        <f t="shared" si="120"/>
        <v/>
      </c>
      <c r="F128" s="103" t="str">
        <f t="shared" si="121"/>
        <v/>
      </c>
      <c r="G128" s="103"/>
      <c r="H128" s="60" t="str">
        <f>IF(B128="","",(IF(AND(B128&gt;='Tab1-Plan'!$C$9,C128&gt;='Tab1-Plan'!$D$9),1,0)))</f>
        <v/>
      </c>
      <c r="I128" s="64" t="str">
        <f>IF(AND(B128="",T128=""),"",VLOOKUP($A$3,'Tab2-Assumptions'!$A$10:$C$13,2,FALSE))</f>
        <v/>
      </c>
      <c r="J128" s="64" t="str">
        <f>IF(AND(B128="",T128=""),"",VLOOKUP($A$3,'Tab2-Assumptions'!$A$10:$C$13,3,FALSE))</f>
        <v/>
      </c>
      <c r="K128" s="103" t="str">
        <f t="shared" si="107"/>
        <v/>
      </c>
      <c r="L128" s="103" t="str">
        <f t="shared" si="78"/>
        <v/>
      </c>
      <c r="M128" s="103" t="str">
        <f t="shared" si="79"/>
        <v/>
      </c>
      <c r="N128" s="103" t="str">
        <f t="shared" si="80"/>
        <v/>
      </c>
      <c r="O128" s="103" t="str">
        <f t="shared" si="81"/>
        <v/>
      </c>
      <c r="P128" s="103" t="str">
        <f t="shared" si="108"/>
        <v/>
      </c>
      <c r="Q128" s="103" t="str">
        <f t="shared" si="82"/>
        <v/>
      </c>
      <c r="R128" s="103" t="str">
        <f t="shared" si="83"/>
        <v/>
      </c>
      <c r="T128" s="26" t="str">
        <f t="shared" si="109"/>
        <v/>
      </c>
      <c r="U128" s="119" t="str">
        <f t="shared" si="122"/>
        <v/>
      </c>
      <c r="V128" s="119"/>
      <c r="W128" s="120" t="str">
        <f t="shared" si="141"/>
        <v/>
      </c>
      <c r="X128" s="120" t="str">
        <f t="shared" si="85"/>
        <v/>
      </c>
      <c r="Y128" s="120" t="str">
        <f t="shared" si="123"/>
        <v/>
      </c>
      <c r="Z128" s="120"/>
      <c r="AA128" s="119" t="str">
        <f t="shared" si="142"/>
        <v/>
      </c>
      <c r="AC128" s="26" t="str">
        <f t="shared" si="124"/>
        <v/>
      </c>
      <c r="AD128" s="25" t="str">
        <f t="shared" si="125"/>
        <v/>
      </c>
      <c r="AE128" s="105"/>
      <c r="AF128" s="26" t="str">
        <f t="shared" si="126"/>
        <v/>
      </c>
      <c r="AG128" s="25" t="str">
        <f t="shared" si="127"/>
        <v/>
      </c>
      <c r="AH128" s="123"/>
      <c r="AI128" s="51" t="str">
        <f t="shared" si="128"/>
        <v/>
      </c>
      <c r="AJ128" s="35" t="str">
        <f t="shared" si="129"/>
        <v/>
      </c>
      <c r="AL128" s="25" t="str">
        <f t="shared" si="143"/>
        <v/>
      </c>
      <c r="AM128" s="25" t="str">
        <f t="shared" si="144"/>
        <v/>
      </c>
      <c r="AO128" s="33" t="str">
        <f t="shared" si="145"/>
        <v/>
      </c>
      <c r="AP128" s="33" t="str">
        <f t="shared" si="146"/>
        <v/>
      </c>
      <c r="AQ128" s="125"/>
      <c r="AR128" s="126" t="str">
        <f t="shared" si="147"/>
        <v/>
      </c>
      <c r="AS128" s="126" t="str">
        <f t="shared" si="148"/>
        <v/>
      </c>
      <c r="AT128" s="126"/>
      <c r="AU128" s="62" t="str">
        <f t="shared" si="130"/>
        <v/>
      </c>
      <c r="AV128" s="62" t="str">
        <f t="shared" si="131"/>
        <v/>
      </c>
      <c r="AW128" s="62" t="str">
        <f t="shared" si="132"/>
        <v/>
      </c>
      <c r="AX128" s="61" t="str">
        <f t="shared" si="149"/>
        <v/>
      </c>
      <c r="AY128" s="61"/>
      <c r="AZ128" s="33" t="str">
        <f>IF(B128="","",VLOOKUP($A$3,'Tab1-Plan'!$B$30:$F$33,IF(B128&lt;65,2,3),FALSE))</f>
        <v/>
      </c>
      <c r="BA128" s="33" t="str">
        <f>IF(T128="","",VLOOKUP($A$3,'Tab1-Plan'!$B$30:$F$33,IF(T128&lt;65,4,5),FALSE))</f>
        <v/>
      </c>
      <c r="BB128" s="115"/>
      <c r="BC128" s="126" t="str">
        <f t="shared" si="133"/>
        <v/>
      </c>
      <c r="BD128" s="126" t="str">
        <f t="shared" si="134"/>
        <v/>
      </c>
      <c r="BE128" s="125"/>
      <c r="BF128" s="62" t="str">
        <f t="shared" si="135"/>
        <v/>
      </c>
      <c r="BG128" s="62" t="str">
        <f t="shared" si="136"/>
        <v/>
      </c>
      <c r="BH128" s="62" t="str">
        <f t="shared" si="137"/>
        <v/>
      </c>
      <c r="BI128" s="61" t="str">
        <f t="shared" si="138"/>
        <v/>
      </c>
      <c r="BJ128" s="61"/>
      <c r="BK128" s="61" t="str">
        <f t="shared" si="139"/>
        <v/>
      </c>
      <c r="BL128" s="61" t="str">
        <f t="shared" si="140"/>
        <v/>
      </c>
      <c r="BM128" s="127"/>
      <c r="BU128" s="37"/>
      <c r="BV128" s="127"/>
      <c r="BW128" s="127"/>
    </row>
    <row r="129" spans="1:75">
      <c r="A129" s="26" t="str">
        <f t="shared" si="104"/>
        <v/>
      </c>
      <c r="B129" s="26" t="str">
        <f t="shared" si="105"/>
        <v/>
      </c>
      <c r="C129" s="26" t="str">
        <f t="shared" si="106"/>
        <v/>
      </c>
      <c r="D129" s="103" t="str">
        <f t="shared" si="119"/>
        <v/>
      </c>
      <c r="E129" s="118" t="str">
        <f t="shared" si="120"/>
        <v/>
      </c>
      <c r="F129" s="103" t="str">
        <f t="shared" si="121"/>
        <v/>
      </c>
      <c r="G129" s="103"/>
      <c r="H129" s="60" t="str">
        <f>IF(B129="","",(IF(AND(B129&gt;='Tab1-Plan'!$C$9,C129&gt;='Tab1-Plan'!$D$9),1,0)))</f>
        <v/>
      </c>
      <c r="I129" s="64" t="str">
        <f>IF(AND(B129="",T129=""),"",VLOOKUP($A$3,'Tab2-Assumptions'!$A$10:$C$13,2,FALSE))</f>
        <v/>
      </c>
      <c r="J129" s="64" t="str">
        <f>IF(AND(B129="",T129=""),"",VLOOKUP($A$3,'Tab2-Assumptions'!$A$10:$C$13,3,FALSE))</f>
        <v/>
      </c>
      <c r="K129" s="103" t="str">
        <f t="shared" si="107"/>
        <v/>
      </c>
      <c r="L129" s="103" t="str">
        <f t="shared" si="78"/>
        <v/>
      </c>
      <c r="M129" s="103" t="str">
        <f t="shared" si="79"/>
        <v/>
      </c>
      <c r="N129" s="103" t="str">
        <f t="shared" si="80"/>
        <v/>
      </c>
      <c r="O129" s="103" t="str">
        <f t="shared" si="81"/>
        <v/>
      </c>
      <c r="P129" s="103" t="str">
        <f t="shared" si="108"/>
        <v/>
      </c>
      <c r="Q129" s="103" t="str">
        <f t="shared" si="82"/>
        <v/>
      </c>
      <c r="R129" s="103" t="str">
        <f t="shared" si="83"/>
        <v/>
      </c>
      <c r="T129" s="26" t="str">
        <f t="shared" si="109"/>
        <v/>
      </c>
      <c r="U129" s="119" t="str">
        <f t="shared" si="122"/>
        <v/>
      </c>
      <c r="V129" s="119"/>
      <c r="W129" s="120" t="str">
        <f t="shared" si="141"/>
        <v/>
      </c>
      <c r="X129" s="120" t="str">
        <f t="shared" si="85"/>
        <v/>
      </c>
      <c r="Y129" s="120" t="str">
        <f t="shared" si="123"/>
        <v/>
      </c>
      <c r="Z129" s="120"/>
      <c r="AA129" s="119" t="str">
        <f t="shared" si="142"/>
        <v/>
      </c>
      <c r="AC129" s="26" t="str">
        <f t="shared" si="124"/>
        <v/>
      </c>
      <c r="AD129" s="25" t="str">
        <f t="shared" si="125"/>
        <v/>
      </c>
      <c r="AE129" s="105"/>
      <c r="AF129" s="26" t="str">
        <f t="shared" si="126"/>
        <v/>
      </c>
      <c r="AG129" s="25" t="str">
        <f t="shared" si="127"/>
        <v/>
      </c>
      <c r="AH129" s="123"/>
      <c r="AI129" s="51" t="str">
        <f t="shared" si="128"/>
        <v/>
      </c>
      <c r="AJ129" s="35" t="str">
        <f t="shared" si="129"/>
        <v/>
      </c>
      <c r="AL129" s="25" t="str">
        <f t="shared" si="143"/>
        <v/>
      </c>
      <c r="AM129" s="25" t="str">
        <f t="shared" si="144"/>
        <v/>
      </c>
      <c r="AO129" s="33" t="str">
        <f t="shared" si="145"/>
        <v/>
      </c>
      <c r="AP129" s="33" t="str">
        <f t="shared" si="146"/>
        <v/>
      </c>
      <c r="AQ129" s="125"/>
      <c r="AR129" s="126" t="str">
        <f t="shared" si="147"/>
        <v/>
      </c>
      <c r="AS129" s="126" t="str">
        <f t="shared" si="148"/>
        <v/>
      </c>
      <c r="AT129" s="126"/>
      <c r="AU129" s="62" t="str">
        <f t="shared" si="130"/>
        <v/>
      </c>
      <c r="AV129" s="62" t="str">
        <f t="shared" si="131"/>
        <v/>
      </c>
      <c r="AW129" s="62" t="str">
        <f t="shared" si="132"/>
        <v/>
      </c>
      <c r="AX129" s="61" t="str">
        <f t="shared" si="149"/>
        <v/>
      </c>
      <c r="AY129" s="61"/>
      <c r="AZ129" s="33" t="str">
        <f>IF(B129="","",VLOOKUP($A$3,'Tab1-Plan'!$B$30:$F$33,IF(B129&lt;65,2,3),FALSE))</f>
        <v/>
      </c>
      <c r="BA129" s="33" t="str">
        <f>IF(T129="","",VLOOKUP($A$3,'Tab1-Plan'!$B$30:$F$33,IF(T129&lt;65,4,5),FALSE))</f>
        <v/>
      </c>
      <c r="BB129" s="115"/>
      <c r="BC129" s="126" t="str">
        <f t="shared" si="133"/>
        <v/>
      </c>
      <c r="BD129" s="126" t="str">
        <f t="shared" si="134"/>
        <v/>
      </c>
      <c r="BE129" s="125"/>
      <c r="BF129" s="62" t="str">
        <f t="shared" si="135"/>
        <v/>
      </c>
      <c r="BG129" s="62" t="str">
        <f t="shared" si="136"/>
        <v/>
      </c>
      <c r="BH129" s="62" t="str">
        <f t="shared" si="137"/>
        <v/>
      </c>
      <c r="BI129" s="61" t="str">
        <f t="shared" si="138"/>
        <v/>
      </c>
      <c r="BJ129" s="61"/>
      <c r="BK129" s="61" t="str">
        <f t="shared" si="139"/>
        <v/>
      </c>
      <c r="BL129" s="61" t="str">
        <f t="shared" si="140"/>
        <v/>
      </c>
      <c r="BM129" s="127"/>
      <c r="BU129" s="37"/>
      <c r="BV129" s="127"/>
      <c r="BW129" s="127"/>
    </row>
    <row r="130" spans="1:75">
      <c r="A130" s="26" t="str">
        <f t="shared" si="104"/>
        <v/>
      </c>
      <c r="B130" s="26" t="str">
        <f t="shared" si="105"/>
        <v/>
      </c>
      <c r="C130" s="26" t="str">
        <f t="shared" si="106"/>
        <v/>
      </c>
      <c r="D130" s="103" t="str">
        <f t="shared" si="119"/>
        <v/>
      </c>
      <c r="E130" s="118" t="str">
        <f t="shared" si="120"/>
        <v/>
      </c>
      <c r="F130" s="103" t="str">
        <f t="shared" si="121"/>
        <v/>
      </c>
      <c r="G130" s="103"/>
      <c r="H130" s="60" t="str">
        <f>IF(B130="","",(IF(AND(B130&gt;='Tab1-Plan'!$C$9,C130&gt;='Tab1-Plan'!$D$9),1,0)))</f>
        <v/>
      </c>
      <c r="I130" s="64" t="str">
        <f>IF(AND(B130="",T130=""),"",VLOOKUP($A$3,'Tab2-Assumptions'!$A$10:$C$13,2,FALSE))</f>
        <v/>
      </c>
      <c r="J130" s="64" t="str">
        <f>IF(AND(B130="",T130=""),"",VLOOKUP($A$3,'Tab2-Assumptions'!$A$10:$C$13,3,FALSE))</f>
        <v/>
      </c>
      <c r="K130" s="103" t="str">
        <f t="shared" si="107"/>
        <v/>
      </c>
      <c r="L130" s="103" t="str">
        <f t="shared" si="78"/>
        <v/>
      </c>
      <c r="M130" s="103" t="str">
        <f t="shared" si="79"/>
        <v/>
      </c>
      <c r="N130" s="103" t="str">
        <f t="shared" si="80"/>
        <v/>
      </c>
      <c r="O130" s="103" t="str">
        <f t="shared" si="81"/>
        <v/>
      </c>
      <c r="P130" s="103" t="str">
        <f t="shared" si="108"/>
        <v/>
      </c>
      <c r="Q130" s="103" t="str">
        <f t="shared" si="82"/>
        <v/>
      </c>
      <c r="R130" s="103" t="str">
        <f t="shared" si="83"/>
        <v/>
      </c>
      <c r="T130" s="26" t="str">
        <f t="shared" si="109"/>
        <v/>
      </c>
      <c r="U130" s="119" t="str">
        <f t="shared" si="122"/>
        <v/>
      </c>
      <c r="V130" s="119"/>
      <c r="W130" s="120" t="str">
        <f t="shared" si="141"/>
        <v/>
      </c>
      <c r="X130" s="120" t="str">
        <f t="shared" si="85"/>
        <v/>
      </c>
      <c r="Y130" s="120" t="str">
        <f t="shared" si="123"/>
        <v/>
      </c>
      <c r="Z130" s="120"/>
      <c r="AA130" s="119" t="str">
        <f t="shared" si="142"/>
        <v/>
      </c>
      <c r="AC130" s="26" t="str">
        <f t="shared" si="124"/>
        <v/>
      </c>
      <c r="AD130" s="25" t="str">
        <f t="shared" si="125"/>
        <v/>
      </c>
      <c r="AE130" s="105"/>
      <c r="AF130" s="26" t="str">
        <f t="shared" si="126"/>
        <v/>
      </c>
      <c r="AG130" s="25" t="str">
        <f t="shared" si="127"/>
        <v/>
      </c>
      <c r="AH130" s="123"/>
      <c r="AI130" s="51" t="str">
        <f t="shared" si="128"/>
        <v/>
      </c>
      <c r="AJ130" s="35" t="str">
        <f t="shared" si="129"/>
        <v/>
      </c>
      <c r="AL130" s="25" t="str">
        <f t="shared" si="143"/>
        <v/>
      </c>
      <c r="AM130" s="25" t="str">
        <f t="shared" si="144"/>
        <v/>
      </c>
      <c r="AO130" s="33" t="str">
        <f t="shared" si="145"/>
        <v/>
      </c>
      <c r="AP130" s="33" t="str">
        <f t="shared" si="146"/>
        <v/>
      </c>
      <c r="AQ130" s="125"/>
      <c r="AR130" s="126" t="str">
        <f t="shared" si="147"/>
        <v/>
      </c>
      <c r="AS130" s="126" t="str">
        <f t="shared" si="148"/>
        <v/>
      </c>
      <c r="AT130" s="126"/>
      <c r="AU130" s="62" t="str">
        <f t="shared" si="130"/>
        <v/>
      </c>
      <c r="AV130" s="62" t="str">
        <f t="shared" si="131"/>
        <v/>
      </c>
      <c r="AW130" s="62" t="str">
        <f t="shared" si="132"/>
        <v/>
      </c>
      <c r="AX130" s="61" t="str">
        <f t="shared" si="149"/>
        <v/>
      </c>
      <c r="AY130" s="61"/>
      <c r="AZ130" s="33" t="str">
        <f>IF(B130="","",VLOOKUP($A$3,'Tab1-Plan'!$B$30:$F$33,IF(B130&lt;65,2,3),FALSE))</f>
        <v/>
      </c>
      <c r="BA130" s="33" t="str">
        <f>IF(T130="","",VLOOKUP($A$3,'Tab1-Plan'!$B$30:$F$33,IF(T130&lt;65,4,5),FALSE))</f>
        <v/>
      </c>
      <c r="BB130" s="115"/>
      <c r="BC130" s="126" t="str">
        <f t="shared" si="133"/>
        <v/>
      </c>
      <c r="BD130" s="126" t="str">
        <f t="shared" si="134"/>
        <v/>
      </c>
      <c r="BE130" s="125"/>
      <c r="BF130" s="62" t="str">
        <f t="shared" si="135"/>
        <v/>
      </c>
      <c r="BG130" s="62" t="str">
        <f t="shared" si="136"/>
        <v/>
      </c>
      <c r="BH130" s="62" t="str">
        <f t="shared" si="137"/>
        <v/>
      </c>
      <c r="BI130" s="61" t="str">
        <f t="shared" si="138"/>
        <v/>
      </c>
      <c r="BJ130" s="61"/>
      <c r="BK130" s="61" t="str">
        <f t="shared" si="139"/>
        <v/>
      </c>
      <c r="BL130" s="61" t="str">
        <f t="shared" si="140"/>
        <v/>
      </c>
      <c r="BM130" s="127"/>
      <c r="BU130" s="37"/>
      <c r="BV130" s="127"/>
      <c r="BW130" s="127"/>
    </row>
    <row r="131" spans="1:75">
      <c r="A131" s="26" t="str">
        <f t="shared" si="104"/>
        <v/>
      </c>
      <c r="B131" s="26" t="str">
        <f t="shared" si="105"/>
        <v/>
      </c>
      <c r="C131" s="26" t="str">
        <f t="shared" si="106"/>
        <v/>
      </c>
      <c r="D131" s="103" t="str">
        <f t="shared" si="119"/>
        <v/>
      </c>
      <c r="E131" s="118" t="str">
        <f t="shared" si="120"/>
        <v/>
      </c>
      <c r="F131" s="103" t="str">
        <f t="shared" si="121"/>
        <v/>
      </c>
      <c r="G131" s="103"/>
      <c r="H131" s="60" t="str">
        <f>IF(B131="","",(IF(AND(B131&gt;='Tab1-Plan'!$C$9,C131&gt;='Tab1-Plan'!$D$9),1,0)))</f>
        <v/>
      </c>
      <c r="I131" s="64" t="str">
        <f>IF(AND(B131="",T131=""),"",VLOOKUP($A$3,'Tab2-Assumptions'!$A$10:$C$13,2,FALSE))</f>
        <v/>
      </c>
      <c r="J131" s="64" t="str">
        <f>IF(AND(B131="",T131=""),"",VLOOKUP($A$3,'Tab2-Assumptions'!$A$10:$C$13,3,FALSE))</f>
        <v/>
      </c>
      <c r="K131" s="103" t="str">
        <f t="shared" si="107"/>
        <v/>
      </c>
      <c r="L131" s="103" t="str">
        <f t="shared" si="78"/>
        <v/>
      </c>
      <c r="M131" s="103" t="str">
        <f t="shared" si="79"/>
        <v/>
      </c>
      <c r="N131" s="103" t="str">
        <f t="shared" si="80"/>
        <v/>
      </c>
      <c r="O131" s="103" t="str">
        <f t="shared" si="81"/>
        <v/>
      </c>
      <c r="P131" s="103" t="str">
        <f t="shared" si="108"/>
        <v/>
      </c>
      <c r="Q131" s="103" t="str">
        <f t="shared" si="82"/>
        <v/>
      </c>
      <c r="R131" s="103" t="str">
        <f t="shared" si="83"/>
        <v/>
      </c>
      <c r="T131" s="26" t="str">
        <f t="shared" si="109"/>
        <v/>
      </c>
      <c r="U131" s="119" t="str">
        <f t="shared" si="122"/>
        <v/>
      </c>
      <c r="V131" s="119"/>
      <c r="W131" s="120" t="str">
        <f t="shared" si="141"/>
        <v/>
      </c>
      <c r="X131" s="120" t="str">
        <f t="shared" si="85"/>
        <v/>
      </c>
      <c r="Y131" s="120" t="str">
        <f t="shared" si="123"/>
        <v/>
      </c>
      <c r="Z131" s="120"/>
      <c r="AA131" s="119" t="str">
        <f t="shared" si="142"/>
        <v/>
      </c>
      <c r="AC131" s="26" t="str">
        <f t="shared" si="124"/>
        <v/>
      </c>
      <c r="AD131" s="25" t="str">
        <f t="shared" si="125"/>
        <v/>
      </c>
      <c r="AE131" s="105"/>
      <c r="AF131" s="26" t="str">
        <f t="shared" si="126"/>
        <v/>
      </c>
      <c r="AG131" s="25" t="str">
        <f t="shared" si="127"/>
        <v/>
      </c>
      <c r="AH131" s="123"/>
      <c r="AI131" s="51" t="str">
        <f t="shared" si="128"/>
        <v/>
      </c>
      <c r="AJ131" s="35" t="str">
        <f t="shared" si="129"/>
        <v/>
      </c>
      <c r="AL131" s="25" t="str">
        <f t="shared" si="143"/>
        <v/>
      </c>
      <c r="AM131" s="25" t="str">
        <f t="shared" si="144"/>
        <v/>
      </c>
      <c r="AO131" s="33" t="str">
        <f t="shared" si="145"/>
        <v/>
      </c>
      <c r="AP131" s="33" t="str">
        <f t="shared" si="146"/>
        <v/>
      </c>
      <c r="AQ131" s="125"/>
      <c r="AR131" s="126" t="str">
        <f t="shared" si="147"/>
        <v/>
      </c>
      <c r="AS131" s="126" t="str">
        <f t="shared" si="148"/>
        <v/>
      </c>
      <c r="AT131" s="126"/>
      <c r="AU131" s="62" t="str">
        <f t="shared" si="130"/>
        <v/>
      </c>
      <c r="AV131" s="62" t="str">
        <f t="shared" si="131"/>
        <v/>
      </c>
      <c r="AW131" s="62" t="str">
        <f t="shared" si="132"/>
        <v/>
      </c>
      <c r="AX131" s="61" t="str">
        <f t="shared" si="149"/>
        <v/>
      </c>
      <c r="AY131" s="61"/>
      <c r="AZ131" s="33" t="str">
        <f>IF(B131="","",VLOOKUP($A$3,'Tab1-Plan'!$B$30:$F$33,IF(B131&lt;65,2,3),FALSE))</f>
        <v/>
      </c>
      <c r="BA131" s="33" t="str">
        <f>IF(T131="","",VLOOKUP($A$3,'Tab1-Plan'!$B$30:$F$33,IF(T131&lt;65,4,5),FALSE))</f>
        <v/>
      </c>
      <c r="BB131" s="115"/>
      <c r="BC131" s="126" t="str">
        <f t="shared" si="133"/>
        <v/>
      </c>
      <c r="BD131" s="126" t="str">
        <f t="shared" si="134"/>
        <v/>
      </c>
      <c r="BE131" s="125"/>
      <c r="BF131" s="62" t="str">
        <f t="shared" si="135"/>
        <v/>
      </c>
      <c r="BG131" s="62" t="str">
        <f t="shared" si="136"/>
        <v/>
      </c>
      <c r="BH131" s="62" t="str">
        <f t="shared" si="137"/>
        <v/>
      </c>
      <c r="BI131" s="61" t="str">
        <f t="shared" si="138"/>
        <v/>
      </c>
      <c r="BJ131" s="61"/>
      <c r="BK131" s="61" t="str">
        <f t="shared" si="139"/>
        <v/>
      </c>
      <c r="BL131" s="61" t="str">
        <f t="shared" si="140"/>
        <v/>
      </c>
      <c r="BM131" s="127"/>
      <c r="BU131" s="37"/>
      <c r="BV131" s="127"/>
      <c r="BW131" s="127"/>
    </row>
    <row r="132" spans="1:75">
      <c r="A132" s="26" t="str">
        <f t="shared" si="104"/>
        <v/>
      </c>
      <c r="B132" s="26" t="str">
        <f t="shared" si="105"/>
        <v/>
      </c>
      <c r="C132" s="26" t="str">
        <f t="shared" si="106"/>
        <v/>
      </c>
      <c r="D132" s="103" t="str">
        <f t="shared" si="119"/>
        <v/>
      </c>
      <c r="E132" s="118" t="str">
        <f t="shared" si="120"/>
        <v/>
      </c>
      <c r="F132" s="103" t="str">
        <f t="shared" si="121"/>
        <v/>
      </c>
      <c r="G132" s="103"/>
      <c r="H132" s="60" t="str">
        <f>IF(B132="","",(IF(AND(B132&gt;='Tab1-Plan'!$C$9,C132&gt;='Tab1-Plan'!$D$9),1,0)))</f>
        <v/>
      </c>
      <c r="I132" s="64" t="str">
        <f>IF(AND(B132="",T132=""),"",VLOOKUP($A$3,'Tab2-Assumptions'!$A$10:$C$13,2,FALSE))</f>
        <v/>
      </c>
      <c r="J132" s="64" t="str">
        <f>IF(AND(B132="",T132=""),"",VLOOKUP($A$3,'Tab2-Assumptions'!$A$10:$C$13,3,FALSE))</f>
        <v/>
      </c>
      <c r="K132" s="103" t="str">
        <f t="shared" si="107"/>
        <v/>
      </c>
      <c r="L132" s="103" t="str">
        <f t="shared" si="78"/>
        <v/>
      </c>
      <c r="M132" s="103" t="str">
        <f t="shared" si="79"/>
        <v/>
      </c>
      <c r="N132" s="103" t="str">
        <f t="shared" si="80"/>
        <v/>
      </c>
      <c r="O132" s="103" t="str">
        <f t="shared" si="81"/>
        <v/>
      </c>
      <c r="P132" s="103" t="str">
        <f t="shared" si="108"/>
        <v/>
      </c>
      <c r="Q132" s="103" t="str">
        <f t="shared" si="82"/>
        <v/>
      </c>
      <c r="R132" s="103" t="str">
        <f t="shared" si="83"/>
        <v/>
      </c>
      <c r="T132" s="26" t="str">
        <f t="shared" si="109"/>
        <v/>
      </c>
      <c r="U132" s="119" t="str">
        <f t="shared" si="122"/>
        <v/>
      </c>
      <c r="V132" s="119"/>
      <c r="W132" s="120" t="str">
        <f t="shared" si="141"/>
        <v/>
      </c>
      <c r="X132" s="120" t="str">
        <f t="shared" si="85"/>
        <v/>
      </c>
      <c r="Y132" s="120" t="str">
        <f t="shared" si="123"/>
        <v/>
      </c>
      <c r="Z132" s="120"/>
      <c r="AA132" s="119" t="str">
        <f t="shared" si="142"/>
        <v/>
      </c>
      <c r="AC132" s="26" t="str">
        <f t="shared" si="124"/>
        <v/>
      </c>
      <c r="AD132" s="25" t="str">
        <f t="shared" si="125"/>
        <v/>
      </c>
      <c r="AE132" s="105"/>
      <c r="AF132" s="26" t="str">
        <f t="shared" si="126"/>
        <v/>
      </c>
      <c r="AG132" s="25" t="str">
        <f t="shared" si="127"/>
        <v/>
      </c>
      <c r="AH132" s="123"/>
      <c r="AI132" s="51" t="str">
        <f t="shared" si="128"/>
        <v/>
      </c>
      <c r="AJ132" s="35" t="str">
        <f t="shared" si="129"/>
        <v/>
      </c>
      <c r="AL132" s="25" t="str">
        <f t="shared" si="143"/>
        <v/>
      </c>
      <c r="AM132" s="25" t="str">
        <f t="shared" si="144"/>
        <v/>
      </c>
      <c r="AO132" s="33" t="str">
        <f t="shared" si="145"/>
        <v/>
      </c>
      <c r="AP132" s="33" t="str">
        <f t="shared" si="146"/>
        <v/>
      </c>
      <c r="AQ132" s="125"/>
      <c r="AR132" s="126" t="str">
        <f t="shared" si="147"/>
        <v/>
      </c>
      <c r="AS132" s="126" t="str">
        <f t="shared" si="148"/>
        <v/>
      </c>
      <c r="AT132" s="126"/>
      <c r="AU132" s="62" t="str">
        <f t="shared" si="130"/>
        <v/>
      </c>
      <c r="AV132" s="62" t="str">
        <f t="shared" si="131"/>
        <v/>
      </c>
      <c r="AW132" s="62" t="str">
        <f t="shared" si="132"/>
        <v/>
      </c>
      <c r="AX132" s="61" t="str">
        <f t="shared" si="149"/>
        <v/>
      </c>
      <c r="AY132" s="61"/>
      <c r="AZ132" s="33" t="str">
        <f>IF(B132="","",VLOOKUP($A$3,'Tab1-Plan'!$B$30:$F$33,IF(B132&lt;65,2,3),FALSE))</f>
        <v/>
      </c>
      <c r="BA132" s="33" t="str">
        <f>IF(T132="","",VLOOKUP($A$3,'Tab1-Plan'!$B$30:$F$33,IF(T132&lt;65,4,5),FALSE))</f>
        <v/>
      </c>
      <c r="BB132" s="115"/>
      <c r="BC132" s="126" t="str">
        <f t="shared" si="133"/>
        <v/>
      </c>
      <c r="BD132" s="126" t="str">
        <f t="shared" si="134"/>
        <v/>
      </c>
      <c r="BE132" s="125"/>
      <c r="BF132" s="62" t="str">
        <f t="shared" si="135"/>
        <v/>
      </c>
      <c r="BG132" s="62" t="str">
        <f t="shared" si="136"/>
        <v/>
      </c>
      <c r="BH132" s="62" t="str">
        <f t="shared" si="137"/>
        <v/>
      </c>
      <c r="BI132" s="61" t="str">
        <f t="shared" si="138"/>
        <v/>
      </c>
      <c r="BJ132" s="61"/>
      <c r="BK132" s="61" t="str">
        <f t="shared" si="139"/>
        <v/>
      </c>
      <c r="BL132" s="61" t="str">
        <f t="shared" si="140"/>
        <v/>
      </c>
      <c r="BM132" s="127"/>
      <c r="BU132" s="37"/>
      <c r="BV132" s="127"/>
      <c r="BW132" s="127"/>
    </row>
    <row r="133" spans="1:75">
      <c r="A133" s="26" t="str">
        <f t="shared" si="104"/>
        <v/>
      </c>
      <c r="B133" s="26" t="str">
        <f t="shared" si="105"/>
        <v/>
      </c>
      <c r="C133" s="26" t="str">
        <f t="shared" si="106"/>
        <v/>
      </c>
      <c r="D133" s="103" t="str">
        <f t="shared" si="119"/>
        <v/>
      </c>
      <c r="E133" s="118" t="str">
        <f t="shared" si="120"/>
        <v/>
      </c>
      <c r="F133" s="103" t="str">
        <f t="shared" si="121"/>
        <v/>
      </c>
      <c r="G133" s="103"/>
      <c r="H133" s="60" t="str">
        <f>IF(B133="","",(IF(AND(B133&gt;='Tab1-Plan'!$C$9,C133&gt;='Tab1-Plan'!$D$9),1,0)))</f>
        <v/>
      </c>
      <c r="I133" s="64" t="str">
        <f>IF(AND(B133="",T133=""),"",VLOOKUP($A$3,'Tab2-Assumptions'!$A$10:$C$13,2,FALSE))</f>
        <v/>
      </c>
      <c r="J133" s="64" t="str">
        <f>IF(AND(B133="",T133=""),"",VLOOKUP($A$3,'Tab2-Assumptions'!$A$10:$C$13,3,FALSE))</f>
        <v/>
      </c>
      <c r="K133" s="103" t="str">
        <f t="shared" si="107"/>
        <v/>
      </c>
      <c r="L133" s="103" t="str">
        <f t="shared" si="78"/>
        <v/>
      </c>
      <c r="M133" s="103" t="str">
        <f t="shared" si="79"/>
        <v/>
      </c>
      <c r="N133" s="103" t="str">
        <f t="shared" si="80"/>
        <v/>
      </c>
      <c r="O133" s="103" t="str">
        <f t="shared" si="81"/>
        <v/>
      </c>
      <c r="P133" s="103" t="str">
        <f t="shared" si="108"/>
        <v/>
      </c>
      <c r="Q133" s="103" t="str">
        <f t="shared" si="82"/>
        <v/>
      </c>
      <c r="R133" s="103" t="str">
        <f t="shared" si="83"/>
        <v/>
      </c>
      <c r="T133" s="26" t="str">
        <f t="shared" si="109"/>
        <v/>
      </c>
      <c r="U133" s="119" t="str">
        <f t="shared" si="122"/>
        <v/>
      </c>
      <c r="V133" s="119"/>
      <c r="W133" s="120" t="str">
        <f t="shared" si="141"/>
        <v/>
      </c>
      <c r="X133" s="120" t="str">
        <f t="shared" si="85"/>
        <v/>
      </c>
      <c r="Y133" s="120" t="str">
        <f t="shared" si="123"/>
        <v/>
      </c>
      <c r="Z133" s="120"/>
      <c r="AA133" s="119" t="str">
        <f t="shared" si="142"/>
        <v/>
      </c>
      <c r="AC133" s="26" t="str">
        <f t="shared" si="124"/>
        <v/>
      </c>
      <c r="AD133" s="25" t="str">
        <f t="shared" si="125"/>
        <v/>
      </c>
      <c r="AE133" s="105"/>
      <c r="AF133" s="26" t="str">
        <f t="shared" si="126"/>
        <v/>
      </c>
      <c r="AG133" s="25" t="str">
        <f t="shared" si="127"/>
        <v/>
      </c>
      <c r="AH133" s="123"/>
      <c r="AI133" s="51" t="str">
        <f t="shared" si="128"/>
        <v/>
      </c>
      <c r="AJ133" s="35" t="str">
        <f t="shared" si="129"/>
        <v/>
      </c>
      <c r="AL133" s="25" t="str">
        <f t="shared" si="143"/>
        <v/>
      </c>
      <c r="AM133" s="25" t="str">
        <f t="shared" si="144"/>
        <v/>
      </c>
      <c r="AO133" s="33" t="str">
        <f t="shared" si="145"/>
        <v/>
      </c>
      <c r="AP133" s="33" t="str">
        <f t="shared" si="146"/>
        <v/>
      </c>
      <c r="AQ133" s="125"/>
      <c r="AR133" s="126" t="str">
        <f t="shared" si="147"/>
        <v/>
      </c>
      <c r="AS133" s="126" t="str">
        <f t="shared" si="148"/>
        <v/>
      </c>
      <c r="AT133" s="126"/>
      <c r="AU133" s="62" t="str">
        <f t="shared" si="130"/>
        <v/>
      </c>
      <c r="AV133" s="62" t="str">
        <f t="shared" si="131"/>
        <v/>
      </c>
      <c r="AW133" s="62" t="str">
        <f t="shared" si="132"/>
        <v/>
      </c>
      <c r="AX133" s="61" t="str">
        <f t="shared" si="149"/>
        <v/>
      </c>
      <c r="AY133" s="61"/>
      <c r="AZ133" s="33" t="str">
        <f>IF(B133="","",VLOOKUP($A$3,'Tab1-Plan'!$B$30:$F$33,IF(B133&lt;65,2,3),FALSE))</f>
        <v/>
      </c>
      <c r="BA133" s="33" t="str">
        <f>IF(T133="","",VLOOKUP($A$3,'Tab1-Plan'!$B$30:$F$33,IF(T133&lt;65,4,5),FALSE))</f>
        <v/>
      </c>
      <c r="BB133" s="115"/>
      <c r="BC133" s="126" t="str">
        <f t="shared" si="133"/>
        <v/>
      </c>
      <c r="BD133" s="126" t="str">
        <f t="shared" si="134"/>
        <v/>
      </c>
      <c r="BE133" s="125"/>
      <c r="BF133" s="62" t="str">
        <f t="shared" si="135"/>
        <v/>
      </c>
      <c r="BG133" s="62" t="str">
        <f t="shared" si="136"/>
        <v/>
      </c>
      <c r="BH133" s="62" t="str">
        <f t="shared" si="137"/>
        <v/>
      </c>
      <c r="BI133" s="61" t="str">
        <f t="shared" si="138"/>
        <v/>
      </c>
      <c r="BJ133" s="61"/>
      <c r="BK133" s="61" t="str">
        <f t="shared" si="139"/>
        <v/>
      </c>
      <c r="BL133" s="61" t="str">
        <f t="shared" si="140"/>
        <v/>
      </c>
      <c r="BM133" s="127"/>
      <c r="BU133" s="37"/>
      <c r="BV133" s="127"/>
      <c r="BW133" s="127"/>
    </row>
    <row r="134" spans="1:75">
      <c r="A134" s="26" t="str">
        <f t="shared" si="104"/>
        <v/>
      </c>
      <c r="B134" s="26" t="str">
        <f t="shared" si="105"/>
        <v/>
      </c>
      <c r="C134" s="26" t="str">
        <f t="shared" si="106"/>
        <v/>
      </c>
      <c r="D134" s="103" t="str">
        <f t="shared" ref="D134:D150" si="150">IF($B134="","",VLOOKUP($B134,RETIREMENT,2,TRUE))</f>
        <v/>
      </c>
      <c r="E134" s="118" t="str">
        <f t="shared" ref="E134:E150" si="151">IF(B134="","",VLOOKUP($B134,WITHDRAWAL,2))</f>
        <v/>
      </c>
      <c r="F134" s="103" t="str">
        <f t="shared" ref="F134:F150" si="152">IF(B134="","",IF(OR(active_4sex="M",active_4sex="m"),VLOOKUP(IF(B134&lt;20,20,$B134),DEATH_MALE,2),IF(OR(active_4sex="F",active_4sex="f"),VLOOKUP(IF(B134&lt;20,20,$B134),DEATH_FEMALE,2),"error")))</f>
        <v/>
      </c>
      <c r="G134" s="103"/>
      <c r="H134" s="60" t="str">
        <f>IF(B134="","",(IF(AND(B134&gt;='Tab1-Plan'!$C$9,C134&gt;='Tab1-Plan'!$D$9),1,0)))</f>
        <v/>
      </c>
      <c r="I134" s="64" t="str">
        <f>IF(AND(B134="",T134=""),"",VLOOKUP($A$3,'Tab2-Assumptions'!$A$10:$C$13,2,FALSE))</f>
        <v/>
      </c>
      <c r="J134" s="64" t="str">
        <f>IF(AND(B134="",T134=""),"",VLOOKUP($A$3,'Tab2-Assumptions'!$A$10:$C$13,3,FALSE))</f>
        <v/>
      </c>
      <c r="K134" s="103" t="str">
        <f t="shared" si="107"/>
        <v/>
      </c>
      <c r="L134" s="103" t="str">
        <f t="shared" ref="L134:L150" si="153">IF(B134="","",H134*$K134*$D134)</f>
        <v/>
      </c>
      <c r="M134" s="103" t="str">
        <f t="shared" ref="M134:M150" si="154">IF(B134="","",IF(H134=1,0,$K134*$E134))</f>
        <v/>
      </c>
      <c r="N134" s="103" t="str">
        <f t="shared" ref="N134:N150" si="155">IF(B134="","",$K134*$F134)</f>
        <v/>
      </c>
      <c r="O134" s="103" t="str">
        <f t="shared" ref="O134:O150" si="156">IF(B134="","",MAX(K134-SUM(L134:N134),0))</f>
        <v/>
      </c>
      <c r="P134" s="103" t="str">
        <f t="shared" si="108"/>
        <v/>
      </c>
      <c r="Q134" s="103" t="str">
        <f t="shared" ref="Q134:Q150" si="157">IF(B134="","",P134*(1-$F134))</f>
        <v/>
      </c>
      <c r="R134" s="103" t="str">
        <f t="shared" ref="R134:R150" si="158">IF(B134="","",AVERAGE(P134:Q134))</f>
        <v/>
      </c>
      <c r="T134" s="26" t="str">
        <f t="shared" si="109"/>
        <v/>
      </c>
      <c r="U134" s="119" t="str">
        <f t="shared" ref="U134:U150" si="159">IF(T134="","",IF(OR(active_4sex="M",active_4sex="m"),VLOOKUP(IF(T134&lt;20,20,$T134),DEATH_FEMALE,2),IF(OR(active_4sex="F",active_4sex="f"),VLOOKUP(IF(T134&lt;20,20,$T134),DEATH_MALE,2),"error")))</f>
        <v/>
      </c>
      <c r="V134" s="119"/>
      <c r="W134" s="120" t="str">
        <f t="shared" si="141"/>
        <v/>
      </c>
      <c r="X134" s="120" t="str">
        <f t="shared" ref="X134:X150" si="160">IF(T134="","",W134*((1-U134)*(1-IF(B135="",0,F134))+(1-U134)*IF(B135="",0,F134)))</f>
        <v/>
      </c>
      <c r="Y134" s="120" t="str">
        <f t="shared" ref="Y134:Y150" si="161">IF(T134="","",AVERAGE(W134,X134)*J134)</f>
        <v/>
      </c>
      <c r="Z134" s="120"/>
      <c r="AA134" s="119" t="str">
        <f t="shared" si="142"/>
        <v/>
      </c>
      <c r="AC134" s="26" t="str">
        <f t="shared" ref="AC134:AC150" si="162">B134</f>
        <v/>
      </c>
      <c r="AD134" s="25" t="str">
        <f t="shared" ref="AD134:AD150" si="163">IF(B134="","",VLOOKUP(AC134,agingtable,3))</f>
        <v/>
      </c>
      <c r="AE134" s="105"/>
      <c r="AF134" s="26" t="str">
        <f t="shared" ref="AF134:AF150" si="164">T134</f>
        <v/>
      </c>
      <c r="AG134" s="25" t="str">
        <f t="shared" ref="AG134:AG150" si="165">IF(T134="","",VLOOKUP(AF134,agingtable,3))</f>
        <v/>
      </c>
      <c r="AH134" s="123"/>
      <c r="AI134" s="51" t="str">
        <f t="shared" ref="AI134:AI150" si="166">IF(A134="","",VLOOKUP($A134,TRENDS,2,TRUE))</f>
        <v/>
      </c>
      <c r="AJ134" s="35" t="str">
        <f t="shared" ref="AJ134:AJ150" si="167">IF(A134="","",VLOOKUP($A134,TRENDS,3,TRUE))</f>
        <v/>
      </c>
      <c r="AL134" s="25" t="str">
        <f t="shared" si="143"/>
        <v/>
      </c>
      <c r="AM134" s="25" t="str">
        <f t="shared" si="144"/>
        <v/>
      </c>
      <c r="AO134" s="33" t="str">
        <f t="shared" si="145"/>
        <v/>
      </c>
      <c r="AP134" s="33" t="str">
        <f t="shared" si="146"/>
        <v/>
      </c>
      <c r="AQ134" s="125"/>
      <c r="AR134" s="126" t="str">
        <f t="shared" si="147"/>
        <v/>
      </c>
      <c r="AS134" s="126" t="str">
        <f t="shared" si="148"/>
        <v/>
      </c>
      <c r="AT134" s="126"/>
      <c r="AU134" s="62" t="str">
        <f t="shared" ref="AU134:AU150" si="168">IF($B134="","",(AR134)*$R134*$I134)</f>
        <v/>
      </c>
      <c r="AV134" s="62" t="str">
        <f t="shared" ref="AV134:AV150" si="169">IF($T134="","",(AS134)*$Y134*$I134)</f>
        <v/>
      </c>
      <c r="AW134" s="62" t="str">
        <f t="shared" ref="AW134:AW150" si="170">IF($A134="","",SUM(AU134:AV134))</f>
        <v/>
      </c>
      <c r="AX134" s="61" t="str">
        <f t="shared" si="149"/>
        <v/>
      </c>
      <c r="AY134" s="61"/>
      <c r="AZ134" s="33" t="str">
        <f>IF(B134="","",VLOOKUP($A$3,'Tab1-Plan'!$B$30:$F$33,IF(B134&lt;65,2,3),FALSE))</f>
        <v/>
      </c>
      <c r="BA134" s="33" t="str">
        <f>IF(T134="","",VLOOKUP($A$3,'Tab1-Plan'!$B$30:$F$33,IF(T134&lt;65,4,5),FALSE))</f>
        <v/>
      </c>
      <c r="BB134" s="115"/>
      <c r="BC134" s="126" t="str">
        <f t="shared" ref="BC134:BC150" si="171">IF(B134="","",AZ134*IF(AZ134&lt;1,AR134,AM134))</f>
        <v/>
      </c>
      <c r="BD134" s="126" t="str">
        <f t="shared" ref="BD134:BD150" si="172">IF($T134="","",BA134*IF(BA134&lt;1,AS134,$AM134))</f>
        <v/>
      </c>
      <c r="BE134" s="125"/>
      <c r="BF134" s="62" t="str">
        <f t="shared" si="135"/>
        <v/>
      </c>
      <c r="BG134" s="62" t="str">
        <f t="shared" ref="BG134:BG150" si="173">IF($T134="","",(BD134)*$Y134*$I134)</f>
        <v/>
      </c>
      <c r="BH134" s="62" t="str">
        <f t="shared" ref="BH134:BH150" si="174">IF($A134="","",SUM(BF134:BG134))</f>
        <v/>
      </c>
      <c r="BI134" s="61" t="str">
        <f t="shared" ref="BI134:BI150" si="175">IF($A134="","",BH134*AA134)</f>
        <v/>
      </c>
      <c r="BJ134" s="61"/>
      <c r="BK134" s="61" t="str">
        <f t="shared" ref="BK134:BK150" si="176">IF(A134="","",AW134-BH134)</f>
        <v/>
      </c>
      <c r="BL134" s="61" t="str">
        <f t="shared" ref="BL134:BL150" si="177">IF(A134="","",AX134-BI134)</f>
        <v/>
      </c>
      <c r="BM134" s="127"/>
      <c r="BU134" s="37"/>
      <c r="BV134" s="127"/>
      <c r="BW134" s="127"/>
    </row>
    <row r="135" spans="1:75">
      <c r="A135" s="26" t="str">
        <f t="shared" ref="A135:A150" si="178">IF(AND(B135="",T135=""),"",A134+1)</f>
        <v/>
      </c>
      <c r="B135" s="26" t="str">
        <f t="shared" ref="B135:B150" si="179">IF(B134="","",IF((B134+1)&gt;110,"",B134+1))</f>
        <v/>
      </c>
      <c r="C135" s="26" t="str">
        <f t="shared" ref="C135:C150" si="180">IF($B135="","",C134+1)</f>
        <v/>
      </c>
      <c r="D135" s="103" t="str">
        <f t="shared" si="150"/>
        <v/>
      </c>
      <c r="E135" s="118" t="str">
        <f t="shared" si="151"/>
        <v/>
      </c>
      <c r="F135" s="103" t="str">
        <f t="shared" si="152"/>
        <v/>
      </c>
      <c r="G135" s="103"/>
      <c r="H135" s="60" t="str">
        <f>IF(B135="","",(IF(AND(B135&gt;='Tab1-Plan'!$C$9,C135&gt;='Tab1-Plan'!$D$9),1,0)))</f>
        <v/>
      </c>
      <c r="I135" s="64" t="str">
        <f>IF(AND(B135="",T135=""),"",VLOOKUP($A$3,'Tab2-Assumptions'!$A$10:$C$13,2,FALSE))</f>
        <v/>
      </c>
      <c r="J135" s="64" t="str">
        <f>IF(AND(B135="",T135=""),"",VLOOKUP($A$3,'Tab2-Assumptions'!$A$10:$C$13,3,FALSE))</f>
        <v/>
      </c>
      <c r="K135" s="103" t="str">
        <f t="shared" ref="K135:K150" si="181">IF(B135="","",O134)</f>
        <v/>
      </c>
      <c r="L135" s="103" t="str">
        <f t="shared" si="153"/>
        <v/>
      </c>
      <c r="M135" s="103" t="str">
        <f t="shared" si="154"/>
        <v/>
      </c>
      <c r="N135" s="103" t="str">
        <f t="shared" si="155"/>
        <v/>
      </c>
      <c r="O135" s="103" t="str">
        <f t="shared" si="156"/>
        <v/>
      </c>
      <c r="P135" s="103" t="str">
        <f t="shared" ref="P135:P150" si="182">IF(B135="","",L135+Q134)</f>
        <v/>
      </c>
      <c r="Q135" s="103" t="str">
        <f t="shared" si="157"/>
        <v/>
      </c>
      <c r="R135" s="103" t="str">
        <f t="shared" si="158"/>
        <v/>
      </c>
      <c r="T135" s="26" t="str">
        <f t="shared" ref="T135:T150" si="183">IF(T134="","",IF((T134+1)&gt;110,"",T134+1))</f>
        <v/>
      </c>
      <c r="U135" s="119" t="str">
        <f t="shared" si="159"/>
        <v/>
      </c>
      <c r="V135" s="119"/>
      <c r="W135" s="120" t="str">
        <f t="shared" ref="W135:W150" si="184">IF(T135="","",X134+IF(L135="",0,L135))</f>
        <v/>
      </c>
      <c r="X135" s="120" t="str">
        <f t="shared" si="160"/>
        <v/>
      </c>
      <c r="Y135" s="120" t="str">
        <f t="shared" si="161"/>
        <v/>
      </c>
      <c r="Z135" s="120"/>
      <c r="AA135" s="119" t="str">
        <f t="shared" ref="AA135:AA150" si="185">IF(A135="","",AA134/(1+discount))</f>
        <v/>
      </c>
      <c r="AC135" s="26" t="str">
        <f t="shared" si="162"/>
        <v/>
      </c>
      <c r="AD135" s="25" t="str">
        <f t="shared" si="163"/>
        <v/>
      </c>
      <c r="AE135" s="105"/>
      <c r="AF135" s="26" t="str">
        <f t="shared" si="164"/>
        <v/>
      </c>
      <c r="AG135" s="25" t="str">
        <f t="shared" si="165"/>
        <v/>
      </c>
      <c r="AH135" s="123"/>
      <c r="AI135" s="51" t="str">
        <f t="shared" si="166"/>
        <v/>
      </c>
      <c r="AJ135" s="35" t="str">
        <f t="shared" si="167"/>
        <v/>
      </c>
      <c r="AL135" s="25" t="str">
        <f t="shared" ref="AL135:AL150" si="186">IF(A135="","",AL134*(1+AI134))</f>
        <v/>
      </c>
      <c r="AM135" s="25" t="str">
        <f t="shared" ref="AM135:AM150" si="187">IF(A135="","",AM134*(1+AJ134))</f>
        <v/>
      </c>
      <c r="AO135" s="33" t="str">
        <f t="shared" ref="AO135:AO150" si="188">IF(B135="","",IF(B135&lt;65,cc_pre_ret_age65,cc_pst_ret_age65))</f>
        <v/>
      </c>
      <c r="AP135" s="33" t="str">
        <f t="shared" ref="AP135:AP150" si="189">IF(T135="","",IF(T135&lt;65,cc_pre_sp_age65,cc_pst_sp_age65))</f>
        <v/>
      </c>
      <c r="AQ135" s="125"/>
      <c r="AR135" s="126" t="str">
        <f t="shared" ref="AR135:AR150" si="190">IF(B135="","",AO135*AL135*AD135)</f>
        <v/>
      </c>
      <c r="AS135" s="126" t="str">
        <f t="shared" ref="AS135:AS150" si="191">IF(T135="","",AP135*AL135*AG135)</f>
        <v/>
      </c>
      <c r="AT135" s="126"/>
      <c r="AU135" s="62" t="str">
        <f t="shared" si="168"/>
        <v/>
      </c>
      <c r="AV135" s="62" t="str">
        <f t="shared" si="169"/>
        <v/>
      </c>
      <c r="AW135" s="62" t="str">
        <f t="shared" si="170"/>
        <v/>
      </c>
      <c r="AX135" s="61" t="str">
        <f t="shared" ref="AX135:AX150" si="192">IF($A135="","",AW135*AA135)</f>
        <v/>
      </c>
      <c r="AY135" s="61"/>
      <c r="AZ135" s="33" t="str">
        <f>IF(B135="","",VLOOKUP($A$3,'Tab1-Plan'!$B$30:$F$33,IF(B135&lt;65,2,3),FALSE))</f>
        <v/>
      </c>
      <c r="BA135" s="33" t="str">
        <f>IF(T135="","",VLOOKUP($A$3,'Tab1-Plan'!$B$30:$F$33,IF(T135&lt;65,4,5),FALSE))</f>
        <v/>
      </c>
      <c r="BB135" s="115"/>
      <c r="BC135" s="126" t="str">
        <f t="shared" si="171"/>
        <v/>
      </c>
      <c r="BD135" s="126" t="str">
        <f t="shared" si="172"/>
        <v/>
      </c>
      <c r="BE135" s="125"/>
      <c r="BF135" s="62" t="str">
        <f t="shared" ref="BF135:BF150" si="193">IF($B135="","",(BC135)*$R135*$I135)</f>
        <v/>
      </c>
      <c r="BG135" s="62" t="str">
        <f t="shared" si="173"/>
        <v/>
      </c>
      <c r="BH135" s="62" t="str">
        <f t="shared" si="174"/>
        <v/>
      </c>
      <c r="BI135" s="61" t="str">
        <f t="shared" si="175"/>
        <v/>
      </c>
      <c r="BJ135" s="61"/>
      <c r="BK135" s="61" t="str">
        <f t="shared" si="176"/>
        <v/>
      </c>
      <c r="BL135" s="61" t="str">
        <f t="shared" si="177"/>
        <v/>
      </c>
      <c r="BM135" s="127"/>
      <c r="BU135" s="37"/>
      <c r="BV135" s="127"/>
      <c r="BW135" s="127"/>
    </row>
    <row r="136" spans="1:75">
      <c r="A136" s="26" t="str">
        <f t="shared" si="178"/>
        <v/>
      </c>
      <c r="B136" s="26" t="str">
        <f t="shared" si="179"/>
        <v/>
      </c>
      <c r="C136" s="26" t="str">
        <f t="shared" si="180"/>
        <v/>
      </c>
      <c r="D136" s="103" t="str">
        <f t="shared" si="150"/>
        <v/>
      </c>
      <c r="E136" s="118" t="str">
        <f t="shared" si="151"/>
        <v/>
      </c>
      <c r="F136" s="103" t="str">
        <f t="shared" si="152"/>
        <v/>
      </c>
      <c r="G136" s="103"/>
      <c r="H136" s="60" t="str">
        <f>IF(B136="","",(IF(AND(B136&gt;='Tab1-Plan'!$C$9,C136&gt;='Tab1-Plan'!$D$9),1,0)))</f>
        <v/>
      </c>
      <c r="I136" s="64" t="str">
        <f>IF(AND(B136="",T136=""),"",VLOOKUP($A$3,'Tab2-Assumptions'!$A$10:$C$13,2,FALSE))</f>
        <v/>
      </c>
      <c r="J136" s="64" t="str">
        <f>IF(AND(B136="",T136=""),"",VLOOKUP($A$3,'Tab2-Assumptions'!$A$10:$C$13,3,FALSE))</f>
        <v/>
      </c>
      <c r="K136" s="103" t="str">
        <f t="shared" si="181"/>
        <v/>
      </c>
      <c r="L136" s="103" t="str">
        <f t="shared" si="153"/>
        <v/>
      </c>
      <c r="M136" s="103" t="str">
        <f t="shared" si="154"/>
        <v/>
      </c>
      <c r="N136" s="103" t="str">
        <f t="shared" si="155"/>
        <v/>
      </c>
      <c r="O136" s="103" t="str">
        <f t="shared" si="156"/>
        <v/>
      </c>
      <c r="P136" s="103" t="str">
        <f t="shared" si="182"/>
        <v/>
      </c>
      <c r="Q136" s="103" t="str">
        <f t="shared" si="157"/>
        <v/>
      </c>
      <c r="R136" s="103" t="str">
        <f t="shared" si="158"/>
        <v/>
      </c>
      <c r="T136" s="26" t="str">
        <f t="shared" si="183"/>
        <v/>
      </c>
      <c r="U136" s="119" t="str">
        <f t="shared" si="159"/>
        <v/>
      </c>
      <c r="V136" s="119"/>
      <c r="W136" s="120" t="str">
        <f t="shared" si="184"/>
        <v/>
      </c>
      <c r="X136" s="120" t="str">
        <f t="shared" si="160"/>
        <v/>
      </c>
      <c r="Y136" s="120" t="str">
        <f t="shared" si="161"/>
        <v/>
      </c>
      <c r="Z136" s="120"/>
      <c r="AA136" s="119" t="str">
        <f t="shared" si="185"/>
        <v/>
      </c>
      <c r="AC136" s="26" t="str">
        <f t="shared" si="162"/>
        <v/>
      </c>
      <c r="AD136" s="25" t="str">
        <f t="shared" si="163"/>
        <v/>
      </c>
      <c r="AE136" s="105"/>
      <c r="AF136" s="26" t="str">
        <f t="shared" si="164"/>
        <v/>
      </c>
      <c r="AG136" s="25" t="str">
        <f t="shared" si="165"/>
        <v/>
      </c>
      <c r="AH136" s="123"/>
      <c r="AI136" s="51" t="str">
        <f t="shared" si="166"/>
        <v/>
      </c>
      <c r="AJ136" s="35" t="str">
        <f t="shared" si="167"/>
        <v/>
      </c>
      <c r="AL136" s="25" t="str">
        <f t="shared" si="186"/>
        <v/>
      </c>
      <c r="AM136" s="25" t="str">
        <f t="shared" si="187"/>
        <v/>
      </c>
      <c r="AO136" s="33" t="str">
        <f t="shared" si="188"/>
        <v/>
      </c>
      <c r="AP136" s="33" t="str">
        <f t="shared" si="189"/>
        <v/>
      </c>
      <c r="AQ136" s="125"/>
      <c r="AR136" s="126" t="str">
        <f t="shared" si="190"/>
        <v/>
      </c>
      <c r="AS136" s="126" t="str">
        <f t="shared" si="191"/>
        <v/>
      </c>
      <c r="AT136" s="126"/>
      <c r="AU136" s="62" t="str">
        <f t="shared" si="168"/>
        <v/>
      </c>
      <c r="AV136" s="62" t="str">
        <f t="shared" si="169"/>
        <v/>
      </c>
      <c r="AW136" s="62" t="str">
        <f t="shared" si="170"/>
        <v/>
      </c>
      <c r="AX136" s="61" t="str">
        <f t="shared" si="192"/>
        <v/>
      </c>
      <c r="AY136" s="61"/>
      <c r="AZ136" s="33" t="str">
        <f>IF(B136="","",VLOOKUP($A$3,'Tab1-Plan'!$B$30:$F$33,IF(B136&lt;65,2,3),FALSE))</f>
        <v/>
      </c>
      <c r="BA136" s="33" t="str">
        <f>IF(T136="","",VLOOKUP($A$3,'Tab1-Plan'!$B$30:$F$33,IF(T136&lt;65,4,5),FALSE))</f>
        <v/>
      </c>
      <c r="BB136" s="115"/>
      <c r="BC136" s="126" t="str">
        <f t="shared" si="171"/>
        <v/>
      </c>
      <c r="BD136" s="126" t="str">
        <f t="shared" si="172"/>
        <v/>
      </c>
      <c r="BE136" s="125"/>
      <c r="BF136" s="62" t="str">
        <f t="shared" si="193"/>
        <v/>
      </c>
      <c r="BG136" s="62" t="str">
        <f t="shared" si="173"/>
        <v/>
      </c>
      <c r="BH136" s="62" t="str">
        <f t="shared" si="174"/>
        <v/>
      </c>
      <c r="BI136" s="61" t="str">
        <f t="shared" si="175"/>
        <v/>
      </c>
      <c r="BJ136" s="61"/>
      <c r="BK136" s="61" t="str">
        <f t="shared" si="176"/>
        <v/>
      </c>
      <c r="BL136" s="61" t="str">
        <f t="shared" si="177"/>
        <v/>
      </c>
      <c r="BM136" s="127"/>
      <c r="BU136" s="37"/>
      <c r="BV136" s="127"/>
      <c r="BW136" s="127"/>
    </row>
    <row r="137" spans="1:75">
      <c r="A137" s="26" t="str">
        <f t="shared" si="178"/>
        <v/>
      </c>
      <c r="B137" s="26" t="str">
        <f t="shared" si="179"/>
        <v/>
      </c>
      <c r="C137" s="26" t="str">
        <f t="shared" si="180"/>
        <v/>
      </c>
      <c r="D137" s="103" t="str">
        <f t="shared" si="150"/>
        <v/>
      </c>
      <c r="E137" s="118" t="str">
        <f t="shared" si="151"/>
        <v/>
      </c>
      <c r="F137" s="103" t="str">
        <f t="shared" si="152"/>
        <v/>
      </c>
      <c r="G137" s="103"/>
      <c r="H137" s="60" t="str">
        <f>IF(B137="","",(IF(AND(B137&gt;='Tab1-Plan'!$C$9,C137&gt;='Tab1-Plan'!$D$9),1,0)))</f>
        <v/>
      </c>
      <c r="I137" s="64" t="str">
        <f>IF(AND(B137="",T137=""),"",VLOOKUP($A$3,'Tab2-Assumptions'!$A$10:$C$13,2,FALSE))</f>
        <v/>
      </c>
      <c r="J137" s="64" t="str">
        <f>IF(AND(B137="",T137=""),"",VLOOKUP($A$3,'Tab2-Assumptions'!$A$10:$C$13,3,FALSE))</f>
        <v/>
      </c>
      <c r="K137" s="103" t="str">
        <f t="shared" si="181"/>
        <v/>
      </c>
      <c r="L137" s="103" t="str">
        <f t="shared" si="153"/>
        <v/>
      </c>
      <c r="M137" s="103" t="str">
        <f t="shared" si="154"/>
        <v/>
      </c>
      <c r="N137" s="103" t="str">
        <f t="shared" si="155"/>
        <v/>
      </c>
      <c r="O137" s="103" t="str">
        <f t="shared" si="156"/>
        <v/>
      </c>
      <c r="P137" s="103" t="str">
        <f t="shared" si="182"/>
        <v/>
      </c>
      <c r="Q137" s="103" t="str">
        <f t="shared" si="157"/>
        <v/>
      </c>
      <c r="R137" s="103" t="str">
        <f t="shared" si="158"/>
        <v/>
      </c>
      <c r="T137" s="26" t="str">
        <f t="shared" si="183"/>
        <v/>
      </c>
      <c r="U137" s="119" t="str">
        <f t="shared" si="159"/>
        <v/>
      </c>
      <c r="V137" s="119"/>
      <c r="W137" s="120" t="str">
        <f t="shared" si="184"/>
        <v/>
      </c>
      <c r="X137" s="120" t="str">
        <f t="shared" si="160"/>
        <v/>
      </c>
      <c r="Y137" s="120" t="str">
        <f t="shared" si="161"/>
        <v/>
      </c>
      <c r="Z137" s="120"/>
      <c r="AA137" s="119" t="str">
        <f t="shared" si="185"/>
        <v/>
      </c>
      <c r="AC137" s="26" t="str">
        <f t="shared" si="162"/>
        <v/>
      </c>
      <c r="AD137" s="25" t="str">
        <f t="shared" si="163"/>
        <v/>
      </c>
      <c r="AE137" s="105"/>
      <c r="AF137" s="26" t="str">
        <f t="shared" si="164"/>
        <v/>
      </c>
      <c r="AG137" s="25" t="str">
        <f t="shared" si="165"/>
        <v/>
      </c>
      <c r="AH137" s="123"/>
      <c r="AI137" s="51" t="str">
        <f t="shared" si="166"/>
        <v/>
      </c>
      <c r="AJ137" s="35" t="str">
        <f t="shared" si="167"/>
        <v/>
      </c>
      <c r="AL137" s="25" t="str">
        <f t="shared" si="186"/>
        <v/>
      </c>
      <c r="AM137" s="25" t="str">
        <f t="shared" si="187"/>
        <v/>
      </c>
      <c r="AO137" s="33" t="str">
        <f t="shared" si="188"/>
        <v/>
      </c>
      <c r="AP137" s="33" t="str">
        <f t="shared" si="189"/>
        <v/>
      </c>
      <c r="AQ137" s="125"/>
      <c r="AR137" s="126" t="str">
        <f t="shared" si="190"/>
        <v/>
      </c>
      <c r="AS137" s="126" t="str">
        <f t="shared" si="191"/>
        <v/>
      </c>
      <c r="AT137" s="126"/>
      <c r="AU137" s="62" t="str">
        <f t="shared" si="168"/>
        <v/>
      </c>
      <c r="AV137" s="62" t="str">
        <f t="shared" si="169"/>
        <v/>
      </c>
      <c r="AW137" s="62" t="str">
        <f t="shared" si="170"/>
        <v/>
      </c>
      <c r="AX137" s="61" t="str">
        <f t="shared" si="192"/>
        <v/>
      </c>
      <c r="AY137" s="61"/>
      <c r="AZ137" s="33" t="str">
        <f>IF(B137="","",VLOOKUP($A$3,'Tab1-Plan'!$B$30:$F$33,IF(B137&lt;65,2,3),FALSE))</f>
        <v/>
      </c>
      <c r="BA137" s="33" t="str">
        <f>IF(T137="","",VLOOKUP($A$3,'Tab1-Plan'!$B$30:$F$33,IF(T137&lt;65,4,5),FALSE))</f>
        <v/>
      </c>
      <c r="BB137" s="115"/>
      <c r="BC137" s="126" t="str">
        <f t="shared" si="171"/>
        <v/>
      </c>
      <c r="BD137" s="126" t="str">
        <f t="shared" si="172"/>
        <v/>
      </c>
      <c r="BE137" s="125"/>
      <c r="BF137" s="62" t="str">
        <f t="shared" si="193"/>
        <v/>
      </c>
      <c r="BG137" s="62" t="str">
        <f t="shared" si="173"/>
        <v/>
      </c>
      <c r="BH137" s="62" t="str">
        <f t="shared" si="174"/>
        <v/>
      </c>
      <c r="BI137" s="61" t="str">
        <f t="shared" si="175"/>
        <v/>
      </c>
      <c r="BJ137" s="61"/>
      <c r="BK137" s="61" t="str">
        <f t="shared" si="176"/>
        <v/>
      </c>
      <c r="BL137" s="61" t="str">
        <f t="shared" si="177"/>
        <v/>
      </c>
      <c r="BM137" s="127"/>
      <c r="BU137" s="37"/>
      <c r="BV137" s="127"/>
      <c r="BW137" s="127"/>
    </row>
    <row r="138" spans="1:75">
      <c r="A138" s="26" t="str">
        <f t="shared" si="178"/>
        <v/>
      </c>
      <c r="B138" s="26" t="str">
        <f t="shared" si="179"/>
        <v/>
      </c>
      <c r="C138" s="26" t="str">
        <f t="shared" si="180"/>
        <v/>
      </c>
      <c r="D138" s="103" t="str">
        <f t="shared" si="150"/>
        <v/>
      </c>
      <c r="E138" s="118" t="str">
        <f t="shared" si="151"/>
        <v/>
      </c>
      <c r="F138" s="103" t="str">
        <f t="shared" si="152"/>
        <v/>
      </c>
      <c r="G138" s="103"/>
      <c r="H138" s="60" t="str">
        <f>IF(B138="","",(IF(AND(B138&gt;='Tab1-Plan'!$C$9,C138&gt;='Tab1-Plan'!$D$9),1,0)))</f>
        <v/>
      </c>
      <c r="I138" s="64" t="str">
        <f>IF(AND(B138="",T138=""),"",VLOOKUP($A$3,'Tab2-Assumptions'!$A$10:$C$13,2,FALSE))</f>
        <v/>
      </c>
      <c r="J138" s="64" t="str">
        <f>IF(AND(B138="",T138=""),"",VLOOKUP($A$3,'Tab2-Assumptions'!$A$10:$C$13,3,FALSE))</f>
        <v/>
      </c>
      <c r="K138" s="103" t="str">
        <f t="shared" si="181"/>
        <v/>
      </c>
      <c r="L138" s="103" t="str">
        <f t="shared" si="153"/>
        <v/>
      </c>
      <c r="M138" s="103" t="str">
        <f t="shared" si="154"/>
        <v/>
      </c>
      <c r="N138" s="103" t="str">
        <f t="shared" si="155"/>
        <v/>
      </c>
      <c r="O138" s="103" t="str">
        <f t="shared" si="156"/>
        <v/>
      </c>
      <c r="P138" s="103" t="str">
        <f t="shared" si="182"/>
        <v/>
      </c>
      <c r="Q138" s="103" t="str">
        <f t="shared" si="157"/>
        <v/>
      </c>
      <c r="R138" s="103" t="str">
        <f t="shared" si="158"/>
        <v/>
      </c>
      <c r="T138" s="26" t="str">
        <f t="shared" si="183"/>
        <v/>
      </c>
      <c r="U138" s="119" t="str">
        <f t="shared" si="159"/>
        <v/>
      </c>
      <c r="V138" s="119"/>
      <c r="W138" s="120" t="str">
        <f t="shared" si="184"/>
        <v/>
      </c>
      <c r="X138" s="120" t="str">
        <f t="shared" si="160"/>
        <v/>
      </c>
      <c r="Y138" s="120" t="str">
        <f t="shared" si="161"/>
        <v/>
      </c>
      <c r="Z138" s="120"/>
      <c r="AA138" s="119" t="str">
        <f t="shared" si="185"/>
        <v/>
      </c>
      <c r="AC138" s="26" t="str">
        <f t="shared" si="162"/>
        <v/>
      </c>
      <c r="AD138" s="25" t="str">
        <f t="shared" si="163"/>
        <v/>
      </c>
      <c r="AE138" s="105"/>
      <c r="AF138" s="26" t="str">
        <f t="shared" si="164"/>
        <v/>
      </c>
      <c r="AG138" s="25" t="str">
        <f t="shared" si="165"/>
        <v/>
      </c>
      <c r="AH138" s="123"/>
      <c r="AI138" s="51" t="str">
        <f t="shared" si="166"/>
        <v/>
      </c>
      <c r="AJ138" s="35" t="str">
        <f t="shared" si="167"/>
        <v/>
      </c>
      <c r="AL138" s="25" t="str">
        <f t="shared" si="186"/>
        <v/>
      </c>
      <c r="AM138" s="25" t="str">
        <f t="shared" si="187"/>
        <v/>
      </c>
      <c r="AO138" s="33" t="str">
        <f t="shared" si="188"/>
        <v/>
      </c>
      <c r="AP138" s="33" t="str">
        <f t="shared" si="189"/>
        <v/>
      </c>
      <c r="AQ138" s="125"/>
      <c r="AR138" s="126" t="str">
        <f t="shared" si="190"/>
        <v/>
      </c>
      <c r="AS138" s="126" t="str">
        <f t="shared" si="191"/>
        <v/>
      </c>
      <c r="AT138" s="126"/>
      <c r="AU138" s="62" t="str">
        <f t="shared" si="168"/>
        <v/>
      </c>
      <c r="AV138" s="62" t="str">
        <f t="shared" si="169"/>
        <v/>
      </c>
      <c r="AW138" s="62" t="str">
        <f t="shared" si="170"/>
        <v/>
      </c>
      <c r="AX138" s="61" t="str">
        <f t="shared" si="192"/>
        <v/>
      </c>
      <c r="AY138" s="61"/>
      <c r="AZ138" s="33" t="str">
        <f>IF(B138="","",VLOOKUP($A$3,'Tab1-Plan'!$B$30:$F$33,IF(B138&lt;65,2,3),FALSE))</f>
        <v/>
      </c>
      <c r="BA138" s="33" t="str">
        <f>IF(T138="","",VLOOKUP($A$3,'Tab1-Plan'!$B$30:$F$33,IF(T138&lt;65,4,5),FALSE))</f>
        <v/>
      </c>
      <c r="BB138" s="115"/>
      <c r="BC138" s="126" t="str">
        <f t="shared" si="171"/>
        <v/>
      </c>
      <c r="BD138" s="126" t="str">
        <f t="shared" si="172"/>
        <v/>
      </c>
      <c r="BE138" s="125"/>
      <c r="BF138" s="62" t="str">
        <f t="shared" si="193"/>
        <v/>
      </c>
      <c r="BG138" s="62" t="str">
        <f t="shared" si="173"/>
        <v/>
      </c>
      <c r="BH138" s="62" t="str">
        <f t="shared" si="174"/>
        <v/>
      </c>
      <c r="BI138" s="61" t="str">
        <f t="shared" si="175"/>
        <v/>
      </c>
      <c r="BJ138" s="61"/>
      <c r="BK138" s="61" t="str">
        <f t="shared" si="176"/>
        <v/>
      </c>
      <c r="BL138" s="61" t="str">
        <f t="shared" si="177"/>
        <v/>
      </c>
      <c r="BM138" s="127"/>
      <c r="BU138" s="37"/>
      <c r="BV138" s="127"/>
      <c r="BW138" s="127"/>
    </row>
    <row r="139" spans="1:75">
      <c r="A139" s="26" t="str">
        <f t="shared" si="178"/>
        <v/>
      </c>
      <c r="B139" s="26" t="str">
        <f t="shared" si="179"/>
        <v/>
      </c>
      <c r="C139" s="26" t="str">
        <f t="shared" si="180"/>
        <v/>
      </c>
      <c r="D139" s="103" t="str">
        <f t="shared" si="150"/>
        <v/>
      </c>
      <c r="E139" s="118" t="str">
        <f t="shared" si="151"/>
        <v/>
      </c>
      <c r="F139" s="103" t="str">
        <f t="shared" si="152"/>
        <v/>
      </c>
      <c r="G139" s="103"/>
      <c r="H139" s="60" t="str">
        <f>IF(B139="","",(IF(AND(B139&gt;='Tab1-Plan'!$C$9,C139&gt;='Tab1-Plan'!$D$9),1,0)))</f>
        <v/>
      </c>
      <c r="I139" s="64" t="str">
        <f>IF(AND(B139="",T139=""),"",VLOOKUP($A$3,'Tab2-Assumptions'!$A$10:$C$13,2,FALSE))</f>
        <v/>
      </c>
      <c r="J139" s="64" t="str">
        <f>IF(AND(B139="",T139=""),"",VLOOKUP($A$3,'Tab2-Assumptions'!$A$10:$C$13,3,FALSE))</f>
        <v/>
      </c>
      <c r="K139" s="103" t="str">
        <f t="shared" si="181"/>
        <v/>
      </c>
      <c r="L139" s="103" t="str">
        <f t="shared" si="153"/>
        <v/>
      </c>
      <c r="M139" s="103" t="str">
        <f t="shared" si="154"/>
        <v/>
      </c>
      <c r="N139" s="103" t="str">
        <f t="shared" si="155"/>
        <v/>
      </c>
      <c r="O139" s="103" t="str">
        <f t="shared" si="156"/>
        <v/>
      </c>
      <c r="P139" s="103" t="str">
        <f t="shared" si="182"/>
        <v/>
      </c>
      <c r="Q139" s="103" t="str">
        <f t="shared" si="157"/>
        <v/>
      </c>
      <c r="R139" s="103" t="str">
        <f t="shared" si="158"/>
        <v/>
      </c>
      <c r="T139" s="26" t="str">
        <f t="shared" si="183"/>
        <v/>
      </c>
      <c r="U139" s="119" t="str">
        <f t="shared" si="159"/>
        <v/>
      </c>
      <c r="V139" s="119"/>
      <c r="W139" s="120" t="str">
        <f t="shared" si="184"/>
        <v/>
      </c>
      <c r="X139" s="120" t="str">
        <f t="shared" si="160"/>
        <v/>
      </c>
      <c r="Y139" s="120" t="str">
        <f t="shared" si="161"/>
        <v/>
      </c>
      <c r="Z139" s="120"/>
      <c r="AA139" s="119" t="str">
        <f t="shared" si="185"/>
        <v/>
      </c>
      <c r="AC139" s="26" t="str">
        <f t="shared" si="162"/>
        <v/>
      </c>
      <c r="AD139" s="25" t="str">
        <f t="shared" si="163"/>
        <v/>
      </c>
      <c r="AE139" s="105"/>
      <c r="AF139" s="26" t="str">
        <f t="shared" si="164"/>
        <v/>
      </c>
      <c r="AG139" s="25" t="str">
        <f t="shared" si="165"/>
        <v/>
      </c>
      <c r="AH139" s="123"/>
      <c r="AI139" s="51" t="str">
        <f t="shared" si="166"/>
        <v/>
      </c>
      <c r="AJ139" s="35" t="str">
        <f t="shared" si="167"/>
        <v/>
      </c>
      <c r="AL139" s="25" t="str">
        <f t="shared" si="186"/>
        <v/>
      </c>
      <c r="AM139" s="25" t="str">
        <f t="shared" si="187"/>
        <v/>
      </c>
      <c r="AO139" s="33" t="str">
        <f t="shared" si="188"/>
        <v/>
      </c>
      <c r="AP139" s="33" t="str">
        <f t="shared" si="189"/>
        <v/>
      </c>
      <c r="AQ139" s="125"/>
      <c r="AR139" s="126" t="str">
        <f t="shared" si="190"/>
        <v/>
      </c>
      <c r="AS139" s="126" t="str">
        <f t="shared" si="191"/>
        <v/>
      </c>
      <c r="AT139" s="126"/>
      <c r="AU139" s="62" t="str">
        <f t="shared" si="168"/>
        <v/>
      </c>
      <c r="AV139" s="62" t="str">
        <f t="shared" si="169"/>
        <v/>
      </c>
      <c r="AW139" s="62" t="str">
        <f t="shared" si="170"/>
        <v/>
      </c>
      <c r="AX139" s="61" t="str">
        <f t="shared" si="192"/>
        <v/>
      </c>
      <c r="AY139" s="61"/>
      <c r="AZ139" s="33" t="str">
        <f>IF(B139="","",VLOOKUP($A$3,'Tab1-Plan'!$B$30:$F$33,IF(B139&lt;65,2,3),FALSE))</f>
        <v/>
      </c>
      <c r="BA139" s="33" t="str">
        <f>IF(T139="","",VLOOKUP($A$3,'Tab1-Plan'!$B$30:$F$33,IF(T139&lt;65,4,5),FALSE))</f>
        <v/>
      </c>
      <c r="BB139" s="115"/>
      <c r="BC139" s="126" t="str">
        <f t="shared" si="171"/>
        <v/>
      </c>
      <c r="BD139" s="126" t="str">
        <f t="shared" si="172"/>
        <v/>
      </c>
      <c r="BE139" s="125"/>
      <c r="BF139" s="62" t="str">
        <f t="shared" si="193"/>
        <v/>
      </c>
      <c r="BG139" s="62" t="str">
        <f t="shared" si="173"/>
        <v/>
      </c>
      <c r="BH139" s="62" t="str">
        <f t="shared" si="174"/>
        <v/>
      </c>
      <c r="BI139" s="61" t="str">
        <f t="shared" si="175"/>
        <v/>
      </c>
      <c r="BJ139" s="61"/>
      <c r="BK139" s="61" t="str">
        <f t="shared" si="176"/>
        <v/>
      </c>
      <c r="BL139" s="61" t="str">
        <f t="shared" si="177"/>
        <v/>
      </c>
      <c r="BM139" s="127"/>
      <c r="BU139" s="37"/>
      <c r="BV139" s="127"/>
      <c r="BW139" s="127"/>
    </row>
    <row r="140" spans="1:75">
      <c r="A140" s="26" t="str">
        <f t="shared" si="178"/>
        <v/>
      </c>
      <c r="B140" s="26" t="str">
        <f t="shared" si="179"/>
        <v/>
      </c>
      <c r="C140" s="26" t="str">
        <f t="shared" si="180"/>
        <v/>
      </c>
      <c r="D140" s="103" t="str">
        <f t="shared" si="150"/>
        <v/>
      </c>
      <c r="E140" s="118" t="str">
        <f t="shared" si="151"/>
        <v/>
      </c>
      <c r="F140" s="103" t="str">
        <f t="shared" si="152"/>
        <v/>
      </c>
      <c r="G140" s="103"/>
      <c r="H140" s="60" t="str">
        <f>IF(B140="","",(IF(AND(B140&gt;='Tab1-Plan'!$C$9,C140&gt;='Tab1-Plan'!$D$9),1,0)))</f>
        <v/>
      </c>
      <c r="I140" s="64" t="str">
        <f>IF(AND(B140="",T140=""),"",VLOOKUP($A$3,'Tab2-Assumptions'!$A$10:$C$13,2,FALSE))</f>
        <v/>
      </c>
      <c r="J140" s="64" t="str">
        <f>IF(AND(B140="",T140=""),"",VLOOKUP($A$3,'Tab2-Assumptions'!$A$10:$C$13,3,FALSE))</f>
        <v/>
      </c>
      <c r="K140" s="103" t="str">
        <f t="shared" si="181"/>
        <v/>
      </c>
      <c r="L140" s="103" t="str">
        <f t="shared" si="153"/>
        <v/>
      </c>
      <c r="M140" s="103" t="str">
        <f t="shared" si="154"/>
        <v/>
      </c>
      <c r="N140" s="103" t="str">
        <f t="shared" si="155"/>
        <v/>
      </c>
      <c r="O140" s="103" t="str">
        <f t="shared" si="156"/>
        <v/>
      </c>
      <c r="P140" s="103" t="str">
        <f t="shared" si="182"/>
        <v/>
      </c>
      <c r="Q140" s="103" t="str">
        <f t="shared" si="157"/>
        <v/>
      </c>
      <c r="R140" s="103" t="str">
        <f t="shared" si="158"/>
        <v/>
      </c>
      <c r="T140" s="26" t="str">
        <f t="shared" si="183"/>
        <v/>
      </c>
      <c r="U140" s="119" t="str">
        <f t="shared" si="159"/>
        <v/>
      </c>
      <c r="V140" s="119"/>
      <c r="W140" s="120" t="str">
        <f t="shared" si="184"/>
        <v/>
      </c>
      <c r="X140" s="120" t="str">
        <f t="shared" si="160"/>
        <v/>
      </c>
      <c r="Y140" s="120" t="str">
        <f t="shared" si="161"/>
        <v/>
      </c>
      <c r="Z140" s="120"/>
      <c r="AA140" s="119" t="str">
        <f t="shared" si="185"/>
        <v/>
      </c>
      <c r="AC140" s="26" t="str">
        <f t="shared" si="162"/>
        <v/>
      </c>
      <c r="AD140" s="25" t="str">
        <f t="shared" si="163"/>
        <v/>
      </c>
      <c r="AE140" s="105"/>
      <c r="AF140" s="26" t="str">
        <f t="shared" si="164"/>
        <v/>
      </c>
      <c r="AG140" s="25" t="str">
        <f t="shared" si="165"/>
        <v/>
      </c>
      <c r="AH140" s="123"/>
      <c r="AI140" s="51" t="str">
        <f t="shared" si="166"/>
        <v/>
      </c>
      <c r="AJ140" s="35" t="str">
        <f t="shared" si="167"/>
        <v/>
      </c>
      <c r="AL140" s="25" t="str">
        <f t="shared" si="186"/>
        <v/>
      </c>
      <c r="AM140" s="25" t="str">
        <f t="shared" si="187"/>
        <v/>
      </c>
      <c r="AO140" s="33" t="str">
        <f t="shared" si="188"/>
        <v/>
      </c>
      <c r="AP140" s="33" t="str">
        <f t="shared" si="189"/>
        <v/>
      </c>
      <c r="AQ140" s="125"/>
      <c r="AR140" s="126" t="str">
        <f t="shared" si="190"/>
        <v/>
      </c>
      <c r="AS140" s="126" t="str">
        <f t="shared" si="191"/>
        <v/>
      </c>
      <c r="AT140" s="126"/>
      <c r="AU140" s="62" t="str">
        <f t="shared" si="168"/>
        <v/>
      </c>
      <c r="AV140" s="62" t="str">
        <f t="shared" si="169"/>
        <v/>
      </c>
      <c r="AW140" s="62" t="str">
        <f t="shared" si="170"/>
        <v/>
      </c>
      <c r="AX140" s="61" t="str">
        <f t="shared" si="192"/>
        <v/>
      </c>
      <c r="AY140" s="61"/>
      <c r="AZ140" s="33" t="str">
        <f>IF(B140="","",VLOOKUP($A$3,'Tab1-Plan'!$B$30:$F$33,IF(B140&lt;65,2,3),FALSE))</f>
        <v/>
      </c>
      <c r="BA140" s="33" t="str">
        <f>IF(T140="","",VLOOKUP($A$3,'Tab1-Plan'!$B$30:$F$33,IF(T140&lt;65,4,5),FALSE))</f>
        <v/>
      </c>
      <c r="BB140" s="115"/>
      <c r="BC140" s="126" t="str">
        <f t="shared" si="171"/>
        <v/>
      </c>
      <c r="BD140" s="126" t="str">
        <f t="shared" si="172"/>
        <v/>
      </c>
      <c r="BE140" s="125"/>
      <c r="BF140" s="62" t="str">
        <f t="shared" si="193"/>
        <v/>
      </c>
      <c r="BG140" s="62" t="str">
        <f t="shared" si="173"/>
        <v/>
      </c>
      <c r="BH140" s="62" t="str">
        <f t="shared" si="174"/>
        <v/>
      </c>
      <c r="BI140" s="61" t="str">
        <f t="shared" si="175"/>
        <v/>
      </c>
      <c r="BJ140" s="61"/>
      <c r="BK140" s="61" t="str">
        <f t="shared" si="176"/>
        <v/>
      </c>
      <c r="BL140" s="61" t="str">
        <f t="shared" si="177"/>
        <v/>
      </c>
      <c r="BM140" s="127"/>
      <c r="BU140" s="37"/>
      <c r="BV140" s="127"/>
      <c r="BW140" s="127"/>
    </row>
    <row r="141" spans="1:75">
      <c r="A141" s="26" t="str">
        <f t="shared" si="178"/>
        <v/>
      </c>
      <c r="B141" s="26" t="str">
        <f t="shared" si="179"/>
        <v/>
      </c>
      <c r="C141" s="26" t="str">
        <f t="shared" si="180"/>
        <v/>
      </c>
      <c r="D141" s="103" t="str">
        <f t="shared" si="150"/>
        <v/>
      </c>
      <c r="E141" s="118" t="str">
        <f t="shared" si="151"/>
        <v/>
      </c>
      <c r="F141" s="103" t="str">
        <f t="shared" si="152"/>
        <v/>
      </c>
      <c r="G141" s="103"/>
      <c r="H141" s="60" t="str">
        <f>IF(B141="","",(IF(AND(B141&gt;='Tab1-Plan'!$C$9,C141&gt;='Tab1-Plan'!$D$9),1,0)))</f>
        <v/>
      </c>
      <c r="I141" s="64" t="str">
        <f>IF(AND(B141="",T141=""),"",VLOOKUP($A$3,'Tab2-Assumptions'!$A$10:$C$13,2,FALSE))</f>
        <v/>
      </c>
      <c r="J141" s="64" t="str">
        <f>IF(AND(B141="",T141=""),"",VLOOKUP($A$3,'Tab2-Assumptions'!$A$10:$C$13,3,FALSE))</f>
        <v/>
      </c>
      <c r="K141" s="103" t="str">
        <f t="shared" si="181"/>
        <v/>
      </c>
      <c r="L141" s="103" t="str">
        <f t="shared" si="153"/>
        <v/>
      </c>
      <c r="M141" s="103" t="str">
        <f t="shared" si="154"/>
        <v/>
      </c>
      <c r="N141" s="103" t="str">
        <f t="shared" si="155"/>
        <v/>
      </c>
      <c r="O141" s="103" t="str">
        <f t="shared" si="156"/>
        <v/>
      </c>
      <c r="P141" s="103" t="str">
        <f t="shared" si="182"/>
        <v/>
      </c>
      <c r="Q141" s="103" t="str">
        <f t="shared" si="157"/>
        <v/>
      </c>
      <c r="R141" s="103" t="str">
        <f t="shared" si="158"/>
        <v/>
      </c>
      <c r="T141" s="26" t="str">
        <f t="shared" si="183"/>
        <v/>
      </c>
      <c r="U141" s="119" t="str">
        <f t="shared" si="159"/>
        <v/>
      </c>
      <c r="V141" s="119"/>
      <c r="W141" s="120" t="str">
        <f t="shared" si="184"/>
        <v/>
      </c>
      <c r="X141" s="120" t="str">
        <f t="shared" si="160"/>
        <v/>
      </c>
      <c r="Y141" s="120" t="str">
        <f t="shared" si="161"/>
        <v/>
      </c>
      <c r="Z141" s="120"/>
      <c r="AA141" s="119" t="str">
        <f t="shared" si="185"/>
        <v/>
      </c>
      <c r="AC141" s="26" t="str">
        <f t="shared" si="162"/>
        <v/>
      </c>
      <c r="AD141" s="25" t="str">
        <f t="shared" si="163"/>
        <v/>
      </c>
      <c r="AE141" s="105"/>
      <c r="AF141" s="26" t="str">
        <f t="shared" si="164"/>
        <v/>
      </c>
      <c r="AG141" s="25" t="str">
        <f t="shared" si="165"/>
        <v/>
      </c>
      <c r="AH141" s="123"/>
      <c r="AI141" s="51" t="str">
        <f t="shared" si="166"/>
        <v/>
      </c>
      <c r="AJ141" s="35" t="str">
        <f t="shared" si="167"/>
        <v/>
      </c>
      <c r="AL141" s="25" t="str">
        <f t="shared" si="186"/>
        <v/>
      </c>
      <c r="AM141" s="25" t="str">
        <f t="shared" si="187"/>
        <v/>
      </c>
      <c r="AO141" s="33" t="str">
        <f t="shared" si="188"/>
        <v/>
      </c>
      <c r="AP141" s="33" t="str">
        <f t="shared" si="189"/>
        <v/>
      </c>
      <c r="AQ141" s="125"/>
      <c r="AR141" s="126" t="str">
        <f t="shared" si="190"/>
        <v/>
      </c>
      <c r="AS141" s="126" t="str">
        <f t="shared" si="191"/>
        <v/>
      </c>
      <c r="AT141" s="126"/>
      <c r="AU141" s="62" t="str">
        <f t="shared" si="168"/>
        <v/>
      </c>
      <c r="AV141" s="62" t="str">
        <f t="shared" si="169"/>
        <v/>
      </c>
      <c r="AW141" s="62" t="str">
        <f t="shared" si="170"/>
        <v/>
      </c>
      <c r="AX141" s="61" t="str">
        <f t="shared" si="192"/>
        <v/>
      </c>
      <c r="AY141" s="61"/>
      <c r="AZ141" s="33" t="str">
        <f>IF(B141="","",VLOOKUP($A$3,'Tab1-Plan'!$B$30:$F$33,IF(B141&lt;65,2,3),FALSE))</f>
        <v/>
      </c>
      <c r="BA141" s="33" t="str">
        <f>IF(T141="","",VLOOKUP($A$3,'Tab1-Plan'!$B$30:$F$33,IF(T141&lt;65,4,5),FALSE))</f>
        <v/>
      </c>
      <c r="BB141" s="115"/>
      <c r="BC141" s="126" t="str">
        <f t="shared" si="171"/>
        <v/>
      </c>
      <c r="BD141" s="126" t="str">
        <f t="shared" si="172"/>
        <v/>
      </c>
      <c r="BE141" s="125"/>
      <c r="BF141" s="62" t="str">
        <f t="shared" si="193"/>
        <v/>
      </c>
      <c r="BG141" s="62" t="str">
        <f t="shared" si="173"/>
        <v/>
      </c>
      <c r="BH141" s="62" t="str">
        <f t="shared" si="174"/>
        <v/>
      </c>
      <c r="BI141" s="61" t="str">
        <f t="shared" si="175"/>
        <v/>
      </c>
      <c r="BJ141" s="61"/>
      <c r="BK141" s="61" t="str">
        <f t="shared" si="176"/>
        <v/>
      </c>
      <c r="BL141" s="61" t="str">
        <f t="shared" si="177"/>
        <v/>
      </c>
      <c r="BM141" s="127"/>
      <c r="BU141" s="37"/>
      <c r="BV141" s="127"/>
      <c r="BW141" s="127"/>
    </row>
    <row r="142" spans="1:75">
      <c r="A142" s="26" t="str">
        <f t="shared" si="178"/>
        <v/>
      </c>
      <c r="B142" s="26" t="str">
        <f t="shared" si="179"/>
        <v/>
      </c>
      <c r="C142" s="26" t="str">
        <f t="shared" si="180"/>
        <v/>
      </c>
      <c r="D142" s="103" t="str">
        <f t="shared" si="150"/>
        <v/>
      </c>
      <c r="E142" s="118" t="str">
        <f t="shared" si="151"/>
        <v/>
      </c>
      <c r="F142" s="103" t="str">
        <f t="shared" si="152"/>
        <v/>
      </c>
      <c r="G142" s="103"/>
      <c r="H142" s="60" t="str">
        <f>IF(B142="","",(IF(AND(B142&gt;='Tab1-Plan'!$C$9,C142&gt;='Tab1-Plan'!$D$9),1,0)))</f>
        <v/>
      </c>
      <c r="I142" s="64" t="str">
        <f>IF(AND(B142="",T142=""),"",VLOOKUP($A$3,'Tab2-Assumptions'!$A$10:$C$13,2,FALSE))</f>
        <v/>
      </c>
      <c r="J142" s="64" t="str">
        <f>IF(AND(B142="",T142=""),"",VLOOKUP($A$3,'Tab2-Assumptions'!$A$10:$C$13,3,FALSE))</f>
        <v/>
      </c>
      <c r="K142" s="103" t="str">
        <f t="shared" si="181"/>
        <v/>
      </c>
      <c r="L142" s="103" t="str">
        <f t="shared" si="153"/>
        <v/>
      </c>
      <c r="M142" s="103" t="str">
        <f t="shared" si="154"/>
        <v/>
      </c>
      <c r="N142" s="103" t="str">
        <f t="shared" si="155"/>
        <v/>
      </c>
      <c r="O142" s="103" t="str">
        <f t="shared" si="156"/>
        <v/>
      </c>
      <c r="P142" s="103" t="str">
        <f t="shared" si="182"/>
        <v/>
      </c>
      <c r="Q142" s="103" t="str">
        <f t="shared" si="157"/>
        <v/>
      </c>
      <c r="R142" s="103" t="str">
        <f t="shared" si="158"/>
        <v/>
      </c>
      <c r="T142" s="26" t="str">
        <f t="shared" si="183"/>
        <v/>
      </c>
      <c r="U142" s="119" t="str">
        <f t="shared" si="159"/>
        <v/>
      </c>
      <c r="V142" s="119"/>
      <c r="W142" s="120" t="str">
        <f t="shared" si="184"/>
        <v/>
      </c>
      <c r="X142" s="120" t="str">
        <f t="shared" si="160"/>
        <v/>
      </c>
      <c r="Y142" s="120" t="str">
        <f t="shared" si="161"/>
        <v/>
      </c>
      <c r="Z142" s="120"/>
      <c r="AA142" s="119" t="str">
        <f t="shared" si="185"/>
        <v/>
      </c>
      <c r="AC142" s="26" t="str">
        <f t="shared" si="162"/>
        <v/>
      </c>
      <c r="AD142" s="25" t="str">
        <f t="shared" si="163"/>
        <v/>
      </c>
      <c r="AE142" s="105"/>
      <c r="AF142" s="26" t="str">
        <f t="shared" si="164"/>
        <v/>
      </c>
      <c r="AG142" s="25" t="str">
        <f t="shared" si="165"/>
        <v/>
      </c>
      <c r="AH142" s="123"/>
      <c r="AI142" s="51" t="str">
        <f t="shared" si="166"/>
        <v/>
      </c>
      <c r="AJ142" s="35" t="str">
        <f t="shared" si="167"/>
        <v/>
      </c>
      <c r="AL142" s="25" t="str">
        <f t="shared" si="186"/>
        <v/>
      </c>
      <c r="AM142" s="25" t="str">
        <f t="shared" si="187"/>
        <v/>
      </c>
      <c r="AO142" s="33" t="str">
        <f t="shared" si="188"/>
        <v/>
      </c>
      <c r="AP142" s="33" t="str">
        <f t="shared" si="189"/>
        <v/>
      </c>
      <c r="AQ142" s="125"/>
      <c r="AR142" s="126" t="str">
        <f t="shared" si="190"/>
        <v/>
      </c>
      <c r="AS142" s="126" t="str">
        <f t="shared" si="191"/>
        <v/>
      </c>
      <c r="AT142" s="126"/>
      <c r="AU142" s="62" t="str">
        <f t="shared" si="168"/>
        <v/>
      </c>
      <c r="AV142" s="62" t="str">
        <f t="shared" si="169"/>
        <v/>
      </c>
      <c r="AW142" s="62" t="str">
        <f t="shared" si="170"/>
        <v/>
      </c>
      <c r="AX142" s="61" t="str">
        <f t="shared" si="192"/>
        <v/>
      </c>
      <c r="AY142" s="61"/>
      <c r="AZ142" s="33" t="str">
        <f>IF(B142="","",VLOOKUP($A$3,'Tab1-Plan'!$B$30:$F$33,IF(B142&lt;65,2,3),FALSE))</f>
        <v/>
      </c>
      <c r="BA142" s="33" t="str">
        <f>IF(T142="","",VLOOKUP($A$3,'Tab1-Plan'!$B$30:$F$33,IF(T142&lt;65,4,5),FALSE))</f>
        <v/>
      </c>
      <c r="BB142" s="115"/>
      <c r="BC142" s="126" t="str">
        <f t="shared" si="171"/>
        <v/>
      </c>
      <c r="BD142" s="126" t="str">
        <f t="shared" si="172"/>
        <v/>
      </c>
      <c r="BE142" s="125"/>
      <c r="BF142" s="62" t="str">
        <f t="shared" si="193"/>
        <v/>
      </c>
      <c r="BG142" s="62" t="str">
        <f t="shared" si="173"/>
        <v/>
      </c>
      <c r="BH142" s="62" t="str">
        <f t="shared" si="174"/>
        <v/>
      </c>
      <c r="BI142" s="61" t="str">
        <f t="shared" si="175"/>
        <v/>
      </c>
      <c r="BJ142" s="61"/>
      <c r="BK142" s="61" t="str">
        <f t="shared" si="176"/>
        <v/>
      </c>
      <c r="BL142" s="61" t="str">
        <f t="shared" si="177"/>
        <v/>
      </c>
      <c r="BM142" s="127"/>
      <c r="BU142" s="37"/>
      <c r="BV142" s="127"/>
      <c r="BW142" s="127"/>
    </row>
    <row r="143" spans="1:75">
      <c r="A143" s="26" t="str">
        <f t="shared" si="178"/>
        <v/>
      </c>
      <c r="B143" s="26" t="str">
        <f t="shared" si="179"/>
        <v/>
      </c>
      <c r="C143" s="26" t="str">
        <f t="shared" si="180"/>
        <v/>
      </c>
      <c r="D143" s="103" t="str">
        <f t="shared" si="150"/>
        <v/>
      </c>
      <c r="E143" s="118" t="str">
        <f t="shared" si="151"/>
        <v/>
      </c>
      <c r="F143" s="103" t="str">
        <f t="shared" si="152"/>
        <v/>
      </c>
      <c r="G143" s="103"/>
      <c r="H143" s="60" t="str">
        <f>IF(B143="","",(IF(AND(B143&gt;='Tab1-Plan'!$C$9,C143&gt;='Tab1-Plan'!$D$9),1,0)))</f>
        <v/>
      </c>
      <c r="I143" s="64" t="str">
        <f>IF(AND(B143="",T143=""),"",VLOOKUP($A$3,'Tab2-Assumptions'!$A$10:$C$13,2,FALSE))</f>
        <v/>
      </c>
      <c r="J143" s="64" t="str">
        <f>IF(AND(B143="",T143=""),"",VLOOKUP($A$3,'Tab2-Assumptions'!$A$10:$C$13,3,FALSE))</f>
        <v/>
      </c>
      <c r="K143" s="103" t="str">
        <f t="shared" si="181"/>
        <v/>
      </c>
      <c r="L143" s="103" t="str">
        <f t="shared" si="153"/>
        <v/>
      </c>
      <c r="M143" s="103" t="str">
        <f t="shared" si="154"/>
        <v/>
      </c>
      <c r="N143" s="103" t="str">
        <f t="shared" si="155"/>
        <v/>
      </c>
      <c r="O143" s="103" t="str">
        <f t="shared" si="156"/>
        <v/>
      </c>
      <c r="P143" s="103" t="str">
        <f t="shared" si="182"/>
        <v/>
      </c>
      <c r="Q143" s="103" t="str">
        <f t="shared" si="157"/>
        <v/>
      </c>
      <c r="R143" s="103" t="str">
        <f t="shared" si="158"/>
        <v/>
      </c>
      <c r="T143" s="26" t="str">
        <f t="shared" si="183"/>
        <v/>
      </c>
      <c r="U143" s="119" t="str">
        <f t="shared" si="159"/>
        <v/>
      </c>
      <c r="V143" s="119"/>
      <c r="W143" s="120" t="str">
        <f t="shared" si="184"/>
        <v/>
      </c>
      <c r="X143" s="120" t="str">
        <f t="shared" si="160"/>
        <v/>
      </c>
      <c r="Y143" s="120" t="str">
        <f t="shared" si="161"/>
        <v/>
      </c>
      <c r="Z143" s="120"/>
      <c r="AA143" s="119" t="str">
        <f t="shared" si="185"/>
        <v/>
      </c>
      <c r="AC143" s="26" t="str">
        <f t="shared" si="162"/>
        <v/>
      </c>
      <c r="AD143" s="25" t="str">
        <f t="shared" si="163"/>
        <v/>
      </c>
      <c r="AE143" s="105"/>
      <c r="AF143" s="26" t="str">
        <f t="shared" si="164"/>
        <v/>
      </c>
      <c r="AG143" s="25" t="str">
        <f t="shared" si="165"/>
        <v/>
      </c>
      <c r="AH143" s="123"/>
      <c r="AI143" s="51" t="str">
        <f t="shared" si="166"/>
        <v/>
      </c>
      <c r="AJ143" s="35" t="str">
        <f t="shared" si="167"/>
        <v/>
      </c>
      <c r="AL143" s="25" t="str">
        <f t="shared" si="186"/>
        <v/>
      </c>
      <c r="AM143" s="25" t="str">
        <f t="shared" si="187"/>
        <v/>
      </c>
      <c r="AO143" s="33" t="str">
        <f t="shared" si="188"/>
        <v/>
      </c>
      <c r="AP143" s="33" t="str">
        <f t="shared" si="189"/>
        <v/>
      </c>
      <c r="AQ143" s="125"/>
      <c r="AR143" s="126" t="str">
        <f t="shared" si="190"/>
        <v/>
      </c>
      <c r="AS143" s="126" t="str">
        <f t="shared" si="191"/>
        <v/>
      </c>
      <c r="AT143" s="126"/>
      <c r="AU143" s="62" t="str">
        <f t="shared" si="168"/>
        <v/>
      </c>
      <c r="AV143" s="62" t="str">
        <f t="shared" si="169"/>
        <v/>
      </c>
      <c r="AW143" s="62" t="str">
        <f t="shared" si="170"/>
        <v/>
      </c>
      <c r="AX143" s="61" t="str">
        <f t="shared" si="192"/>
        <v/>
      </c>
      <c r="AY143" s="61"/>
      <c r="AZ143" s="33" t="str">
        <f>IF(B143="","",VLOOKUP($A$3,'Tab1-Plan'!$B$30:$F$33,IF(B143&lt;65,2,3),FALSE))</f>
        <v/>
      </c>
      <c r="BA143" s="33" t="str">
        <f>IF(T143="","",VLOOKUP($A$3,'Tab1-Plan'!$B$30:$F$33,IF(T143&lt;65,4,5),FALSE))</f>
        <v/>
      </c>
      <c r="BB143" s="115"/>
      <c r="BC143" s="126" t="str">
        <f t="shared" si="171"/>
        <v/>
      </c>
      <c r="BD143" s="126" t="str">
        <f t="shared" si="172"/>
        <v/>
      </c>
      <c r="BE143" s="125"/>
      <c r="BF143" s="62" t="str">
        <f t="shared" si="193"/>
        <v/>
      </c>
      <c r="BG143" s="62" t="str">
        <f t="shared" si="173"/>
        <v/>
      </c>
      <c r="BH143" s="62" t="str">
        <f t="shared" si="174"/>
        <v/>
      </c>
      <c r="BI143" s="61" t="str">
        <f t="shared" si="175"/>
        <v/>
      </c>
      <c r="BJ143" s="61"/>
      <c r="BK143" s="61" t="str">
        <f t="shared" si="176"/>
        <v/>
      </c>
      <c r="BL143" s="61" t="str">
        <f t="shared" si="177"/>
        <v/>
      </c>
      <c r="BM143" s="127"/>
      <c r="BU143" s="37"/>
      <c r="BV143" s="127"/>
      <c r="BW143" s="127"/>
    </row>
    <row r="144" spans="1:75">
      <c r="A144" s="26" t="str">
        <f t="shared" si="178"/>
        <v/>
      </c>
      <c r="B144" s="26" t="str">
        <f t="shared" si="179"/>
        <v/>
      </c>
      <c r="C144" s="26" t="str">
        <f t="shared" si="180"/>
        <v/>
      </c>
      <c r="D144" s="103" t="str">
        <f t="shared" si="150"/>
        <v/>
      </c>
      <c r="E144" s="118" t="str">
        <f t="shared" si="151"/>
        <v/>
      </c>
      <c r="F144" s="103" t="str">
        <f t="shared" si="152"/>
        <v/>
      </c>
      <c r="G144" s="103"/>
      <c r="H144" s="60" t="str">
        <f>IF(B144="","",(IF(AND(B144&gt;='Tab1-Plan'!$C$9,C144&gt;='Tab1-Plan'!$D$9),1,0)))</f>
        <v/>
      </c>
      <c r="I144" s="64" t="str">
        <f>IF(AND(B144="",T144=""),"",VLOOKUP($A$3,'Tab2-Assumptions'!$A$10:$C$13,2,FALSE))</f>
        <v/>
      </c>
      <c r="J144" s="64" t="str">
        <f>IF(AND(B144="",T144=""),"",VLOOKUP($A$3,'Tab2-Assumptions'!$A$10:$C$13,3,FALSE))</f>
        <v/>
      </c>
      <c r="K144" s="103" t="str">
        <f t="shared" si="181"/>
        <v/>
      </c>
      <c r="L144" s="103" t="str">
        <f t="shared" si="153"/>
        <v/>
      </c>
      <c r="M144" s="103" t="str">
        <f t="shared" si="154"/>
        <v/>
      </c>
      <c r="N144" s="103" t="str">
        <f t="shared" si="155"/>
        <v/>
      </c>
      <c r="O144" s="103" t="str">
        <f t="shared" si="156"/>
        <v/>
      </c>
      <c r="P144" s="103" t="str">
        <f t="shared" si="182"/>
        <v/>
      </c>
      <c r="Q144" s="103" t="str">
        <f t="shared" si="157"/>
        <v/>
      </c>
      <c r="R144" s="103" t="str">
        <f t="shared" si="158"/>
        <v/>
      </c>
      <c r="T144" s="26" t="str">
        <f t="shared" si="183"/>
        <v/>
      </c>
      <c r="U144" s="119" t="str">
        <f t="shared" si="159"/>
        <v/>
      </c>
      <c r="V144" s="119"/>
      <c r="W144" s="120" t="str">
        <f t="shared" si="184"/>
        <v/>
      </c>
      <c r="X144" s="120" t="str">
        <f t="shared" si="160"/>
        <v/>
      </c>
      <c r="Y144" s="120" t="str">
        <f t="shared" si="161"/>
        <v/>
      </c>
      <c r="Z144" s="120"/>
      <c r="AA144" s="119" t="str">
        <f t="shared" si="185"/>
        <v/>
      </c>
      <c r="AC144" s="26" t="str">
        <f t="shared" si="162"/>
        <v/>
      </c>
      <c r="AD144" s="25" t="str">
        <f t="shared" si="163"/>
        <v/>
      </c>
      <c r="AE144" s="105"/>
      <c r="AF144" s="26" t="str">
        <f t="shared" si="164"/>
        <v/>
      </c>
      <c r="AG144" s="25" t="str">
        <f t="shared" si="165"/>
        <v/>
      </c>
      <c r="AH144" s="123"/>
      <c r="AI144" s="51" t="str">
        <f t="shared" si="166"/>
        <v/>
      </c>
      <c r="AJ144" s="35" t="str">
        <f t="shared" si="167"/>
        <v/>
      </c>
      <c r="AL144" s="25" t="str">
        <f t="shared" si="186"/>
        <v/>
      </c>
      <c r="AM144" s="25" t="str">
        <f t="shared" si="187"/>
        <v/>
      </c>
      <c r="AO144" s="33" t="str">
        <f t="shared" si="188"/>
        <v/>
      </c>
      <c r="AP144" s="33" t="str">
        <f t="shared" si="189"/>
        <v/>
      </c>
      <c r="AQ144" s="125"/>
      <c r="AR144" s="126" t="str">
        <f t="shared" si="190"/>
        <v/>
      </c>
      <c r="AS144" s="126" t="str">
        <f t="shared" si="191"/>
        <v/>
      </c>
      <c r="AT144" s="126"/>
      <c r="AU144" s="62" t="str">
        <f t="shared" si="168"/>
        <v/>
      </c>
      <c r="AV144" s="62" t="str">
        <f t="shared" si="169"/>
        <v/>
      </c>
      <c r="AW144" s="62" t="str">
        <f t="shared" si="170"/>
        <v/>
      </c>
      <c r="AX144" s="61" t="str">
        <f t="shared" si="192"/>
        <v/>
      </c>
      <c r="AY144" s="61"/>
      <c r="AZ144" s="33" t="str">
        <f>IF(B144="","",VLOOKUP($A$3,'Tab1-Plan'!$B$30:$F$33,IF(B144&lt;65,2,3),FALSE))</f>
        <v/>
      </c>
      <c r="BA144" s="33" t="str">
        <f>IF(T144="","",VLOOKUP($A$3,'Tab1-Plan'!$B$30:$F$33,IF(T144&lt;65,4,5),FALSE))</f>
        <v/>
      </c>
      <c r="BB144" s="115"/>
      <c r="BC144" s="126" t="str">
        <f t="shared" si="171"/>
        <v/>
      </c>
      <c r="BD144" s="126" t="str">
        <f t="shared" si="172"/>
        <v/>
      </c>
      <c r="BE144" s="125"/>
      <c r="BF144" s="62" t="str">
        <f t="shared" si="193"/>
        <v/>
      </c>
      <c r="BG144" s="62" t="str">
        <f t="shared" si="173"/>
        <v/>
      </c>
      <c r="BH144" s="62" t="str">
        <f t="shared" si="174"/>
        <v/>
      </c>
      <c r="BI144" s="61" t="str">
        <f t="shared" si="175"/>
        <v/>
      </c>
      <c r="BJ144" s="61"/>
      <c r="BK144" s="61" t="str">
        <f t="shared" si="176"/>
        <v/>
      </c>
      <c r="BL144" s="61" t="str">
        <f t="shared" si="177"/>
        <v/>
      </c>
      <c r="BM144" s="127"/>
      <c r="BU144" s="37"/>
      <c r="BV144" s="127"/>
      <c r="BW144" s="127"/>
    </row>
    <row r="145" spans="1:75">
      <c r="A145" s="26" t="str">
        <f t="shared" si="178"/>
        <v/>
      </c>
      <c r="B145" s="26" t="str">
        <f t="shared" si="179"/>
        <v/>
      </c>
      <c r="C145" s="26" t="str">
        <f t="shared" si="180"/>
        <v/>
      </c>
      <c r="D145" s="103" t="str">
        <f t="shared" si="150"/>
        <v/>
      </c>
      <c r="E145" s="118" t="str">
        <f t="shared" si="151"/>
        <v/>
      </c>
      <c r="F145" s="103" t="str">
        <f t="shared" si="152"/>
        <v/>
      </c>
      <c r="G145" s="103"/>
      <c r="H145" s="60" t="str">
        <f>IF(B145="","",(IF(AND(B145&gt;='Tab1-Plan'!$C$9,C145&gt;='Tab1-Plan'!$D$9),1,0)))</f>
        <v/>
      </c>
      <c r="I145" s="64" t="str">
        <f>IF(AND(B145="",T145=""),"",VLOOKUP($A$3,'Tab2-Assumptions'!$A$10:$C$13,2,FALSE))</f>
        <v/>
      </c>
      <c r="J145" s="64" t="str">
        <f>IF(AND(B145="",T145=""),"",VLOOKUP($A$3,'Tab2-Assumptions'!$A$10:$C$13,3,FALSE))</f>
        <v/>
      </c>
      <c r="K145" s="103" t="str">
        <f t="shared" si="181"/>
        <v/>
      </c>
      <c r="L145" s="103" t="str">
        <f t="shared" si="153"/>
        <v/>
      </c>
      <c r="M145" s="103" t="str">
        <f t="shared" si="154"/>
        <v/>
      </c>
      <c r="N145" s="103" t="str">
        <f t="shared" si="155"/>
        <v/>
      </c>
      <c r="O145" s="103" t="str">
        <f t="shared" si="156"/>
        <v/>
      </c>
      <c r="P145" s="103" t="str">
        <f t="shared" si="182"/>
        <v/>
      </c>
      <c r="Q145" s="103" t="str">
        <f t="shared" si="157"/>
        <v/>
      </c>
      <c r="R145" s="103" t="str">
        <f t="shared" si="158"/>
        <v/>
      </c>
      <c r="T145" s="26" t="str">
        <f t="shared" si="183"/>
        <v/>
      </c>
      <c r="U145" s="119" t="str">
        <f t="shared" si="159"/>
        <v/>
      </c>
      <c r="V145" s="119"/>
      <c r="W145" s="120" t="str">
        <f t="shared" si="184"/>
        <v/>
      </c>
      <c r="X145" s="120" t="str">
        <f t="shared" si="160"/>
        <v/>
      </c>
      <c r="Y145" s="120" t="str">
        <f t="shared" si="161"/>
        <v/>
      </c>
      <c r="Z145" s="120"/>
      <c r="AA145" s="119" t="str">
        <f t="shared" si="185"/>
        <v/>
      </c>
      <c r="AC145" s="26" t="str">
        <f t="shared" si="162"/>
        <v/>
      </c>
      <c r="AD145" s="25" t="str">
        <f t="shared" si="163"/>
        <v/>
      </c>
      <c r="AE145" s="105"/>
      <c r="AF145" s="26" t="str">
        <f t="shared" si="164"/>
        <v/>
      </c>
      <c r="AG145" s="25" t="str">
        <f t="shared" si="165"/>
        <v/>
      </c>
      <c r="AH145" s="123"/>
      <c r="AI145" s="51" t="str">
        <f t="shared" si="166"/>
        <v/>
      </c>
      <c r="AJ145" s="35" t="str">
        <f t="shared" si="167"/>
        <v/>
      </c>
      <c r="AL145" s="25" t="str">
        <f t="shared" si="186"/>
        <v/>
      </c>
      <c r="AM145" s="25" t="str">
        <f t="shared" si="187"/>
        <v/>
      </c>
      <c r="AO145" s="33" t="str">
        <f t="shared" si="188"/>
        <v/>
      </c>
      <c r="AP145" s="33" t="str">
        <f t="shared" si="189"/>
        <v/>
      </c>
      <c r="AQ145" s="125"/>
      <c r="AR145" s="126" t="str">
        <f t="shared" si="190"/>
        <v/>
      </c>
      <c r="AS145" s="126" t="str">
        <f t="shared" si="191"/>
        <v/>
      </c>
      <c r="AT145" s="126"/>
      <c r="AU145" s="62" t="str">
        <f t="shared" si="168"/>
        <v/>
      </c>
      <c r="AV145" s="62" t="str">
        <f t="shared" si="169"/>
        <v/>
      </c>
      <c r="AW145" s="62" t="str">
        <f t="shared" si="170"/>
        <v/>
      </c>
      <c r="AX145" s="61" t="str">
        <f t="shared" si="192"/>
        <v/>
      </c>
      <c r="AY145" s="61"/>
      <c r="AZ145" s="33" t="str">
        <f>IF(B145="","",VLOOKUP($A$3,'Tab1-Plan'!$B$30:$F$33,IF(B145&lt;65,2,3),FALSE))</f>
        <v/>
      </c>
      <c r="BA145" s="33" t="str">
        <f>IF(T145="","",VLOOKUP($A$3,'Tab1-Plan'!$B$30:$F$33,IF(T145&lt;65,4,5),FALSE))</f>
        <v/>
      </c>
      <c r="BB145" s="115"/>
      <c r="BC145" s="126" t="str">
        <f t="shared" si="171"/>
        <v/>
      </c>
      <c r="BD145" s="126" t="str">
        <f t="shared" si="172"/>
        <v/>
      </c>
      <c r="BE145" s="125"/>
      <c r="BF145" s="62" t="str">
        <f t="shared" si="193"/>
        <v/>
      </c>
      <c r="BG145" s="62" t="str">
        <f t="shared" si="173"/>
        <v/>
      </c>
      <c r="BH145" s="62" t="str">
        <f t="shared" si="174"/>
        <v/>
      </c>
      <c r="BI145" s="61" t="str">
        <f t="shared" si="175"/>
        <v/>
      </c>
      <c r="BJ145" s="61"/>
      <c r="BK145" s="61" t="str">
        <f t="shared" si="176"/>
        <v/>
      </c>
      <c r="BL145" s="61" t="str">
        <f t="shared" si="177"/>
        <v/>
      </c>
      <c r="BM145" s="127"/>
      <c r="BU145" s="37"/>
      <c r="BV145" s="127"/>
      <c r="BW145" s="127"/>
    </row>
    <row r="146" spans="1:75">
      <c r="A146" s="26" t="str">
        <f t="shared" si="178"/>
        <v/>
      </c>
      <c r="B146" s="26" t="str">
        <f t="shared" si="179"/>
        <v/>
      </c>
      <c r="C146" s="26" t="str">
        <f t="shared" si="180"/>
        <v/>
      </c>
      <c r="D146" s="103" t="str">
        <f t="shared" si="150"/>
        <v/>
      </c>
      <c r="E146" s="118" t="str">
        <f t="shared" si="151"/>
        <v/>
      </c>
      <c r="F146" s="103" t="str">
        <f t="shared" si="152"/>
        <v/>
      </c>
      <c r="G146" s="103"/>
      <c r="H146" s="60" t="str">
        <f>IF(B146="","",(IF(AND(B146&gt;='Tab1-Plan'!$C$9,C146&gt;='Tab1-Plan'!$D$9),1,0)))</f>
        <v/>
      </c>
      <c r="I146" s="64" t="str">
        <f>IF(AND(B146="",T146=""),"",VLOOKUP($A$3,'Tab2-Assumptions'!$A$10:$C$13,2,FALSE))</f>
        <v/>
      </c>
      <c r="J146" s="64" t="str">
        <f>IF(AND(B146="",T146=""),"",VLOOKUP($A$3,'Tab2-Assumptions'!$A$10:$C$13,3,FALSE))</f>
        <v/>
      </c>
      <c r="K146" s="103" t="str">
        <f t="shared" si="181"/>
        <v/>
      </c>
      <c r="L146" s="103" t="str">
        <f t="shared" si="153"/>
        <v/>
      </c>
      <c r="M146" s="103" t="str">
        <f t="shared" si="154"/>
        <v/>
      </c>
      <c r="N146" s="103" t="str">
        <f t="shared" si="155"/>
        <v/>
      </c>
      <c r="O146" s="103" t="str">
        <f t="shared" si="156"/>
        <v/>
      </c>
      <c r="P146" s="103" t="str">
        <f t="shared" si="182"/>
        <v/>
      </c>
      <c r="Q146" s="103" t="str">
        <f t="shared" si="157"/>
        <v/>
      </c>
      <c r="R146" s="103" t="str">
        <f t="shared" si="158"/>
        <v/>
      </c>
      <c r="T146" s="26" t="str">
        <f t="shared" si="183"/>
        <v/>
      </c>
      <c r="U146" s="119" t="str">
        <f t="shared" si="159"/>
        <v/>
      </c>
      <c r="V146" s="119"/>
      <c r="W146" s="120" t="str">
        <f t="shared" si="184"/>
        <v/>
      </c>
      <c r="X146" s="120" t="str">
        <f t="shared" si="160"/>
        <v/>
      </c>
      <c r="Y146" s="120" t="str">
        <f t="shared" si="161"/>
        <v/>
      </c>
      <c r="Z146" s="120"/>
      <c r="AA146" s="119" t="str">
        <f t="shared" si="185"/>
        <v/>
      </c>
      <c r="AC146" s="26" t="str">
        <f t="shared" si="162"/>
        <v/>
      </c>
      <c r="AD146" s="25" t="str">
        <f t="shared" si="163"/>
        <v/>
      </c>
      <c r="AE146" s="105"/>
      <c r="AF146" s="26" t="str">
        <f t="shared" si="164"/>
        <v/>
      </c>
      <c r="AG146" s="25" t="str">
        <f t="shared" si="165"/>
        <v/>
      </c>
      <c r="AH146" s="123"/>
      <c r="AI146" s="51" t="str">
        <f t="shared" si="166"/>
        <v/>
      </c>
      <c r="AJ146" s="35" t="str">
        <f t="shared" si="167"/>
        <v/>
      </c>
      <c r="AL146" s="25" t="str">
        <f t="shared" si="186"/>
        <v/>
      </c>
      <c r="AM146" s="25" t="str">
        <f t="shared" si="187"/>
        <v/>
      </c>
      <c r="AO146" s="33" t="str">
        <f t="shared" si="188"/>
        <v/>
      </c>
      <c r="AP146" s="33" t="str">
        <f t="shared" si="189"/>
        <v/>
      </c>
      <c r="AQ146" s="125"/>
      <c r="AR146" s="126" t="str">
        <f t="shared" si="190"/>
        <v/>
      </c>
      <c r="AS146" s="126" t="str">
        <f t="shared" si="191"/>
        <v/>
      </c>
      <c r="AT146" s="126"/>
      <c r="AU146" s="62" t="str">
        <f t="shared" si="168"/>
        <v/>
      </c>
      <c r="AV146" s="62" t="str">
        <f t="shared" si="169"/>
        <v/>
      </c>
      <c r="AW146" s="62" t="str">
        <f t="shared" si="170"/>
        <v/>
      </c>
      <c r="AX146" s="61" t="str">
        <f t="shared" si="192"/>
        <v/>
      </c>
      <c r="AY146" s="61"/>
      <c r="AZ146" s="33" t="str">
        <f>IF(B146="","",VLOOKUP($A$3,'Tab1-Plan'!$B$30:$F$33,IF(B146&lt;65,2,3),FALSE))</f>
        <v/>
      </c>
      <c r="BA146" s="33" t="str">
        <f>IF(T146="","",VLOOKUP($A$3,'Tab1-Plan'!$B$30:$F$33,IF(T146&lt;65,4,5),FALSE))</f>
        <v/>
      </c>
      <c r="BB146" s="115"/>
      <c r="BC146" s="126" t="str">
        <f t="shared" si="171"/>
        <v/>
      </c>
      <c r="BD146" s="126" t="str">
        <f t="shared" si="172"/>
        <v/>
      </c>
      <c r="BE146" s="125"/>
      <c r="BF146" s="62" t="str">
        <f t="shared" si="193"/>
        <v/>
      </c>
      <c r="BG146" s="62" t="str">
        <f t="shared" si="173"/>
        <v/>
      </c>
      <c r="BH146" s="62" t="str">
        <f t="shared" si="174"/>
        <v/>
      </c>
      <c r="BI146" s="61" t="str">
        <f t="shared" si="175"/>
        <v/>
      </c>
      <c r="BJ146" s="61"/>
      <c r="BK146" s="61" t="str">
        <f t="shared" si="176"/>
        <v/>
      </c>
      <c r="BL146" s="61" t="str">
        <f t="shared" si="177"/>
        <v/>
      </c>
      <c r="BM146" s="127"/>
      <c r="BU146" s="37"/>
      <c r="BV146" s="127"/>
      <c r="BW146" s="127"/>
    </row>
    <row r="147" spans="1:75">
      <c r="A147" s="26" t="str">
        <f t="shared" si="178"/>
        <v/>
      </c>
      <c r="B147" s="26" t="str">
        <f t="shared" si="179"/>
        <v/>
      </c>
      <c r="C147" s="26" t="str">
        <f t="shared" si="180"/>
        <v/>
      </c>
      <c r="D147" s="103" t="str">
        <f t="shared" si="150"/>
        <v/>
      </c>
      <c r="E147" s="118" t="str">
        <f t="shared" si="151"/>
        <v/>
      </c>
      <c r="F147" s="103" t="str">
        <f t="shared" si="152"/>
        <v/>
      </c>
      <c r="G147" s="103"/>
      <c r="H147" s="60" t="str">
        <f>IF(B147="","",(IF(AND(B147&gt;='Tab1-Plan'!$C$9,C147&gt;='Tab1-Plan'!$D$9),1,0)))</f>
        <v/>
      </c>
      <c r="I147" s="64" t="str">
        <f>IF(AND(B147="",T147=""),"",VLOOKUP($A$3,'Tab2-Assumptions'!$A$10:$C$13,2,FALSE))</f>
        <v/>
      </c>
      <c r="J147" s="64" t="str">
        <f>IF(AND(B147="",T147=""),"",VLOOKUP($A$3,'Tab2-Assumptions'!$A$10:$C$13,3,FALSE))</f>
        <v/>
      </c>
      <c r="K147" s="103" t="str">
        <f t="shared" si="181"/>
        <v/>
      </c>
      <c r="L147" s="103" t="str">
        <f t="shared" si="153"/>
        <v/>
      </c>
      <c r="M147" s="103" t="str">
        <f t="shared" si="154"/>
        <v/>
      </c>
      <c r="N147" s="103" t="str">
        <f t="shared" si="155"/>
        <v/>
      </c>
      <c r="O147" s="103" t="str">
        <f t="shared" si="156"/>
        <v/>
      </c>
      <c r="P147" s="103" t="str">
        <f t="shared" si="182"/>
        <v/>
      </c>
      <c r="Q147" s="103" t="str">
        <f t="shared" si="157"/>
        <v/>
      </c>
      <c r="R147" s="103" t="str">
        <f t="shared" si="158"/>
        <v/>
      </c>
      <c r="T147" s="26" t="str">
        <f t="shared" si="183"/>
        <v/>
      </c>
      <c r="U147" s="119" t="str">
        <f t="shared" si="159"/>
        <v/>
      </c>
      <c r="V147" s="119"/>
      <c r="W147" s="120" t="str">
        <f t="shared" si="184"/>
        <v/>
      </c>
      <c r="X147" s="120" t="str">
        <f t="shared" si="160"/>
        <v/>
      </c>
      <c r="Y147" s="120" t="str">
        <f t="shared" si="161"/>
        <v/>
      </c>
      <c r="Z147" s="120"/>
      <c r="AA147" s="119" t="str">
        <f t="shared" si="185"/>
        <v/>
      </c>
      <c r="AC147" s="26" t="str">
        <f t="shared" si="162"/>
        <v/>
      </c>
      <c r="AD147" s="25" t="str">
        <f t="shared" si="163"/>
        <v/>
      </c>
      <c r="AE147" s="105"/>
      <c r="AF147" s="26" t="str">
        <f t="shared" si="164"/>
        <v/>
      </c>
      <c r="AG147" s="25" t="str">
        <f t="shared" si="165"/>
        <v/>
      </c>
      <c r="AH147" s="123"/>
      <c r="AI147" s="51" t="str">
        <f t="shared" si="166"/>
        <v/>
      </c>
      <c r="AJ147" s="35" t="str">
        <f t="shared" si="167"/>
        <v/>
      </c>
      <c r="AL147" s="25" t="str">
        <f t="shared" si="186"/>
        <v/>
      </c>
      <c r="AM147" s="25" t="str">
        <f t="shared" si="187"/>
        <v/>
      </c>
      <c r="AO147" s="33" t="str">
        <f t="shared" si="188"/>
        <v/>
      </c>
      <c r="AP147" s="33" t="str">
        <f t="shared" si="189"/>
        <v/>
      </c>
      <c r="AQ147" s="125"/>
      <c r="AR147" s="126" t="str">
        <f t="shared" si="190"/>
        <v/>
      </c>
      <c r="AS147" s="126" t="str">
        <f t="shared" si="191"/>
        <v/>
      </c>
      <c r="AT147" s="126"/>
      <c r="AU147" s="62" t="str">
        <f t="shared" si="168"/>
        <v/>
      </c>
      <c r="AV147" s="62" t="str">
        <f t="shared" si="169"/>
        <v/>
      </c>
      <c r="AW147" s="62" t="str">
        <f t="shared" si="170"/>
        <v/>
      </c>
      <c r="AX147" s="61" t="str">
        <f t="shared" si="192"/>
        <v/>
      </c>
      <c r="AY147" s="61"/>
      <c r="AZ147" s="33" t="str">
        <f>IF(B147="","",VLOOKUP($A$3,'Tab1-Plan'!$B$30:$F$33,IF(B147&lt;65,2,3),FALSE))</f>
        <v/>
      </c>
      <c r="BA147" s="33" t="str">
        <f>IF(T147="","",VLOOKUP($A$3,'Tab1-Plan'!$B$30:$F$33,IF(T147&lt;65,4,5),FALSE))</f>
        <v/>
      </c>
      <c r="BB147" s="115"/>
      <c r="BC147" s="126" t="str">
        <f t="shared" si="171"/>
        <v/>
      </c>
      <c r="BD147" s="126" t="str">
        <f t="shared" si="172"/>
        <v/>
      </c>
      <c r="BE147" s="125"/>
      <c r="BF147" s="62" t="str">
        <f t="shared" si="193"/>
        <v/>
      </c>
      <c r="BG147" s="62" t="str">
        <f t="shared" si="173"/>
        <v/>
      </c>
      <c r="BH147" s="62" t="str">
        <f t="shared" si="174"/>
        <v/>
      </c>
      <c r="BI147" s="61" t="str">
        <f t="shared" si="175"/>
        <v/>
      </c>
      <c r="BJ147" s="61"/>
      <c r="BK147" s="61" t="str">
        <f t="shared" si="176"/>
        <v/>
      </c>
      <c r="BL147" s="61" t="str">
        <f t="shared" si="177"/>
        <v/>
      </c>
      <c r="BM147" s="127"/>
      <c r="BU147" s="37"/>
      <c r="BV147" s="127"/>
      <c r="BW147" s="127"/>
    </row>
    <row r="148" spans="1:75">
      <c r="A148" s="26" t="str">
        <f t="shared" si="178"/>
        <v/>
      </c>
      <c r="B148" s="26" t="str">
        <f t="shared" si="179"/>
        <v/>
      </c>
      <c r="C148" s="26" t="str">
        <f t="shared" si="180"/>
        <v/>
      </c>
      <c r="D148" s="103" t="str">
        <f t="shared" si="150"/>
        <v/>
      </c>
      <c r="E148" s="118" t="str">
        <f t="shared" si="151"/>
        <v/>
      </c>
      <c r="F148" s="103" t="str">
        <f t="shared" si="152"/>
        <v/>
      </c>
      <c r="G148" s="103"/>
      <c r="H148" s="60" t="str">
        <f>IF(B148="","",(IF(AND(B148&gt;='Tab1-Plan'!$C$9,C148&gt;='Tab1-Plan'!$D$9),1,0)))</f>
        <v/>
      </c>
      <c r="I148" s="64" t="str">
        <f>IF(AND(B148="",T148=""),"",VLOOKUP($A$3,'Tab2-Assumptions'!$A$10:$C$13,2,FALSE))</f>
        <v/>
      </c>
      <c r="J148" s="64" t="str">
        <f>IF(AND(B148="",T148=""),"",VLOOKUP($A$3,'Tab2-Assumptions'!$A$10:$C$13,3,FALSE))</f>
        <v/>
      </c>
      <c r="K148" s="103" t="str">
        <f t="shared" si="181"/>
        <v/>
      </c>
      <c r="L148" s="103" t="str">
        <f t="shared" si="153"/>
        <v/>
      </c>
      <c r="M148" s="103" t="str">
        <f t="shared" si="154"/>
        <v/>
      </c>
      <c r="N148" s="103" t="str">
        <f t="shared" si="155"/>
        <v/>
      </c>
      <c r="O148" s="103" t="str">
        <f t="shared" si="156"/>
        <v/>
      </c>
      <c r="P148" s="103" t="str">
        <f t="shared" si="182"/>
        <v/>
      </c>
      <c r="Q148" s="103" t="str">
        <f t="shared" si="157"/>
        <v/>
      </c>
      <c r="R148" s="103" t="str">
        <f t="shared" si="158"/>
        <v/>
      </c>
      <c r="T148" s="26" t="str">
        <f t="shared" si="183"/>
        <v/>
      </c>
      <c r="U148" s="119" t="str">
        <f t="shared" si="159"/>
        <v/>
      </c>
      <c r="V148" s="119"/>
      <c r="W148" s="120" t="str">
        <f t="shared" si="184"/>
        <v/>
      </c>
      <c r="X148" s="120" t="str">
        <f t="shared" si="160"/>
        <v/>
      </c>
      <c r="Y148" s="120" t="str">
        <f t="shared" si="161"/>
        <v/>
      </c>
      <c r="Z148" s="120"/>
      <c r="AA148" s="119" t="str">
        <f t="shared" si="185"/>
        <v/>
      </c>
      <c r="AC148" s="26" t="str">
        <f t="shared" si="162"/>
        <v/>
      </c>
      <c r="AD148" s="25" t="str">
        <f t="shared" si="163"/>
        <v/>
      </c>
      <c r="AE148" s="105"/>
      <c r="AF148" s="26" t="str">
        <f t="shared" si="164"/>
        <v/>
      </c>
      <c r="AG148" s="25" t="str">
        <f t="shared" si="165"/>
        <v/>
      </c>
      <c r="AH148" s="123"/>
      <c r="AI148" s="51" t="str">
        <f t="shared" si="166"/>
        <v/>
      </c>
      <c r="AJ148" s="35" t="str">
        <f t="shared" si="167"/>
        <v/>
      </c>
      <c r="AL148" s="25" t="str">
        <f t="shared" si="186"/>
        <v/>
      </c>
      <c r="AM148" s="25" t="str">
        <f t="shared" si="187"/>
        <v/>
      </c>
      <c r="AO148" s="33" t="str">
        <f t="shared" si="188"/>
        <v/>
      </c>
      <c r="AP148" s="33" t="str">
        <f t="shared" si="189"/>
        <v/>
      </c>
      <c r="AQ148" s="125"/>
      <c r="AR148" s="126" t="str">
        <f t="shared" si="190"/>
        <v/>
      </c>
      <c r="AS148" s="126" t="str">
        <f t="shared" si="191"/>
        <v/>
      </c>
      <c r="AT148" s="126"/>
      <c r="AU148" s="62" t="str">
        <f t="shared" si="168"/>
        <v/>
      </c>
      <c r="AV148" s="62" t="str">
        <f t="shared" si="169"/>
        <v/>
      </c>
      <c r="AW148" s="62" t="str">
        <f t="shared" si="170"/>
        <v/>
      </c>
      <c r="AX148" s="61" t="str">
        <f t="shared" si="192"/>
        <v/>
      </c>
      <c r="AY148" s="61"/>
      <c r="AZ148" s="33" t="str">
        <f>IF(B148="","",VLOOKUP($A$3,'Tab1-Plan'!$B$30:$F$33,IF(B148&lt;65,2,3),FALSE))</f>
        <v/>
      </c>
      <c r="BA148" s="33" t="str">
        <f>IF(T148="","",VLOOKUP($A$3,'Tab1-Plan'!$B$30:$F$33,IF(T148&lt;65,4,5),FALSE))</f>
        <v/>
      </c>
      <c r="BB148" s="115"/>
      <c r="BC148" s="126" t="str">
        <f t="shared" si="171"/>
        <v/>
      </c>
      <c r="BD148" s="126" t="str">
        <f t="shared" si="172"/>
        <v/>
      </c>
      <c r="BE148" s="125"/>
      <c r="BF148" s="62" t="str">
        <f t="shared" si="193"/>
        <v/>
      </c>
      <c r="BG148" s="62" t="str">
        <f t="shared" si="173"/>
        <v/>
      </c>
      <c r="BH148" s="62" t="str">
        <f t="shared" si="174"/>
        <v/>
      </c>
      <c r="BI148" s="61" t="str">
        <f t="shared" si="175"/>
        <v/>
      </c>
      <c r="BJ148" s="61"/>
      <c r="BK148" s="61" t="str">
        <f t="shared" si="176"/>
        <v/>
      </c>
      <c r="BL148" s="61" t="str">
        <f t="shared" si="177"/>
        <v/>
      </c>
      <c r="BM148" s="127"/>
      <c r="BU148" s="37"/>
      <c r="BV148" s="127"/>
      <c r="BW148" s="127"/>
    </row>
    <row r="149" spans="1:75">
      <c r="A149" s="26" t="str">
        <f t="shared" si="178"/>
        <v/>
      </c>
      <c r="B149" s="26" t="str">
        <f t="shared" si="179"/>
        <v/>
      </c>
      <c r="C149" s="26" t="str">
        <f t="shared" si="180"/>
        <v/>
      </c>
      <c r="D149" s="103" t="str">
        <f t="shared" si="150"/>
        <v/>
      </c>
      <c r="E149" s="118" t="str">
        <f t="shared" si="151"/>
        <v/>
      </c>
      <c r="F149" s="103" t="str">
        <f t="shared" si="152"/>
        <v/>
      </c>
      <c r="G149" s="103"/>
      <c r="H149" s="60" t="str">
        <f>IF(B149="","",(IF(AND(B149&gt;='Tab1-Plan'!$C$9,C149&gt;='Tab1-Plan'!$D$9),1,0)))</f>
        <v/>
      </c>
      <c r="I149" s="64" t="str">
        <f>IF(AND(B149="",T149=""),"",VLOOKUP($A$3,'Tab2-Assumptions'!$A$10:$C$13,2,FALSE))</f>
        <v/>
      </c>
      <c r="J149" s="64" t="str">
        <f>IF(AND(B149="",T149=""),"",VLOOKUP($A$3,'Tab2-Assumptions'!$A$10:$C$13,3,FALSE))</f>
        <v/>
      </c>
      <c r="K149" s="103" t="str">
        <f t="shared" si="181"/>
        <v/>
      </c>
      <c r="L149" s="103" t="str">
        <f t="shared" si="153"/>
        <v/>
      </c>
      <c r="M149" s="103" t="str">
        <f t="shared" si="154"/>
        <v/>
      </c>
      <c r="N149" s="103" t="str">
        <f t="shared" si="155"/>
        <v/>
      </c>
      <c r="O149" s="103" t="str">
        <f t="shared" si="156"/>
        <v/>
      </c>
      <c r="P149" s="103" t="str">
        <f t="shared" si="182"/>
        <v/>
      </c>
      <c r="Q149" s="103" t="str">
        <f t="shared" si="157"/>
        <v/>
      </c>
      <c r="R149" s="103" t="str">
        <f t="shared" si="158"/>
        <v/>
      </c>
      <c r="T149" s="26" t="str">
        <f t="shared" si="183"/>
        <v/>
      </c>
      <c r="U149" s="119" t="str">
        <f t="shared" si="159"/>
        <v/>
      </c>
      <c r="V149" s="119"/>
      <c r="W149" s="120" t="str">
        <f t="shared" si="184"/>
        <v/>
      </c>
      <c r="X149" s="120" t="str">
        <f t="shared" si="160"/>
        <v/>
      </c>
      <c r="Y149" s="120" t="str">
        <f t="shared" si="161"/>
        <v/>
      </c>
      <c r="Z149" s="120"/>
      <c r="AA149" s="119" t="str">
        <f t="shared" si="185"/>
        <v/>
      </c>
      <c r="AC149" s="26" t="str">
        <f t="shared" si="162"/>
        <v/>
      </c>
      <c r="AD149" s="25" t="str">
        <f t="shared" si="163"/>
        <v/>
      </c>
      <c r="AE149" s="105"/>
      <c r="AF149" s="26" t="str">
        <f t="shared" si="164"/>
        <v/>
      </c>
      <c r="AG149" s="25" t="str">
        <f t="shared" si="165"/>
        <v/>
      </c>
      <c r="AH149" s="123"/>
      <c r="AI149" s="51" t="str">
        <f t="shared" si="166"/>
        <v/>
      </c>
      <c r="AJ149" s="35" t="str">
        <f t="shared" si="167"/>
        <v/>
      </c>
      <c r="AL149" s="25" t="str">
        <f t="shared" si="186"/>
        <v/>
      </c>
      <c r="AM149" s="25" t="str">
        <f t="shared" si="187"/>
        <v/>
      </c>
      <c r="AO149" s="33" t="str">
        <f t="shared" si="188"/>
        <v/>
      </c>
      <c r="AP149" s="33" t="str">
        <f t="shared" si="189"/>
        <v/>
      </c>
      <c r="AQ149" s="125"/>
      <c r="AR149" s="126" t="str">
        <f t="shared" si="190"/>
        <v/>
      </c>
      <c r="AS149" s="126" t="str">
        <f t="shared" si="191"/>
        <v/>
      </c>
      <c r="AT149" s="126"/>
      <c r="AU149" s="62" t="str">
        <f t="shared" si="168"/>
        <v/>
      </c>
      <c r="AV149" s="62" t="str">
        <f t="shared" si="169"/>
        <v/>
      </c>
      <c r="AW149" s="62" t="str">
        <f t="shared" si="170"/>
        <v/>
      </c>
      <c r="AX149" s="61" t="str">
        <f t="shared" si="192"/>
        <v/>
      </c>
      <c r="AY149" s="61"/>
      <c r="AZ149" s="33" t="str">
        <f>IF(B149="","",VLOOKUP($A$3,'Tab1-Plan'!$B$30:$F$33,IF(B149&lt;65,2,3),FALSE))</f>
        <v/>
      </c>
      <c r="BA149" s="33" t="str">
        <f>IF(T149="","",VLOOKUP($A$3,'Tab1-Plan'!$B$30:$F$33,IF(T149&lt;65,4,5),FALSE))</f>
        <v/>
      </c>
      <c r="BB149" s="115"/>
      <c r="BC149" s="126" t="str">
        <f t="shared" si="171"/>
        <v/>
      </c>
      <c r="BD149" s="126" t="str">
        <f t="shared" si="172"/>
        <v/>
      </c>
      <c r="BE149" s="125"/>
      <c r="BF149" s="62" t="str">
        <f t="shared" si="193"/>
        <v/>
      </c>
      <c r="BG149" s="62" t="str">
        <f t="shared" si="173"/>
        <v/>
      </c>
      <c r="BH149" s="62" t="str">
        <f t="shared" si="174"/>
        <v/>
      </c>
      <c r="BI149" s="61" t="str">
        <f t="shared" si="175"/>
        <v/>
      </c>
      <c r="BJ149" s="61"/>
      <c r="BK149" s="61" t="str">
        <f t="shared" si="176"/>
        <v/>
      </c>
      <c r="BL149" s="61" t="str">
        <f t="shared" si="177"/>
        <v/>
      </c>
      <c r="BM149" s="127"/>
      <c r="BU149" s="37"/>
      <c r="BV149" s="127"/>
      <c r="BW149" s="127"/>
    </row>
    <row r="150" spans="1:75">
      <c r="A150" s="26" t="str">
        <f t="shared" si="178"/>
        <v/>
      </c>
      <c r="B150" s="26" t="str">
        <f t="shared" si="179"/>
        <v/>
      </c>
      <c r="C150" s="26" t="str">
        <f t="shared" si="180"/>
        <v/>
      </c>
      <c r="D150" s="103" t="str">
        <f t="shared" si="150"/>
        <v/>
      </c>
      <c r="E150" s="118" t="str">
        <f t="shared" si="151"/>
        <v/>
      </c>
      <c r="F150" s="103" t="str">
        <f t="shared" si="152"/>
        <v/>
      </c>
      <c r="G150" s="103"/>
      <c r="H150" s="60" t="str">
        <f>IF(B150="","",(IF(AND(B150&gt;='Tab1-Plan'!$C$9,C150&gt;='Tab1-Plan'!$D$9),1,0)))</f>
        <v/>
      </c>
      <c r="I150" s="64" t="str">
        <f>IF(AND(B150="",T150=""),"",VLOOKUP($A$3,'Tab2-Assumptions'!$A$10:$C$13,2,FALSE))</f>
        <v/>
      </c>
      <c r="J150" s="64" t="str">
        <f>IF(AND(B150="",T150=""),"",VLOOKUP($A$3,'Tab2-Assumptions'!$A$10:$C$13,3,FALSE))</f>
        <v/>
      </c>
      <c r="K150" s="103" t="str">
        <f t="shared" si="181"/>
        <v/>
      </c>
      <c r="L150" s="103" t="str">
        <f t="shared" si="153"/>
        <v/>
      </c>
      <c r="M150" s="103" t="str">
        <f t="shared" si="154"/>
        <v/>
      </c>
      <c r="N150" s="103" t="str">
        <f t="shared" si="155"/>
        <v/>
      </c>
      <c r="O150" s="103" t="str">
        <f t="shared" si="156"/>
        <v/>
      </c>
      <c r="P150" s="103" t="str">
        <f t="shared" si="182"/>
        <v/>
      </c>
      <c r="Q150" s="103" t="str">
        <f t="shared" si="157"/>
        <v/>
      </c>
      <c r="R150" s="103" t="str">
        <f t="shared" si="158"/>
        <v/>
      </c>
      <c r="T150" s="26" t="str">
        <f t="shared" si="183"/>
        <v/>
      </c>
      <c r="U150" s="119" t="str">
        <f t="shared" si="159"/>
        <v/>
      </c>
      <c r="V150" s="119"/>
      <c r="W150" s="120" t="str">
        <f t="shared" si="184"/>
        <v/>
      </c>
      <c r="X150" s="120" t="str">
        <f t="shared" si="160"/>
        <v/>
      </c>
      <c r="Y150" s="120" t="str">
        <f t="shared" si="161"/>
        <v/>
      </c>
      <c r="Z150" s="120"/>
      <c r="AA150" s="119" t="str">
        <f t="shared" si="185"/>
        <v/>
      </c>
      <c r="AC150" s="26" t="str">
        <f t="shared" si="162"/>
        <v/>
      </c>
      <c r="AD150" s="25" t="str">
        <f t="shared" si="163"/>
        <v/>
      </c>
      <c r="AE150" s="105"/>
      <c r="AF150" s="26" t="str">
        <f t="shared" si="164"/>
        <v/>
      </c>
      <c r="AG150" s="25" t="str">
        <f t="shared" si="165"/>
        <v/>
      </c>
      <c r="AH150" s="123"/>
      <c r="AI150" s="51" t="str">
        <f t="shared" si="166"/>
        <v/>
      </c>
      <c r="AJ150" s="35" t="str">
        <f t="shared" si="167"/>
        <v/>
      </c>
      <c r="AL150" s="25" t="str">
        <f t="shared" si="186"/>
        <v/>
      </c>
      <c r="AM150" s="25" t="str">
        <f t="shared" si="187"/>
        <v/>
      </c>
      <c r="AO150" s="33" t="str">
        <f t="shared" si="188"/>
        <v/>
      </c>
      <c r="AP150" s="33" t="str">
        <f t="shared" si="189"/>
        <v/>
      </c>
      <c r="AQ150" s="125"/>
      <c r="AR150" s="126" t="str">
        <f t="shared" si="190"/>
        <v/>
      </c>
      <c r="AS150" s="126" t="str">
        <f t="shared" si="191"/>
        <v/>
      </c>
      <c r="AT150" s="126"/>
      <c r="AU150" s="62" t="str">
        <f t="shared" si="168"/>
        <v/>
      </c>
      <c r="AV150" s="62" t="str">
        <f t="shared" si="169"/>
        <v/>
      </c>
      <c r="AW150" s="62" t="str">
        <f t="shared" si="170"/>
        <v/>
      </c>
      <c r="AX150" s="61" t="str">
        <f t="shared" si="192"/>
        <v/>
      </c>
      <c r="AY150" s="61"/>
      <c r="AZ150" s="33" t="str">
        <f>IF(B150="","",VLOOKUP($A$3,'Tab1-Plan'!$B$30:$F$33,IF(B150&lt;65,2,3),FALSE))</f>
        <v/>
      </c>
      <c r="BA150" s="33" t="str">
        <f>IF(T150="","",VLOOKUP($A$3,'Tab1-Plan'!$B$30:$F$33,IF(T150&lt;65,4,5),FALSE))</f>
        <v/>
      </c>
      <c r="BB150" s="115"/>
      <c r="BC150" s="126" t="str">
        <f t="shared" si="171"/>
        <v/>
      </c>
      <c r="BD150" s="126" t="str">
        <f t="shared" si="172"/>
        <v/>
      </c>
      <c r="BE150" s="125"/>
      <c r="BF150" s="62" t="str">
        <f t="shared" si="193"/>
        <v/>
      </c>
      <c r="BG150" s="62" t="str">
        <f t="shared" si="173"/>
        <v/>
      </c>
      <c r="BH150" s="62" t="str">
        <f t="shared" si="174"/>
        <v/>
      </c>
      <c r="BI150" s="61" t="str">
        <f t="shared" si="175"/>
        <v/>
      </c>
      <c r="BJ150" s="61"/>
      <c r="BK150" s="61" t="str">
        <f t="shared" si="176"/>
        <v/>
      </c>
      <c r="BL150" s="61" t="str">
        <f t="shared" si="177"/>
        <v/>
      </c>
      <c r="BM150" s="127"/>
      <c r="BU150" s="37"/>
      <c r="BV150" s="127"/>
      <c r="BW150" s="127"/>
    </row>
    <row r="151" spans="1:75">
      <c r="BK151" s="61"/>
      <c r="BL151" s="61"/>
    </row>
    <row r="152" spans="1:75">
      <c r="BK152" s="61"/>
      <c r="BL152" s="61"/>
    </row>
    <row r="153" spans="1:75">
      <c r="BK153" s="61"/>
      <c r="BL153" s="61"/>
    </row>
    <row r="154" spans="1:75">
      <c r="BK154" s="61"/>
      <c r="BL154" s="61"/>
    </row>
    <row r="155" spans="1:75">
      <c r="BK155" s="61"/>
      <c r="BL155" s="61"/>
    </row>
    <row r="156" spans="1:75">
      <c r="BK156" s="61"/>
      <c r="BL156" s="61"/>
    </row>
    <row r="157" spans="1:75">
      <c r="BK157" s="61"/>
      <c r="BL157" s="61"/>
    </row>
    <row r="158" spans="1:75">
      <c r="BK158" s="61"/>
      <c r="BL158" s="61"/>
    </row>
    <row r="159" spans="1:75">
      <c r="BK159" s="61"/>
      <c r="BL159" s="61"/>
    </row>
    <row r="160" spans="1:75">
      <c r="BK160" s="61"/>
      <c r="BL160" s="61"/>
    </row>
    <row r="161" spans="63:64">
      <c r="BK161" s="61"/>
      <c r="BL161" s="61"/>
    </row>
    <row r="162" spans="63:64">
      <c r="BK162" s="61"/>
      <c r="BL162" s="61"/>
    </row>
    <row r="163" spans="63:64">
      <c r="BK163" s="61"/>
      <c r="BL163" s="61"/>
    </row>
    <row r="164" spans="63:64">
      <c r="BK164" s="61"/>
      <c r="BL164" s="61"/>
    </row>
    <row r="165" spans="63:64">
      <c r="BK165" s="61"/>
      <c r="BL165" s="61"/>
    </row>
    <row r="166" spans="63:64">
      <c r="BK166" s="61"/>
      <c r="BL166" s="61"/>
    </row>
    <row r="167" spans="63:64">
      <c r="BK167" s="61"/>
      <c r="BL167" s="61"/>
    </row>
    <row r="168" spans="63:64">
      <c r="BK168" s="61"/>
      <c r="BL168" s="61"/>
    </row>
    <row r="169" spans="63:64">
      <c r="BK169" s="61"/>
      <c r="BL169" s="61"/>
    </row>
    <row r="170" spans="63:64">
      <c r="BK170" s="61"/>
      <c r="BL170" s="61"/>
    </row>
    <row r="171" spans="63:64">
      <c r="BK171" s="61"/>
      <c r="BL171" s="61"/>
    </row>
    <row r="172" spans="63:64">
      <c r="BK172" s="61"/>
      <c r="BL172" s="61"/>
    </row>
    <row r="173" spans="63:64">
      <c r="BK173" s="61"/>
      <c r="BL173" s="61"/>
    </row>
    <row r="174" spans="63:64">
      <c r="BK174" s="61"/>
      <c r="BL174" s="61"/>
    </row>
    <row r="175" spans="63:64">
      <c r="BK175" s="61"/>
      <c r="BL175" s="61"/>
    </row>
    <row r="176" spans="63:64">
      <c r="BK176" s="61"/>
      <c r="BL176" s="61"/>
    </row>
    <row r="177" spans="63:64">
      <c r="BK177" s="61"/>
      <c r="BL177" s="61"/>
    </row>
    <row r="178" spans="63:64">
      <c r="BK178" s="61"/>
      <c r="BL178" s="61"/>
    </row>
    <row r="179" spans="63:64">
      <c r="BK179" s="61"/>
      <c r="BL179" s="61"/>
    </row>
    <row r="180" spans="63:64">
      <c r="BK180" s="61"/>
      <c r="BL180" s="61"/>
    </row>
    <row r="181" spans="63:64">
      <c r="BK181" s="61"/>
      <c r="BL181" s="61"/>
    </row>
    <row r="182" spans="63:64">
      <c r="BK182" s="61"/>
      <c r="BL182" s="61"/>
    </row>
    <row r="183" spans="63:64">
      <c r="BK183" s="61"/>
      <c r="BL183" s="61"/>
    </row>
    <row r="184" spans="63:64">
      <c r="BK184" s="61"/>
      <c r="BL184" s="61"/>
    </row>
    <row r="185" spans="63:64">
      <c r="BK185" s="61"/>
      <c r="BL185" s="61"/>
    </row>
    <row r="186" spans="63:64">
      <c r="BK186" s="61"/>
      <c r="BL186" s="61"/>
    </row>
    <row r="187" spans="63:64">
      <c r="BK187" s="61"/>
      <c r="BL187" s="61"/>
    </row>
    <row r="188" spans="63:64">
      <c r="BK188" s="61"/>
      <c r="BL188" s="61"/>
    </row>
    <row r="189" spans="63:64">
      <c r="BK189" s="61"/>
      <c r="BL189" s="61"/>
    </row>
    <row r="190" spans="63:64">
      <c r="BK190" s="61"/>
      <c r="BL190" s="61"/>
    </row>
    <row r="191" spans="63:64">
      <c r="BK191" s="61"/>
      <c r="BL191" s="61"/>
    </row>
    <row r="192" spans="63:64">
      <c r="BK192" s="61"/>
      <c r="BL192" s="61"/>
    </row>
    <row r="193" spans="63:64">
      <c r="BK193" s="61"/>
      <c r="BL193" s="61"/>
    </row>
    <row r="194" spans="63:64">
      <c r="BK194" s="61"/>
      <c r="BL194" s="61"/>
    </row>
    <row r="195" spans="63:64">
      <c r="BK195" s="61"/>
      <c r="BL195" s="61"/>
    </row>
    <row r="196" spans="63:64">
      <c r="BK196" s="61"/>
      <c r="BL196" s="61"/>
    </row>
    <row r="197" spans="63:64">
      <c r="BK197" s="61"/>
      <c r="BL197" s="61"/>
    </row>
    <row r="198" spans="63:64">
      <c r="BK198" s="61"/>
      <c r="BL198" s="61"/>
    </row>
    <row r="199" spans="63:64">
      <c r="BK199" s="61"/>
      <c r="BL199" s="61"/>
    </row>
    <row r="200" spans="63:64">
      <c r="BK200" s="61"/>
      <c r="BL200" s="61"/>
    </row>
    <row r="201" spans="63:64">
      <c r="BK201" s="61"/>
      <c r="BL201" s="61"/>
    </row>
    <row r="202" spans="63:64">
      <c r="BK202" s="61"/>
      <c r="BL202" s="61"/>
    </row>
    <row r="203" spans="63:64">
      <c r="BK203" s="61"/>
      <c r="BL203" s="61"/>
    </row>
    <row r="204" spans="63:64">
      <c r="BK204" s="61"/>
      <c r="BL204" s="61"/>
    </row>
    <row r="205" spans="63:64">
      <c r="BK205" s="61"/>
      <c r="BL205" s="61"/>
    </row>
    <row r="206" spans="63:64">
      <c r="BK206" s="61"/>
      <c r="BL206" s="61"/>
    </row>
    <row r="207" spans="63:64">
      <c r="BK207" s="61"/>
      <c r="BL207" s="61"/>
    </row>
    <row r="208" spans="63:64">
      <c r="BK208" s="61"/>
      <c r="BL208" s="61"/>
    </row>
    <row r="209" spans="63:64">
      <c r="BK209" s="61"/>
      <c r="BL209" s="61"/>
    </row>
    <row r="210" spans="63:64">
      <c r="BK210" s="61"/>
      <c r="BL210" s="61"/>
    </row>
    <row r="211" spans="63:64">
      <c r="BK211" s="61"/>
      <c r="BL211" s="61"/>
    </row>
    <row r="212" spans="63:64">
      <c r="BK212" s="61"/>
      <c r="BL212" s="61"/>
    </row>
    <row r="213" spans="63:64">
      <c r="BK213" s="61"/>
      <c r="BL213" s="61"/>
    </row>
    <row r="214" spans="63:64">
      <c r="BK214" s="61"/>
      <c r="BL214" s="61"/>
    </row>
    <row r="215" spans="63:64">
      <c r="BK215" s="61"/>
      <c r="BL215" s="61"/>
    </row>
    <row r="216" spans="63:64">
      <c r="BK216" s="61"/>
      <c r="BL216" s="61"/>
    </row>
    <row r="217" spans="63:64">
      <c r="BK217" s="61"/>
      <c r="BL217" s="61"/>
    </row>
    <row r="218" spans="63:64">
      <c r="BK218" s="61"/>
      <c r="BL218" s="61"/>
    </row>
    <row r="219" spans="63:64">
      <c r="BK219" s="61"/>
      <c r="BL219" s="61"/>
    </row>
    <row r="220" spans="63:64">
      <c r="BK220" s="61"/>
      <c r="BL220" s="61"/>
    </row>
    <row r="221" spans="63:64">
      <c r="BK221" s="61"/>
      <c r="BL221" s="61"/>
    </row>
    <row r="222" spans="63:64">
      <c r="BK222" s="61"/>
      <c r="BL222" s="61"/>
    </row>
    <row r="223" spans="63:64">
      <c r="BK223" s="61"/>
      <c r="BL223" s="61"/>
    </row>
    <row r="224" spans="63:64">
      <c r="BK224" s="61"/>
      <c r="BL224" s="61"/>
    </row>
    <row r="225" spans="63:64">
      <c r="BK225" s="61"/>
      <c r="BL225" s="61"/>
    </row>
    <row r="226" spans="63:64">
      <c r="BK226" s="61"/>
      <c r="BL226" s="61"/>
    </row>
    <row r="227" spans="63:64">
      <c r="BK227" s="61"/>
      <c r="BL227" s="61"/>
    </row>
    <row r="228" spans="63:64">
      <c r="BK228" s="61"/>
      <c r="BL228" s="61"/>
    </row>
    <row r="229" spans="63:64">
      <c r="BK229" s="61"/>
      <c r="BL229" s="61"/>
    </row>
    <row r="230" spans="63:64">
      <c r="BK230" s="61"/>
      <c r="BL230" s="61"/>
    </row>
    <row r="231" spans="63:64">
      <c r="BK231" s="61"/>
      <c r="BL231" s="61"/>
    </row>
    <row r="232" spans="63:64">
      <c r="BK232" s="61"/>
      <c r="BL232" s="61"/>
    </row>
    <row r="233" spans="63:64">
      <c r="BK233" s="61"/>
      <c r="BL233" s="61"/>
    </row>
    <row r="234" spans="63:64">
      <c r="BK234" s="61"/>
      <c r="BL234" s="61"/>
    </row>
    <row r="235" spans="63:64">
      <c r="BK235" s="61"/>
      <c r="BL235" s="61"/>
    </row>
    <row r="236" spans="63:64">
      <c r="BK236" s="61"/>
      <c r="BL236" s="61"/>
    </row>
    <row r="237" spans="63:64">
      <c r="BK237" s="61"/>
      <c r="BL237" s="61"/>
    </row>
    <row r="238" spans="63:64">
      <c r="BK238" s="61"/>
      <c r="BL238" s="61"/>
    </row>
    <row r="239" spans="63:64">
      <c r="BK239" s="61"/>
      <c r="BL239" s="61"/>
    </row>
    <row r="240" spans="63:64">
      <c r="BK240" s="61"/>
      <c r="BL240" s="61"/>
    </row>
    <row r="241" spans="63:64">
      <c r="BK241" s="61"/>
      <c r="BL241" s="61"/>
    </row>
    <row r="242" spans="63:64">
      <c r="BK242" s="61"/>
      <c r="BL242" s="61"/>
    </row>
    <row r="243" spans="63:64">
      <c r="BK243" s="61"/>
      <c r="BL243" s="61"/>
    </row>
    <row r="244" spans="63:64">
      <c r="BK244" s="61"/>
      <c r="BL244" s="61"/>
    </row>
    <row r="245" spans="63:64">
      <c r="BK245" s="61"/>
      <c r="BL245" s="61"/>
    </row>
    <row r="246" spans="63:64">
      <c r="BK246" s="61"/>
      <c r="BL246" s="61"/>
    </row>
    <row r="247" spans="63:64">
      <c r="BK247" s="61"/>
      <c r="BL247" s="61"/>
    </row>
    <row r="248" spans="63:64">
      <c r="BK248" s="61"/>
      <c r="BL248" s="61"/>
    </row>
    <row r="249" spans="63:64">
      <c r="BK249" s="61"/>
      <c r="BL249" s="61"/>
    </row>
    <row r="250" spans="63:64">
      <c r="BK250" s="61"/>
      <c r="BL250" s="61"/>
    </row>
    <row r="251" spans="63:64">
      <c r="BK251" s="61"/>
      <c r="BL251" s="61"/>
    </row>
    <row r="252" spans="63:64">
      <c r="BK252" s="61"/>
      <c r="BL252" s="61"/>
    </row>
    <row r="253" spans="63:64">
      <c r="BK253" s="61"/>
      <c r="BL253" s="61"/>
    </row>
    <row r="254" spans="63:64">
      <c r="BK254" s="61"/>
      <c r="BL254" s="61"/>
    </row>
    <row r="255" spans="63:64">
      <c r="BK255" s="61"/>
      <c r="BL255" s="61"/>
    </row>
    <row r="256" spans="63:64">
      <c r="BK256" s="61"/>
      <c r="BL256" s="61"/>
    </row>
    <row r="257" spans="63:64">
      <c r="BK257" s="61"/>
      <c r="BL257" s="61"/>
    </row>
    <row r="258" spans="63:64">
      <c r="BK258" s="61"/>
      <c r="BL258" s="61"/>
    </row>
    <row r="259" spans="63:64">
      <c r="BK259" s="61"/>
      <c r="BL259" s="61"/>
    </row>
    <row r="260" spans="63:64">
      <c r="BK260" s="61"/>
      <c r="BL260" s="61"/>
    </row>
    <row r="261" spans="63:64">
      <c r="BK261" s="61"/>
      <c r="BL261" s="61"/>
    </row>
    <row r="262" spans="63:64">
      <c r="BK262" s="61"/>
      <c r="BL262" s="61"/>
    </row>
    <row r="263" spans="63:64">
      <c r="BK263" s="61"/>
      <c r="BL263" s="61"/>
    </row>
    <row r="264" spans="63:64">
      <c r="BK264" s="61"/>
      <c r="BL264" s="61"/>
    </row>
    <row r="265" spans="63:64">
      <c r="BK265" s="61"/>
      <c r="BL265" s="61"/>
    </row>
    <row r="266" spans="63:64">
      <c r="BK266" s="61"/>
      <c r="BL266" s="61"/>
    </row>
    <row r="267" spans="63:64">
      <c r="BK267" s="61"/>
      <c r="BL267" s="61"/>
    </row>
    <row r="268" spans="63:64">
      <c r="BK268" s="61"/>
      <c r="BL268" s="61"/>
    </row>
    <row r="269" spans="63:64">
      <c r="BK269" s="61"/>
      <c r="BL269" s="61"/>
    </row>
    <row r="270" spans="63:64">
      <c r="BK270" s="61"/>
      <c r="BL270" s="61"/>
    </row>
    <row r="271" spans="63:64">
      <c r="BK271" s="61"/>
      <c r="BL271" s="61"/>
    </row>
    <row r="272" spans="63:64">
      <c r="BK272" s="61"/>
      <c r="BL272" s="61"/>
    </row>
    <row r="273" spans="63:64">
      <c r="BK273" s="61"/>
      <c r="BL273" s="61"/>
    </row>
    <row r="274" spans="63:64">
      <c r="BK274" s="61"/>
      <c r="BL274" s="61"/>
    </row>
    <row r="275" spans="63:64">
      <c r="BK275" s="61"/>
      <c r="BL275" s="61"/>
    </row>
    <row r="276" spans="63:64">
      <c r="BK276" s="61"/>
      <c r="BL276" s="61"/>
    </row>
    <row r="277" spans="63:64">
      <c r="BK277" s="61"/>
      <c r="BL277" s="61"/>
    </row>
    <row r="278" spans="63:64">
      <c r="BK278" s="61"/>
      <c r="BL278" s="61"/>
    </row>
    <row r="279" spans="63:64">
      <c r="BK279" s="61"/>
      <c r="BL279" s="61"/>
    </row>
    <row r="280" spans="63:64">
      <c r="BK280" s="61"/>
      <c r="BL280" s="61"/>
    </row>
    <row r="281" spans="63:64">
      <c r="BK281" s="61"/>
      <c r="BL281" s="61"/>
    </row>
    <row r="282" spans="63:64">
      <c r="BK282" s="61"/>
      <c r="BL282" s="61"/>
    </row>
  </sheetData>
  <phoneticPr fontId="4" type="noConversion"/>
  <pageMargins left="0.3" right="0.3" top="0.5" bottom="0.75" header="0.5" footer="0.5"/>
  <pageSetup scale="80" orientation="portrait" horizontalDpi="1200" verticalDpi="1200" r:id="rId1"/>
  <headerFooter alignWithMargins="0">
    <oddFooter>&amp;L&amp;F&amp;C&amp;A&amp;R&amp;D</oddFooter>
  </headerFooter>
  <colBreaks count="7" manualBreakCount="7">
    <brk id="10" max="1048575" man="1"/>
    <brk id="19" max="1048575" man="1"/>
    <brk id="28" max="1048575" man="1"/>
    <brk id="34" max="1048575" man="1"/>
    <brk id="40" max="1048575" man="1"/>
    <brk id="51" max="1048575" man="1"/>
    <brk id="6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A1:CC282"/>
  <sheetViews>
    <sheetView showGridLines="0" topLeftCell="AO1" workbookViewId="0">
      <pane ySplit="5" topLeftCell="A6" activePane="bottomLeft" state="frozen"/>
      <selection activeCell="I6" sqref="I6:J6"/>
      <selection pane="bottomLeft" activeCell="AZ6" sqref="AZ6"/>
    </sheetView>
  </sheetViews>
  <sheetFormatPr defaultColWidth="13.08984375" defaultRowHeight="13.2"/>
  <cols>
    <col min="1" max="3" width="9.81640625" style="106" customWidth="1"/>
    <col min="4" max="4" width="9.81640625" style="57" customWidth="1"/>
    <col min="5" max="5" width="11.1796875" style="57" customWidth="1"/>
    <col min="6" max="6" width="9.81640625" style="57" customWidth="1"/>
    <col min="7" max="7" width="1.81640625" style="57" customWidth="1"/>
    <col min="8" max="9" width="9.81640625" style="14" customWidth="1"/>
    <col min="10" max="10" width="7.54296875" style="14" customWidth="1"/>
    <col min="11" max="16" width="9.81640625" style="57" customWidth="1"/>
    <col min="17" max="18" width="9.81640625" style="14" customWidth="1"/>
    <col min="19" max="19" width="1.81640625" style="14" customWidth="1"/>
    <col min="20" max="21" width="9.81640625" style="14" customWidth="1"/>
    <col min="22" max="22" width="1.81640625" style="14" customWidth="1"/>
    <col min="23" max="25" width="9.81640625" style="14" customWidth="1"/>
    <col min="26" max="26" width="2.1796875" style="14" customWidth="1"/>
    <col min="27" max="27" width="8.453125" style="14" customWidth="1"/>
    <col min="28" max="28" width="1.81640625" style="14" customWidth="1"/>
    <col min="29" max="30" width="9.81640625" style="14" customWidth="1"/>
    <col min="31" max="31" width="1.81640625" style="69" customWidth="1"/>
    <col min="32" max="33" width="9.81640625" style="69" customWidth="1"/>
    <col min="34" max="34" width="1.81640625" style="69" customWidth="1"/>
    <col min="35" max="36" width="9.81640625" style="14" customWidth="1"/>
    <col min="37" max="37" width="1.81640625" style="14" customWidth="1"/>
    <col min="38" max="39" width="9.81640625" style="14" customWidth="1"/>
    <col min="40" max="40" width="1.81640625" style="14" customWidth="1"/>
    <col min="41" max="42" width="8.81640625" style="14" customWidth="1"/>
    <col min="43" max="43" width="4.54296875" style="69" customWidth="1"/>
    <col min="44" max="44" width="8.81640625" style="69" customWidth="1"/>
    <col min="45" max="45" width="17.6328125" style="69" customWidth="1"/>
    <col min="46" max="46" width="1.81640625" style="69" customWidth="1"/>
    <col min="47" max="50" width="8.81640625" style="14" customWidth="1"/>
    <col min="51" max="51" width="1.81640625" style="69" customWidth="1"/>
    <col min="52" max="52" width="8.81640625" style="14" customWidth="1"/>
    <col min="53" max="53" width="10.36328125" style="14" customWidth="1"/>
    <col min="54" max="54" width="4.08984375" style="57" customWidth="1"/>
    <col min="55" max="56" width="8.81640625" style="69" customWidth="1"/>
    <col min="57" max="57" width="1.81640625" style="69" customWidth="1"/>
    <col min="58" max="61" width="8.81640625" style="14" customWidth="1"/>
    <col min="62" max="62" width="2.81640625" style="14" customWidth="1"/>
    <col min="63" max="64" width="9.81640625" style="14" customWidth="1"/>
    <col min="65" max="69" width="13.08984375" style="36" customWidth="1"/>
    <col min="70" max="72" width="13.08984375" style="14" customWidth="1"/>
    <col min="73" max="77" width="13.08984375" style="36" customWidth="1"/>
    <col min="78" max="16384" width="13.08984375" style="14"/>
  </cols>
  <sheetData>
    <row r="1" spans="1:81">
      <c r="A1" s="79" t="s">
        <v>64</v>
      </c>
      <c r="AU1" s="36"/>
      <c r="AV1" s="36"/>
      <c r="AW1" s="36"/>
      <c r="BF1" s="36"/>
      <c r="BG1" s="36"/>
      <c r="BH1" s="36"/>
    </row>
    <row r="2" spans="1:81">
      <c r="A2" s="106" t="s">
        <v>60</v>
      </c>
      <c r="D2" s="107"/>
      <c r="E2" s="108"/>
      <c r="F2" s="108"/>
      <c r="G2" s="108"/>
      <c r="K2" s="108"/>
      <c r="L2" s="108"/>
      <c r="M2" s="108"/>
      <c r="N2" s="108"/>
      <c r="O2" s="108"/>
      <c r="P2" s="108"/>
      <c r="AC2" s="36"/>
      <c r="AQ2" s="14"/>
      <c r="AR2" s="14"/>
      <c r="AS2" s="14"/>
      <c r="AT2" s="14"/>
      <c r="AY2" s="14"/>
      <c r="BB2" s="14"/>
      <c r="BC2" s="14"/>
      <c r="BD2" s="14"/>
      <c r="BE2" s="14"/>
      <c r="BK2" s="65"/>
      <c r="BL2" s="65"/>
    </row>
    <row r="3" spans="1:81" ht="13.8" thickBot="1">
      <c r="A3" s="162" t="str">
        <f>'Tab4-Active Data'!$K$14</f>
        <v>Plan3</v>
      </c>
      <c r="D3" s="107"/>
      <c r="E3" s="109"/>
      <c r="F3" s="108"/>
      <c r="G3" s="108"/>
      <c r="K3" s="80" t="s">
        <v>74</v>
      </c>
      <c r="L3" s="110"/>
      <c r="M3" s="110"/>
      <c r="N3" s="110"/>
      <c r="O3" s="110"/>
      <c r="P3" s="110"/>
      <c r="Q3" s="59"/>
      <c r="R3" s="59"/>
      <c r="T3" s="81" t="s">
        <v>75</v>
      </c>
      <c r="U3" s="59"/>
      <c r="V3" s="59"/>
      <c r="W3" s="59"/>
      <c r="X3" s="59"/>
      <c r="Y3" s="59"/>
      <c r="Z3" s="36"/>
      <c r="AA3" s="36"/>
      <c r="AC3" s="81" t="s">
        <v>76</v>
      </c>
      <c r="AD3" s="81"/>
      <c r="AE3" s="80"/>
      <c r="AF3" s="80"/>
      <c r="AG3" s="80"/>
      <c r="AI3" s="81" t="s">
        <v>77</v>
      </c>
      <c r="AJ3" s="59"/>
      <c r="AK3" s="59"/>
      <c r="AL3" s="59"/>
      <c r="AM3" s="59"/>
      <c r="AO3" s="81" t="s">
        <v>78</v>
      </c>
      <c r="AP3" s="59"/>
      <c r="AQ3" s="110"/>
      <c r="AR3" s="110"/>
      <c r="AS3" s="110"/>
      <c r="AT3" s="110"/>
      <c r="AU3" s="59"/>
      <c r="AV3" s="59"/>
      <c r="AW3" s="111" t="s">
        <v>79</v>
      </c>
      <c r="AX3" s="112">
        <f>SUM(AX6:AX150)</f>
        <v>28869.368357164727</v>
      </c>
      <c r="AY3" s="113"/>
      <c r="AZ3" s="81" t="s">
        <v>80</v>
      </c>
      <c r="BA3" s="59"/>
      <c r="BB3" s="110"/>
      <c r="BC3" s="110"/>
      <c r="BD3" s="110"/>
      <c r="BE3" s="110"/>
      <c r="BF3" s="59"/>
      <c r="BG3" s="59"/>
      <c r="BH3" s="130" t="s">
        <v>81</v>
      </c>
      <c r="BI3" s="112">
        <f>SUM(BI6:BI150)</f>
        <v>1274.5242374311301</v>
      </c>
      <c r="BK3" s="112" t="s">
        <v>257</v>
      </c>
      <c r="BL3" s="112">
        <f>SUM(BL6:BL150)</f>
        <v>27594.844119733585</v>
      </c>
      <c r="BR3" s="36"/>
      <c r="BS3" s="36"/>
      <c r="BT3" s="36"/>
      <c r="BZ3" s="36"/>
      <c r="CA3" s="36"/>
      <c r="CB3" s="36"/>
      <c r="CC3" s="36"/>
    </row>
    <row r="4" spans="1:81" ht="14.4" thickBot="1">
      <c r="H4" s="57"/>
      <c r="I4" s="57"/>
      <c r="J4" s="57"/>
      <c r="T4" s="114"/>
      <c r="U4" s="114"/>
      <c r="W4" s="81" t="s">
        <v>12</v>
      </c>
      <c r="X4" s="59"/>
      <c r="Y4" s="59"/>
      <c r="Z4" s="36"/>
      <c r="AA4" s="81" t="s">
        <v>84</v>
      </c>
      <c r="AC4" s="81" t="s">
        <v>9</v>
      </c>
      <c r="AD4" s="59"/>
      <c r="AF4" s="81" t="s">
        <v>12</v>
      </c>
      <c r="AG4" s="110"/>
      <c r="AI4" s="82" t="s">
        <v>82</v>
      </c>
      <c r="AJ4" s="59"/>
      <c r="AK4" s="69"/>
      <c r="AL4" s="81" t="s">
        <v>83</v>
      </c>
      <c r="AM4" s="80"/>
      <c r="AO4" s="83" t="s">
        <v>85</v>
      </c>
      <c r="AP4" s="84"/>
      <c r="AQ4" s="85"/>
      <c r="AR4" s="83" t="s">
        <v>86</v>
      </c>
      <c r="AS4" s="86"/>
      <c r="AT4" s="86"/>
      <c r="AU4" s="83" t="s">
        <v>87</v>
      </c>
      <c r="AV4" s="84"/>
      <c r="AW4" s="86"/>
      <c r="AX4" s="59"/>
      <c r="AY4" s="113"/>
      <c r="AZ4" s="84" t="s">
        <v>88</v>
      </c>
      <c r="BA4" s="84"/>
      <c r="BB4" s="115"/>
      <c r="BC4" s="84" t="s">
        <v>89</v>
      </c>
      <c r="BD4" s="86"/>
      <c r="BF4" s="83" t="s">
        <v>90</v>
      </c>
      <c r="BG4" s="84"/>
      <c r="BH4" s="86"/>
      <c r="BI4" s="116"/>
      <c r="BK4" s="36"/>
      <c r="BL4" s="36"/>
      <c r="BR4" s="36"/>
      <c r="BS4" s="36"/>
      <c r="BT4" s="36"/>
      <c r="BZ4" s="36"/>
      <c r="CA4" s="36"/>
      <c r="CB4" s="36"/>
      <c r="CC4" s="36"/>
    </row>
    <row r="5" spans="1:81" ht="50.25" customHeight="1">
      <c r="A5" s="87" t="s">
        <v>251</v>
      </c>
      <c r="B5" s="88" t="s">
        <v>19</v>
      </c>
      <c r="C5" s="87" t="s">
        <v>91</v>
      </c>
      <c r="D5" s="87" t="s">
        <v>92</v>
      </c>
      <c r="E5" s="87" t="s">
        <v>93</v>
      </c>
      <c r="F5" s="87" t="s">
        <v>94</v>
      </c>
      <c r="G5" s="89"/>
      <c r="H5" s="90" t="s">
        <v>95</v>
      </c>
      <c r="I5" s="90" t="s">
        <v>274</v>
      </c>
      <c r="J5" s="90" t="s">
        <v>271</v>
      </c>
      <c r="K5" s="91" t="s">
        <v>263</v>
      </c>
      <c r="L5" s="91" t="s">
        <v>96</v>
      </c>
      <c r="M5" s="91" t="s">
        <v>97</v>
      </c>
      <c r="N5" s="91" t="s">
        <v>98</v>
      </c>
      <c r="O5" s="91" t="s">
        <v>262</v>
      </c>
      <c r="P5" s="92" t="s">
        <v>99</v>
      </c>
      <c r="Q5" s="92" t="s">
        <v>100</v>
      </c>
      <c r="R5" s="92" t="s">
        <v>101</v>
      </c>
      <c r="T5" s="88" t="s">
        <v>19</v>
      </c>
      <c r="U5" s="87" t="s">
        <v>94</v>
      </c>
      <c r="W5" s="92" t="s">
        <v>99</v>
      </c>
      <c r="X5" s="92" t="s">
        <v>100</v>
      </c>
      <c r="Y5" s="92" t="s">
        <v>264</v>
      </c>
      <c r="Z5" s="36"/>
      <c r="AA5" s="95" t="s">
        <v>102</v>
      </c>
      <c r="AC5" s="160" t="s">
        <v>19</v>
      </c>
      <c r="AD5" s="161" t="s">
        <v>25</v>
      </c>
      <c r="AE5" s="93"/>
      <c r="AF5" s="160" t="s">
        <v>19</v>
      </c>
      <c r="AG5" s="161" t="s">
        <v>25</v>
      </c>
      <c r="AH5" s="93"/>
      <c r="AI5" s="161" t="s">
        <v>14</v>
      </c>
      <c r="AJ5" s="160" t="s">
        <v>8</v>
      </c>
      <c r="AK5" s="94"/>
      <c r="AL5" s="161" t="s">
        <v>14</v>
      </c>
      <c r="AM5" s="160" t="s">
        <v>8</v>
      </c>
      <c r="AO5" s="164" t="s">
        <v>9</v>
      </c>
      <c r="AP5" s="164" t="s">
        <v>12</v>
      </c>
      <c r="AQ5" s="97"/>
      <c r="AR5" s="96" t="s">
        <v>9</v>
      </c>
      <c r="AS5" s="96" t="s">
        <v>12</v>
      </c>
      <c r="AT5" s="96"/>
      <c r="AU5" s="96" t="s">
        <v>9</v>
      </c>
      <c r="AV5" s="96" t="s">
        <v>12</v>
      </c>
      <c r="AW5" s="96" t="s">
        <v>47</v>
      </c>
      <c r="AX5" s="98" t="s">
        <v>103</v>
      </c>
      <c r="AY5" s="97"/>
      <c r="AZ5" s="96" t="s">
        <v>9</v>
      </c>
      <c r="BA5" s="96" t="s">
        <v>12</v>
      </c>
      <c r="BB5" s="89"/>
      <c r="BC5" s="96" t="s">
        <v>9</v>
      </c>
      <c r="BD5" s="96" t="s">
        <v>12</v>
      </c>
      <c r="BE5" s="97"/>
      <c r="BF5" s="96" t="s">
        <v>9</v>
      </c>
      <c r="BG5" s="96" t="s">
        <v>12</v>
      </c>
      <c r="BH5" s="96" t="s">
        <v>47</v>
      </c>
      <c r="BI5" s="98" t="s">
        <v>104</v>
      </c>
      <c r="BK5" s="96" t="s">
        <v>255</v>
      </c>
      <c r="BL5" s="99" t="s">
        <v>256</v>
      </c>
      <c r="BM5" s="100"/>
      <c r="BN5" s="100"/>
      <c r="BO5" s="117"/>
      <c r="BP5" s="117"/>
      <c r="BQ5" s="117"/>
      <c r="BR5" s="117"/>
      <c r="BS5" s="117"/>
      <c r="BT5" s="117"/>
      <c r="BU5" s="101"/>
      <c r="BV5" s="101"/>
      <c r="BW5" s="101"/>
      <c r="BZ5" s="36"/>
      <c r="CA5" s="36"/>
      <c r="CB5" s="36"/>
      <c r="CC5" s="36"/>
    </row>
    <row r="6" spans="1:81">
      <c r="A6" s="106">
        <f>YEAR(val_date)</f>
        <v>2024</v>
      </c>
      <c r="B6" s="102">
        <f>active_5age</f>
        <v>29</v>
      </c>
      <c r="C6" s="102">
        <f>active_5service</f>
        <v>3</v>
      </c>
      <c r="D6" s="103">
        <f t="shared" ref="D6:D37" si="0">IF($B6="","",VLOOKUP($B6,RETIREMENT,2,TRUE))</f>
        <v>0</v>
      </c>
      <c r="E6" s="118">
        <f t="shared" ref="E6:E37" si="1">IF(B6="","",VLOOKUP($B6,WITHDRAWAL,2))</f>
        <v>3.7999999999999999E-2</v>
      </c>
      <c r="F6" s="103">
        <f t="shared" ref="F6:F37" si="2">IF(B6="","",IF(OR(active_5sex="M",active_5sex="m"),VLOOKUP(IF(B6&lt;20,20,$B6),DEATH_MALE,2),IF(OR(active_5sex="F",active_5sex="f"),VLOOKUP(IF(B6&lt;20,20,$B6),DEATH_FEMALE,2),"error")))</f>
        <v>5.9999999999999995E-4</v>
      </c>
      <c r="G6" s="103"/>
      <c r="H6" s="60">
        <f>IF(B6="","",(IF(AND(B6&gt;='Tab1-Plan'!$C$9,C6&gt;='Tab1-Plan'!$D$9),1,0)))</f>
        <v>0</v>
      </c>
      <c r="I6" s="64">
        <f>IF(AND(B6="",T6=""),"",VLOOKUP($A$3,'Tab2-Assumptions'!$A$10:$C$13,2,FALSE))</f>
        <v>0.5</v>
      </c>
      <c r="J6" s="64">
        <f>IF(AND(B6="",T6=""),"",VLOOKUP($A$3,'Tab2-Assumptions'!$A$10:$C$13,3,FALSE))</f>
        <v>0.2</v>
      </c>
      <c r="K6" s="103">
        <f>IF(B6="","",1)</f>
        <v>1</v>
      </c>
      <c r="L6" s="103">
        <f t="shared" ref="L6:L69" si="3">IF(B6="","",H6*$K6*$D6)</f>
        <v>0</v>
      </c>
      <c r="M6" s="103">
        <f t="shared" ref="M6:M69" si="4">IF(B6="","",IF(H6=1,0,$K6*$E6))</f>
        <v>3.7999999999999999E-2</v>
      </c>
      <c r="N6" s="103">
        <f t="shared" ref="N6:N69" si="5">IF(B6="","",$K6*$F6)</f>
        <v>5.9999999999999995E-4</v>
      </c>
      <c r="O6" s="103">
        <f t="shared" ref="O6:O69" si="6">IF(B6="","",MAX(K6-SUM(L6:N6),0))</f>
        <v>0.96140000000000003</v>
      </c>
      <c r="P6" s="103">
        <f>IF(B6="","",IF(A2="A",L6,1))</f>
        <v>0</v>
      </c>
      <c r="Q6" s="103">
        <f t="shared" ref="Q6:Q69" si="7">IF(B6="","",P6*(1-$F6))</f>
        <v>0</v>
      </c>
      <c r="R6" s="103">
        <f t="shared" ref="R6:R69" si="8">IF(B6="","",AVERAGE(P6:Q6))</f>
        <v>0</v>
      </c>
      <c r="T6" s="104">
        <f>IF(OR(active_5sex="M",active_5sex="m"),B6-'Tab2-Assumptions'!B18,IF(OR(active_5sex="F",active_5sex="f"),B6+'Tab2-Assumptions'!B18,"error"))</f>
        <v>26</v>
      </c>
      <c r="U6" s="119">
        <f t="shared" ref="U6:U37" si="9">IF(T6="","",IF(OR(active_5sex="M",active_5sex="m"),VLOOKUP(IF(T6&lt;20,20,$T6),DEATH_FEMALE,2),IF(OR(active_5sex="F",active_5sex="f"),VLOOKUP(IF(T6&lt;20,20,$T6),DEATH_MALE,2),"error")))</f>
        <v>2.9999999999999997E-4</v>
      </c>
      <c r="V6" s="119"/>
      <c r="W6" s="120">
        <f>IF(T6="","",P6)</f>
        <v>0</v>
      </c>
      <c r="X6" s="120">
        <f t="shared" ref="X6:X69" si="10">IF(T6="","",W6*((1-U6)*(1-IF(B7="",0,F6))+(1-U6)*IF(B7="",0,F6)))</f>
        <v>0</v>
      </c>
      <c r="Y6" s="120">
        <f t="shared" ref="Y6:Y37" si="11">IF(T6="","",AVERAGE(W6,X6)*J6)</f>
        <v>0</v>
      </c>
      <c r="Z6" s="120"/>
      <c r="AA6" s="119">
        <f>IF(A6="","",1/SQRT((1+discount)))</f>
        <v>0.97590007294853309</v>
      </c>
      <c r="AC6" s="26">
        <f t="shared" ref="AC6:AC37" si="12">B6</f>
        <v>29</v>
      </c>
      <c r="AD6" s="25">
        <f t="shared" ref="AD6:AD37" si="13">IF(B6="","",VLOOKUP(AC6,agingtable,3))</f>
        <v>0.34503242505668635</v>
      </c>
      <c r="AE6" s="105"/>
      <c r="AF6" s="26">
        <f t="shared" ref="AF6:AF37" si="14">T6</f>
        <v>26</v>
      </c>
      <c r="AG6" s="25">
        <f t="shared" ref="AG6:AG37" si="15">IF(T6="","",VLOOKUP(AF6,agingtable,3))</f>
        <v>0.31575354599702055</v>
      </c>
      <c r="AH6" s="123"/>
      <c r="AI6" s="122">
        <f t="shared" ref="AI6:AI37" si="16">IF(A6="","",VLOOKUP($A6,TRENDS,2,TRUE))</f>
        <v>7.4999999999999997E-2</v>
      </c>
      <c r="AJ6" s="124">
        <f t="shared" ref="AJ6:AJ37" si="17">IF(A6="","",VLOOKUP($A6,TRENDS,3,TRUE))</f>
        <v>0</v>
      </c>
      <c r="AL6" s="25">
        <f>1</f>
        <v>1</v>
      </c>
      <c r="AM6" s="25">
        <v>1</v>
      </c>
      <c r="AO6" s="33">
        <f>IF($B6="","",IF($B6&lt;65,cc_pre_ret_age65,cc_pst_ret_age65))</f>
        <v>15000</v>
      </c>
      <c r="AP6" s="33">
        <f>IF($T6="","",IF($T6&lt;65,cc_pre_sp_age65,cc_pst_sp_age65))</f>
        <v>15000</v>
      </c>
      <c r="AQ6" s="125"/>
      <c r="AR6" s="126">
        <f>IF($B6="","",AO6*$AL6*$AD6)</f>
        <v>5175.4863758502952</v>
      </c>
      <c r="AS6" s="126">
        <f>IF($T6="","",AP6*$AL6*$AG6)</f>
        <v>4736.303189955308</v>
      </c>
      <c r="AT6" s="126"/>
      <c r="AU6" s="62">
        <f t="shared" ref="AU6:AU37" si="18">IF($B6="","",(AR6)*$R6*$I6)</f>
        <v>0</v>
      </c>
      <c r="AV6" s="62">
        <f t="shared" ref="AV6:AV37" si="19">IF($T6="","",(AS6)*$Y6*$I6)</f>
        <v>0</v>
      </c>
      <c r="AW6" s="62">
        <f t="shared" ref="AW6:AW37" si="20">IF($A6="","",SUM(AU6:AV6))</f>
        <v>0</v>
      </c>
      <c r="AX6" s="61">
        <f>IF($A6="","",AW6*$AA6)</f>
        <v>0</v>
      </c>
      <c r="AY6" s="126"/>
      <c r="AZ6" s="33">
        <f>IF(B6="","",VLOOKUP($A$3,'Tab1-Plan'!$B$30:$F$33,IF(B6&lt;65,2,3),FALSE))</f>
        <v>3500</v>
      </c>
      <c r="BA6" s="33">
        <f>IF(T6="","",VLOOKUP($A$3,'Tab1-Plan'!$B$30:$F$33,IF(T6&lt;65,4,5),FALSE))</f>
        <v>4500</v>
      </c>
      <c r="BB6" s="115"/>
      <c r="BC6" s="126">
        <f t="shared" ref="BC6:BC37" si="21">IF(B6="","",AZ6*IF(AZ6&lt;1,AR6,AM6))</f>
        <v>3500</v>
      </c>
      <c r="BD6" s="126">
        <f t="shared" ref="BD6:BD37" si="22">IF($T6="","",BA6*IF(BA6&lt;1,AS6,$AM6))</f>
        <v>4500</v>
      </c>
      <c r="BE6" s="125"/>
      <c r="BF6" s="62">
        <f t="shared" ref="BF6:BF37" si="23">IF($B6="","",(BC6)*$R6*$I6)</f>
        <v>0</v>
      </c>
      <c r="BG6" s="62">
        <f t="shared" ref="BG6:BG37" si="24">IF($T6="","",(BD6)*$Y6*$I6)</f>
        <v>0</v>
      </c>
      <c r="BH6" s="62">
        <f t="shared" ref="BH6:BH37" si="25">IF($A6="","",SUM(BF6:BG6))</f>
        <v>0</v>
      </c>
      <c r="BI6" s="61">
        <f t="shared" ref="BI6:BI37" si="26">IF($A6="","",BH6*AA6)</f>
        <v>0</v>
      </c>
      <c r="BK6" s="61">
        <f t="shared" ref="BK6:BK37" si="27">IF(A6="","",AW6-BH6)</f>
        <v>0</v>
      </c>
      <c r="BL6" s="61">
        <f t="shared" ref="BL6:BL37" si="28">IF(A6="","",AX6-BI6)</f>
        <v>0</v>
      </c>
      <c r="BM6" s="127"/>
      <c r="BR6" s="36"/>
      <c r="BS6" s="36"/>
      <c r="BT6" s="36"/>
      <c r="BU6" s="37"/>
      <c r="BV6" s="37"/>
      <c r="BW6" s="37"/>
      <c r="BZ6" s="36"/>
      <c r="CA6" s="36"/>
      <c r="CB6" s="36"/>
      <c r="CC6" s="36"/>
    </row>
    <row r="7" spans="1:81">
      <c r="A7" s="26">
        <f t="shared" ref="A7:A70" si="29">IF(AND(B7="",T7=""),"",A6+1)</f>
        <v>2025</v>
      </c>
      <c r="B7" s="26">
        <f t="shared" ref="B7:B70" si="30">IF(B6="","",IF((B6+1)&gt;110,"",B6+1))</f>
        <v>30</v>
      </c>
      <c r="C7" s="26">
        <f t="shared" ref="C7:C70" si="31">IF($B7="","",C6+1)</f>
        <v>4</v>
      </c>
      <c r="D7" s="103">
        <f t="shared" si="0"/>
        <v>0</v>
      </c>
      <c r="E7" s="118">
        <f t="shared" si="1"/>
        <v>3.6600000000000001E-2</v>
      </c>
      <c r="F7" s="103">
        <f t="shared" si="2"/>
        <v>5.9999999999999995E-4</v>
      </c>
      <c r="G7" s="103"/>
      <c r="H7" s="60">
        <f>IF(B7="","",(IF(AND(B7&gt;='Tab1-Plan'!$C$9,C7&gt;='Tab1-Plan'!$D$9),1,0)))</f>
        <v>0</v>
      </c>
      <c r="I7" s="64">
        <f>IF(AND(B7="",T7=""),"",VLOOKUP($A$3,'Tab2-Assumptions'!$A$10:$C$13,2,FALSE))</f>
        <v>0.5</v>
      </c>
      <c r="J7" s="64">
        <f>IF(AND(B7="",T7=""),"",VLOOKUP($A$3,'Tab2-Assumptions'!$A$10:$C$13,3,FALSE))</f>
        <v>0.2</v>
      </c>
      <c r="K7" s="103">
        <f t="shared" ref="K7:K70" si="32">IF(B7="","",O6)</f>
        <v>0.96140000000000003</v>
      </c>
      <c r="L7" s="103">
        <f t="shared" si="3"/>
        <v>0</v>
      </c>
      <c r="M7" s="103">
        <f t="shared" si="4"/>
        <v>3.5187240000000002E-2</v>
      </c>
      <c r="N7" s="103">
        <f t="shared" si="5"/>
        <v>5.7684000000000001E-4</v>
      </c>
      <c r="O7" s="103">
        <f t="shared" si="6"/>
        <v>0.92563592000000006</v>
      </c>
      <c r="P7" s="103">
        <f t="shared" ref="P7:P70" si="33">IF(B7="","",L7+Q6)</f>
        <v>0</v>
      </c>
      <c r="Q7" s="103">
        <f t="shared" si="7"/>
        <v>0</v>
      </c>
      <c r="R7" s="103">
        <f t="shared" si="8"/>
        <v>0</v>
      </c>
      <c r="T7" s="26">
        <f t="shared" ref="T7:T70" si="34">IF(T6="","",IF((T6+1)&gt;110,"",T6+1))</f>
        <v>27</v>
      </c>
      <c r="U7" s="119">
        <f t="shared" si="9"/>
        <v>2.9999999999999997E-4</v>
      </c>
      <c r="V7" s="119"/>
      <c r="W7" s="120">
        <f t="shared" ref="W7:W38" si="35">IF(T7="","",X6+IF(L7="",0,L7))</f>
        <v>0</v>
      </c>
      <c r="X7" s="120">
        <f t="shared" si="10"/>
        <v>0</v>
      </c>
      <c r="Y7" s="120">
        <f t="shared" si="11"/>
        <v>0</v>
      </c>
      <c r="Z7" s="120"/>
      <c r="AA7" s="119">
        <f t="shared" ref="AA7:AA38" si="36">IF(A7="","",AA6/(1+discount))</f>
        <v>0.92942864090336486</v>
      </c>
      <c r="AC7" s="26">
        <f t="shared" si="12"/>
        <v>30</v>
      </c>
      <c r="AD7" s="25">
        <f t="shared" si="13"/>
        <v>0.35538339780838696</v>
      </c>
      <c r="AE7" s="105"/>
      <c r="AF7" s="26">
        <f t="shared" si="14"/>
        <v>27</v>
      </c>
      <c r="AG7" s="25">
        <f t="shared" si="15"/>
        <v>0.3252261523769312</v>
      </c>
      <c r="AH7" s="123"/>
      <c r="AI7" s="122">
        <f t="shared" si="16"/>
        <v>7.2499999999999995E-2</v>
      </c>
      <c r="AJ7" s="124">
        <f t="shared" si="17"/>
        <v>0</v>
      </c>
      <c r="AL7" s="25">
        <f t="shared" ref="AL7:AL38" si="37">IF(A7="","",AL6*(1+AI6))</f>
        <v>1.075</v>
      </c>
      <c r="AM7" s="25">
        <f t="shared" ref="AM7:AM38" si="38">IF(A7="","",AM6*(1+AJ6))</f>
        <v>1</v>
      </c>
      <c r="AO7" s="33">
        <f t="shared" ref="AO7:AO38" si="39">IF(B7="","",IF(B7&lt;65,cc_pre_ret_age65,cc_pst_ret_age65))</f>
        <v>15000</v>
      </c>
      <c r="AP7" s="33">
        <f t="shared" ref="AP7:AP38" si="40">IF(T7="","",IF(T7&lt;65,cc_pre_sp_age65,cc_pst_sp_age65))</f>
        <v>15000</v>
      </c>
      <c r="AQ7" s="125"/>
      <c r="AR7" s="126">
        <f t="shared" ref="AR7:AR38" si="41">IF(B7="","",AO7*AL7*AD7)</f>
        <v>5730.5572896602398</v>
      </c>
      <c r="AS7" s="126">
        <f t="shared" ref="AS7:AS38" si="42">IF(T7="","",AP7*AL7*AG7)</f>
        <v>5244.2717070780154</v>
      </c>
      <c r="AT7" s="126"/>
      <c r="AU7" s="62">
        <f t="shared" si="18"/>
        <v>0</v>
      </c>
      <c r="AV7" s="62">
        <f t="shared" si="19"/>
        <v>0</v>
      </c>
      <c r="AW7" s="62">
        <f t="shared" si="20"/>
        <v>0</v>
      </c>
      <c r="AX7" s="61">
        <f t="shared" ref="AX7:AX38" si="43">IF($A7="","",AW7*AA7)</f>
        <v>0</v>
      </c>
      <c r="AY7" s="126"/>
      <c r="AZ7" s="33">
        <f>IF(B7="","",VLOOKUP($A$3,'Tab1-Plan'!$B$30:$F$33,IF(B7&lt;65,2,3),FALSE))</f>
        <v>3500</v>
      </c>
      <c r="BA7" s="33">
        <f>IF(T7="","",VLOOKUP($A$3,'Tab1-Plan'!$B$30:$F$33,IF(T7&lt;65,4,5),FALSE))</f>
        <v>4500</v>
      </c>
      <c r="BB7" s="115"/>
      <c r="BC7" s="126">
        <f t="shared" si="21"/>
        <v>3500</v>
      </c>
      <c r="BD7" s="126">
        <f t="shared" si="22"/>
        <v>4500</v>
      </c>
      <c r="BE7" s="125"/>
      <c r="BF7" s="62">
        <f t="shared" si="23"/>
        <v>0</v>
      </c>
      <c r="BG7" s="62">
        <f t="shared" si="24"/>
        <v>0</v>
      </c>
      <c r="BH7" s="62">
        <f t="shared" si="25"/>
        <v>0</v>
      </c>
      <c r="BI7" s="61">
        <f t="shared" si="26"/>
        <v>0</v>
      </c>
      <c r="BJ7" s="61"/>
      <c r="BK7" s="61">
        <f t="shared" si="27"/>
        <v>0</v>
      </c>
      <c r="BL7" s="61">
        <f t="shared" si="28"/>
        <v>0</v>
      </c>
      <c r="BM7" s="127"/>
      <c r="BR7" s="36"/>
      <c r="BS7" s="36"/>
      <c r="BT7" s="36"/>
      <c r="BU7" s="37"/>
      <c r="BV7" s="127"/>
      <c r="BW7" s="127"/>
      <c r="BZ7" s="36"/>
      <c r="CA7" s="36"/>
      <c r="CB7" s="36"/>
      <c r="CC7" s="36"/>
    </row>
    <row r="8" spans="1:81">
      <c r="A8" s="26">
        <f t="shared" si="29"/>
        <v>2026</v>
      </c>
      <c r="B8" s="26">
        <f t="shared" si="30"/>
        <v>31</v>
      </c>
      <c r="C8" s="26">
        <f t="shared" si="31"/>
        <v>5</v>
      </c>
      <c r="D8" s="103">
        <f t="shared" si="0"/>
        <v>0</v>
      </c>
      <c r="E8" s="118">
        <f t="shared" si="1"/>
        <v>3.5299999999999998E-2</v>
      </c>
      <c r="F8" s="103">
        <f t="shared" si="2"/>
        <v>5.9999999999999995E-4</v>
      </c>
      <c r="G8" s="103"/>
      <c r="H8" s="60">
        <f>IF(B8="","",(IF(AND(B8&gt;='Tab1-Plan'!$C$9,C8&gt;='Tab1-Plan'!$D$9),1,0)))</f>
        <v>0</v>
      </c>
      <c r="I8" s="64">
        <f>IF(AND(B8="",T8=""),"",VLOOKUP($A$3,'Tab2-Assumptions'!$A$10:$C$13,2,FALSE))</f>
        <v>0.5</v>
      </c>
      <c r="J8" s="64">
        <f>IF(AND(B8="",T8=""),"",VLOOKUP($A$3,'Tab2-Assumptions'!$A$10:$C$13,3,FALSE))</f>
        <v>0.2</v>
      </c>
      <c r="K8" s="103">
        <f t="shared" si="32"/>
        <v>0.92563592000000006</v>
      </c>
      <c r="L8" s="103">
        <f t="shared" si="3"/>
        <v>0</v>
      </c>
      <c r="M8" s="103">
        <f t="shared" si="4"/>
        <v>3.2674947975999999E-2</v>
      </c>
      <c r="N8" s="103">
        <f t="shared" si="5"/>
        <v>5.5538155199999994E-4</v>
      </c>
      <c r="O8" s="103">
        <f t="shared" si="6"/>
        <v>0.89240559047200008</v>
      </c>
      <c r="P8" s="103">
        <f t="shared" si="33"/>
        <v>0</v>
      </c>
      <c r="Q8" s="103">
        <f t="shared" si="7"/>
        <v>0</v>
      </c>
      <c r="R8" s="103">
        <f t="shared" si="8"/>
        <v>0</v>
      </c>
      <c r="T8" s="26">
        <f t="shared" si="34"/>
        <v>28</v>
      </c>
      <c r="U8" s="119">
        <f t="shared" si="9"/>
        <v>2.9999999999999997E-4</v>
      </c>
      <c r="V8" s="119"/>
      <c r="W8" s="120">
        <f t="shared" si="35"/>
        <v>0</v>
      </c>
      <c r="X8" s="120">
        <f t="shared" si="10"/>
        <v>0</v>
      </c>
      <c r="Y8" s="120">
        <f t="shared" si="11"/>
        <v>0</v>
      </c>
      <c r="Z8" s="120"/>
      <c r="AA8" s="119">
        <f t="shared" si="36"/>
        <v>0.88517013419368074</v>
      </c>
      <c r="AC8" s="26">
        <f t="shared" si="12"/>
        <v>31</v>
      </c>
      <c r="AD8" s="25">
        <f t="shared" si="13"/>
        <v>0.3660448997426386</v>
      </c>
      <c r="AE8" s="105"/>
      <c r="AF8" s="26">
        <f t="shared" si="14"/>
        <v>28</v>
      </c>
      <c r="AG8" s="25">
        <f t="shared" si="15"/>
        <v>0.33498293694823916</v>
      </c>
      <c r="AH8" s="123"/>
      <c r="AI8" s="122">
        <f t="shared" si="16"/>
        <v>6.9999999999999993E-2</v>
      </c>
      <c r="AJ8" s="124">
        <f t="shared" si="17"/>
        <v>0</v>
      </c>
      <c r="AL8" s="25">
        <f t="shared" si="37"/>
        <v>1.1529374999999999</v>
      </c>
      <c r="AM8" s="25">
        <f t="shared" si="38"/>
        <v>1</v>
      </c>
      <c r="AO8" s="33">
        <f t="shared" si="39"/>
        <v>15000</v>
      </c>
      <c r="AP8" s="33">
        <f t="shared" si="40"/>
        <v>15000</v>
      </c>
      <c r="AQ8" s="125"/>
      <c r="AR8" s="126">
        <f t="shared" si="41"/>
        <v>6330.4033739554261</v>
      </c>
      <c r="AS8" s="126">
        <f t="shared" si="42"/>
        <v>5793.2158480164071</v>
      </c>
      <c r="AT8" s="126"/>
      <c r="AU8" s="62">
        <f t="shared" si="18"/>
        <v>0</v>
      </c>
      <c r="AV8" s="62">
        <f t="shared" si="19"/>
        <v>0</v>
      </c>
      <c r="AW8" s="62">
        <f t="shared" si="20"/>
        <v>0</v>
      </c>
      <c r="AX8" s="61">
        <f t="shared" si="43"/>
        <v>0</v>
      </c>
      <c r="AY8" s="126"/>
      <c r="AZ8" s="33">
        <f>IF(B8="","",VLOOKUP($A$3,'Tab1-Plan'!$B$30:$F$33,IF(B8&lt;65,2,3),FALSE))</f>
        <v>3500</v>
      </c>
      <c r="BA8" s="33">
        <f>IF(T8="","",VLOOKUP($A$3,'Tab1-Plan'!$B$30:$F$33,IF(T8&lt;65,4,5),FALSE))</f>
        <v>4500</v>
      </c>
      <c r="BB8" s="115"/>
      <c r="BC8" s="126">
        <f t="shared" si="21"/>
        <v>3500</v>
      </c>
      <c r="BD8" s="126">
        <f t="shared" si="22"/>
        <v>4500</v>
      </c>
      <c r="BE8" s="125"/>
      <c r="BF8" s="62">
        <f t="shared" si="23"/>
        <v>0</v>
      </c>
      <c r="BG8" s="62">
        <f t="shared" si="24"/>
        <v>0</v>
      </c>
      <c r="BH8" s="62">
        <f t="shared" si="25"/>
        <v>0</v>
      </c>
      <c r="BI8" s="61">
        <f t="shared" si="26"/>
        <v>0</v>
      </c>
      <c r="BJ8" s="61"/>
      <c r="BK8" s="61">
        <f t="shared" si="27"/>
        <v>0</v>
      </c>
      <c r="BL8" s="61">
        <f t="shared" si="28"/>
        <v>0</v>
      </c>
      <c r="BM8" s="127"/>
      <c r="BR8" s="36"/>
      <c r="BS8" s="36"/>
      <c r="BT8" s="36"/>
      <c r="BU8" s="37"/>
      <c r="BV8" s="127"/>
      <c r="BW8" s="127"/>
      <c r="BZ8" s="36"/>
      <c r="CA8" s="36"/>
      <c r="CB8" s="36"/>
      <c r="CC8" s="36"/>
    </row>
    <row r="9" spans="1:81">
      <c r="A9" s="26">
        <f t="shared" si="29"/>
        <v>2027</v>
      </c>
      <c r="B9" s="26">
        <f t="shared" si="30"/>
        <v>32</v>
      </c>
      <c r="C9" s="26">
        <f t="shared" si="31"/>
        <v>6</v>
      </c>
      <c r="D9" s="103">
        <f t="shared" si="0"/>
        <v>0</v>
      </c>
      <c r="E9" s="118">
        <f t="shared" si="1"/>
        <v>3.39E-2</v>
      </c>
      <c r="F9" s="103">
        <f t="shared" si="2"/>
        <v>6.9999999999999999E-4</v>
      </c>
      <c r="G9" s="103"/>
      <c r="H9" s="60">
        <f>IF(B9="","",(IF(AND(B9&gt;='Tab1-Plan'!$C$9,C9&gt;='Tab1-Plan'!$D$9),1,0)))</f>
        <v>0</v>
      </c>
      <c r="I9" s="64">
        <f>IF(AND(B9="",T9=""),"",VLOOKUP($A$3,'Tab2-Assumptions'!$A$10:$C$13,2,FALSE))</f>
        <v>0.5</v>
      </c>
      <c r="J9" s="64">
        <f>IF(AND(B9="",T9=""),"",VLOOKUP($A$3,'Tab2-Assumptions'!$A$10:$C$13,3,FALSE))</f>
        <v>0.2</v>
      </c>
      <c r="K9" s="103">
        <f t="shared" si="32"/>
        <v>0.89240559047200008</v>
      </c>
      <c r="L9" s="103">
        <f t="shared" si="3"/>
        <v>0</v>
      </c>
      <c r="M9" s="103">
        <f t="shared" si="4"/>
        <v>3.0252549517000803E-2</v>
      </c>
      <c r="N9" s="103">
        <f t="shared" si="5"/>
        <v>6.2468391333040003E-4</v>
      </c>
      <c r="O9" s="103">
        <f t="shared" si="6"/>
        <v>0.86152835704166886</v>
      </c>
      <c r="P9" s="103">
        <f t="shared" si="33"/>
        <v>0</v>
      </c>
      <c r="Q9" s="103">
        <f t="shared" si="7"/>
        <v>0</v>
      </c>
      <c r="R9" s="103">
        <f t="shared" si="8"/>
        <v>0</v>
      </c>
      <c r="T9" s="26">
        <f t="shared" si="34"/>
        <v>29</v>
      </c>
      <c r="U9" s="119">
        <f t="shared" si="9"/>
        <v>2.9999999999999997E-4</v>
      </c>
      <c r="V9" s="119"/>
      <c r="W9" s="120">
        <f t="shared" si="35"/>
        <v>0</v>
      </c>
      <c r="X9" s="120">
        <f t="shared" si="10"/>
        <v>0</v>
      </c>
      <c r="Y9" s="120">
        <f t="shared" si="11"/>
        <v>0</v>
      </c>
      <c r="Z9" s="120"/>
      <c r="AA9" s="119">
        <f t="shared" si="36"/>
        <v>0.843019175422553</v>
      </c>
      <c r="AC9" s="26">
        <f t="shared" si="12"/>
        <v>32</v>
      </c>
      <c r="AD9" s="25">
        <f t="shared" si="13"/>
        <v>0.37702624673491775</v>
      </c>
      <c r="AE9" s="105"/>
      <c r="AF9" s="26">
        <f t="shared" si="14"/>
        <v>29</v>
      </c>
      <c r="AG9" s="25">
        <f t="shared" si="15"/>
        <v>0.34503242505668635</v>
      </c>
      <c r="AH9" s="123"/>
      <c r="AI9" s="122">
        <f t="shared" si="16"/>
        <v>6.7499999999999991E-2</v>
      </c>
      <c r="AJ9" s="124">
        <f t="shared" si="17"/>
        <v>0</v>
      </c>
      <c r="AL9" s="25">
        <f t="shared" si="37"/>
        <v>1.233643125</v>
      </c>
      <c r="AM9" s="25">
        <f t="shared" si="38"/>
        <v>1</v>
      </c>
      <c r="AO9" s="33">
        <f t="shared" si="39"/>
        <v>15000</v>
      </c>
      <c r="AP9" s="33">
        <f t="shared" si="40"/>
        <v>15000</v>
      </c>
      <c r="AQ9" s="125"/>
      <c r="AR9" s="126">
        <f t="shared" si="41"/>
        <v>6976.7375584362744</v>
      </c>
      <c r="AS9" s="126">
        <f t="shared" si="42"/>
        <v>6384.7031860988827</v>
      </c>
      <c r="AT9" s="126"/>
      <c r="AU9" s="62">
        <f t="shared" si="18"/>
        <v>0</v>
      </c>
      <c r="AV9" s="62">
        <f t="shared" si="19"/>
        <v>0</v>
      </c>
      <c r="AW9" s="62">
        <f t="shared" si="20"/>
        <v>0</v>
      </c>
      <c r="AX9" s="61">
        <f t="shared" si="43"/>
        <v>0</v>
      </c>
      <c r="AY9" s="126"/>
      <c r="AZ9" s="33">
        <f>IF(B9="","",VLOOKUP($A$3,'Tab1-Plan'!$B$30:$F$33,IF(B9&lt;65,2,3),FALSE))</f>
        <v>3500</v>
      </c>
      <c r="BA9" s="33">
        <f>IF(T9="","",VLOOKUP($A$3,'Tab1-Plan'!$B$30:$F$33,IF(T9&lt;65,4,5),FALSE))</f>
        <v>4500</v>
      </c>
      <c r="BB9" s="115"/>
      <c r="BC9" s="126">
        <f t="shared" si="21"/>
        <v>3500</v>
      </c>
      <c r="BD9" s="126">
        <f t="shared" si="22"/>
        <v>4500</v>
      </c>
      <c r="BE9" s="125"/>
      <c r="BF9" s="62">
        <f t="shared" si="23"/>
        <v>0</v>
      </c>
      <c r="BG9" s="62">
        <f t="shared" si="24"/>
        <v>0</v>
      </c>
      <c r="BH9" s="62">
        <f t="shared" si="25"/>
        <v>0</v>
      </c>
      <c r="BI9" s="61">
        <f t="shared" si="26"/>
        <v>0</v>
      </c>
      <c r="BJ9" s="61"/>
      <c r="BK9" s="61">
        <f t="shared" si="27"/>
        <v>0</v>
      </c>
      <c r="BL9" s="61">
        <f t="shared" si="28"/>
        <v>0</v>
      </c>
      <c r="BM9" s="127"/>
      <c r="BR9" s="36"/>
      <c r="BS9" s="36"/>
      <c r="BT9" s="36"/>
      <c r="BU9" s="37"/>
      <c r="BV9" s="127"/>
      <c r="BW9" s="127"/>
      <c r="BZ9" s="36"/>
      <c r="CA9" s="36"/>
      <c r="CB9" s="36"/>
      <c r="CC9" s="36"/>
    </row>
    <row r="10" spans="1:81">
      <c r="A10" s="26">
        <f t="shared" si="29"/>
        <v>2028</v>
      </c>
      <c r="B10" s="26">
        <f t="shared" si="30"/>
        <v>33</v>
      </c>
      <c r="C10" s="26">
        <f t="shared" si="31"/>
        <v>7</v>
      </c>
      <c r="D10" s="103">
        <f t="shared" si="0"/>
        <v>0</v>
      </c>
      <c r="E10" s="118">
        <f t="shared" si="1"/>
        <v>3.2599999999999997E-2</v>
      </c>
      <c r="F10" s="103">
        <f t="shared" si="2"/>
        <v>6.9999999999999999E-4</v>
      </c>
      <c r="G10" s="103"/>
      <c r="H10" s="60">
        <f>IF(B10="","",(IF(AND(B10&gt;='Tab1-Plan'!$C$9,C10&gt;='Tab1-Plan'!$D$9),1,0)))</f>
        <v>0</v>
      </c>
      <c r="I10" s="64">
        <f>IF(AND(B10="",T10=""),"",VLOOKUP($A$3,'Tab2-Assumptions'!$A$10:$C$13,2,FALSE))</f>
        <v>0.5</v>
      </c>
      <c r="J10" s="64">
        <f>IF(AND(B10="",T10=""),"",VLOOKUP($A$3,'Tab2-Assumptions'!$A$10:$C$13,3,FALSE))</f>
        <v>0.2</v>
      </c>
      <c r="K10" s="103">
        <f t="shared" si="32"/>
        <v>0.86152835704166886</v>
      </c>
      <c r="L10" s="103">
        <f t="shared" si="3"/>
        <v>0</v>
      </c>
      <c r="M10" s="103">
        <f t="shared" si="4"/>
        <v>2.8085824439558402E-2</v>
      </c>
      <c r="N10" s="103">
        <f t="shared" si="5"/>
        <v>6.0306984992916819E-4</v>
      </c>
      <c r="O10" s="103">
        <f t="shared" si="6"/>
        <v>0.83283946275218124</v>
      </c>
      <c r="P10" s="103">
        <f t="shared" si="33"/>
        <v>0</v>
      </c>
      <c r="Q10" s="103">
        <f t="shared" si="7"/>
        <v>0</v>
      </c>
      <c r="R10" s="103">
        <f t="shared" si="8"/>
        <v>0</v>
      </c>
      <c r="T10" s="26">
        <f t="shared" si="34"/>
        <v>30</v>
      </c>
      <c r="U10" s="119">
        <f t="shared" si="9"/>
        <v>2.9999999999999997E-4</v>
      </c>
      <c r="V10" s="119"/>
      <c r="W10" s="120">
        <f t="shared" si="35"/>
        <v>0</v>
      </c>
      <c r="X10" s="120">
        <f t="shared" si="10"/>
        <v>0</v>
      </c>
      <c r="Y10" s="120">
        <f t="shared" si="11"/>
        <v>0</v>
      </c>
      <c r="Z10" s="120"/>
      <c r="AA10" s="119">
        <f t="shared" si="36"/>
        <v>0.8028754051643362</v>
      </c>
      <c r="AC10" s="26">
        <f t="shared" si="12"/>
        <v>33</v>
      </c>
      <c r="AD10" s="25">
        <f t="shared" si="13"/>
        <v>0.3883370341369653</v>
      </c>
      <c r="AE10" s="105"/>
      <c r="AF10" s="26">
        <f t="shared" si="14"/>
        <v>30</v>
      </c>
      <c r="AG10" s="25">
        <f t="shared" si="15"/>
        <v>0.35538339780838696</v>
      </c>
      <c r="AH10" s="123"/>
      <c r="AI10" s="122">
        <f t="shared" si="16"/>
        <v>6.4999999999999988E-2</v>
      </c>
      <c r="AJ10" s="124">
        <f t="shared" si="17"/>
        <v>0</v>
      </c>
      <c r="AL10" s="25">
        <f t="shared" si="37"/>
        <v>1.3169140359374998</v>
      </c>
      <c r="AM10" s="25">
        <f t="shared" si="38"/>
        <v>1</v>
      </c>
      <c r="AO10" s="33">
        <f t="shared" si="39"/>
        <v>15000</v>
      </c>
      <c r="AP10" s="33">
        <f t="shared" si="40"/>
        <v>15000</v>
      </c>
      <c r="AQ10" s="125"/>
      <c r="AR10" s="126">
        <f t="shared" si="41"/>
        <v>7671.0973639396443</v>
      </c>
      <c r="AS10" s="126">
        <f t="shared" si="42"/>
        <v>7020.1407706953732</v>
      </c>
      <c r="AT10" s="126"/>
      <c r="AU10" s="62">
        <f t="shared" si="18"/>
        <v>0</v>
      </c>
      <c r="AV10" s="62">
        <f t="shared" si="19"/>
        <v>0</v>
      </c>
      <c r="AW10" s="62">
        <f t="shared" si="20"/>
        <v>0</v>
      </c>
      <c r="AX10" s="61">
        <f t="shared" si="43"/>
        <v>0</v>
      </c>
      <c r="AY10" s="126"/>
      <c r="AZ10" s="33">
        <f>IF(B10="","",VLOOKUP($A$3,'Tab1-Plan'!$B$30:$F$33,IF(B10&lt;65,2,3),FALSE))</f>
        <v>3500</v>
      </c>
      <c r="BA10" s="33">
        <f>IF(T10="","",VLOOKUP($A$3,'Tab1-Plan'!$B$30:$F$33,IF(T10&lt;65,4,5),FALSE))</f>
        <v>4500</v>
      </c>
      <c r="BB10" s="115"/>
      <c r="BC10" s="126">
        <f t="shared" si="21"/>
        <v>3500</v>
      </c>
      <c r="BD10" s="126">
        <f t="shared" si="22"/>
        <v>4500</v>
      </c>
      <c r="BE10" s="125"/>
      <c r="BF10" s="62">
        <f t="shared" si="23"/>
        <v>0</v>
      </c>
      <c r="BG10" s="62">
        <f t="shared" si="24"/>
        <v>0</v>
      </c>
      <c r="BH10" s="62">
        <f t="shared" si="25"/>
        <v>0</v>
      </c>
      <c r="BI10" s="61">
        <f t="shared" si="26"/>
        <v>0</v>
      </c>
      <c r="BJ10" s="61"/>
      <c r="BK10" s="61">
        <f t="shared" si="27"/>
        <v>0</v>
      </c>
      <c r="BL10" s="61">
        <f t="shared" si="28"/>
        <v>0</v>
      </c>
      <c r="BM10" s="127"/>
      <c r="BR10" s="36"/>
      <c r="BS10" s="36"/>
      <c r="BT10" s="36"/>
      <c r="BU10" s="37"/>
      <c r="BV10" s="127"/>
      <c r="BW10" s="127"/>
      <c r="BZ10" s="36"/>
      <c r="CA10" s="36"/>
      <c r="CB10" s="36"/>
      <c r="CC10" s="36"/>
    </row>
    <row r="11" spans="1:81">
      <c r="A11" s="26">
        <f t="shared" si="29"/>
        <v>2029</v>
      </c>
      <c r="B11" s="26">
        <f t="shared" si="30"/>
        <v>34</v>
      </c>
      <c r="C11" s="26">
        <f t="shared" si="31"/>
        <v>8</v>
      </c>
      <c r="D11" s="103">
        <f t="shared" si="0"/>
        <v>0</v>
      </c>
      <c r="E11" s="118">
        <f t="shared" si="1"/>
        <v>3.1199999999999999E-2</v>
      </c>
      <c r="F11" s="103">
        <f t="shared" si="2"/>
        <v>8.0000000000000004E-4</v>
      </c>
      <c r="G11" s="103"/>
      <c r="H11" s="60">
        <f>IF(B11="","",(IF(AND(B11&gt;='Tab1-Plan'!$C$9,C11&gt;='Tab1-Plan'!$D$9),1,0)))</f>
        <v>0</v>
      </c>
      <c r="I11" s="64">
        <f>IF(AND(B11="",T11=""),"",VLOOKUP($A$3,'Tab2-Assumptions'!$A$10:$C$13,2,FALSE))</f>
        <v>0.5</v>
      </c>
      <c r="J11" s="64">
        <f>IF(AND(B11="",T11=""),"",VLOOKUP($A$3,'Tab2-Assumptions'!$A$10:$C$13,3,FALSE))</f>
        <v>0.2</v>
      </c>
      <c r="K11" s="103">
        <f t="shared" si="32"/>
        <v>0.83283946275218124</v>
      </c>
      <c r="L11" s="103">
        <f t="shared" si="3"/>
        <v>0</v>
      </c>
      <c r="M11" s="103">
        <f t="shared" si="4"/>
        <v>2.5984591237868053E-2</v>
      </c>
      <c r="N11" s="103">
        <f t="shared" si="5"/>
        <v>6.6627157020174505E-4</v>
      </c>
      <c r="O11" s="103">
        <f t="shared" si="6"/>
        <v>0.80618859994411141</v>
      </c>
      <c r="P11" s="103">
        <f t="shared" si="33"/>
        <v>0</v>
      </c>
      <c r="Q11" s="103">
        <f t="shared" si="7"/>
        <v>0</v>
      </c>
      <c r="R11" s="103">
        <f t="shared" si="8"/>
        <v>0</v>
      </c>
      <c r="T11" s="26">
        <f t="shared" si="34"/>
        <v>31</v>
      </c>
      <c r="U11" s="119">
        <f t="shared" si="9"/>
        <v>4.0000000000000002E-4</v>
      </c>
      <c r="V11" s="119"/>
      <c r="W11" s="120">
        <f t="shared" si="35"/>
        <v>0</v>
      </c>
      <c r="X11" s="120">
        <f t="shared" si="10"/>
        <v>0</v>
      </c>
      <c r="Y11" s="120">
        <f t="shared" si="11"/>
        <v>0</v>
      </c>
      <c r="Z11" s="120"/>
      <c r="AA11" s="119">
        <f t="shared" si="36"/>
        <v>0.7646432430136535</v>
      </c>
      <c r="AC11" s="26">
        <f t="shared" si="12"/>
        <v>34</v>
      </c>
      <c r="AD11" s="25">
        <f t="shared" si="13"/>
        <v>0.39998714516107425</v>
      </c>
      <c r="AE11" s="105"/>
      <c r="AF11" s="26">
        <f t="shared" si="14"/>
        <v>31</v>
      </c>
      <c r="AG11" s="25">
        <f t="shared" si="15"/>
        <v>0.3660448997426386</v>
      </c>
      <c r="AH11" s="123"/>
      <c r="AI11" s="122">
        <f t="shared" si="16"/>
        <v>6.2499999999999986E-2</v>
      </c>
      <c r="AJ11" s="124">
        <f t="shared" si="17"/>
        <v>0</v>
      </c>
      <c r="AL11" s="25">
        <f t="shared" si="37"/>
        <v>1.4025134482734372</v>
      </c>
      <c r="AM11" s="25">
        <f t="shared" si="38"/>
        <v>1</v>
      </c>
      <c r="AO11" s="33">
        <f t="shared" si="39"/>
        <v>15000</v>
      </c>
      <c r="AP11" s="33">
        <f t="shared" si="40"/>
        <v>15000</v>
      </c>
      <c r="AQ11" s="125"/>
      <c r="AR11" s="126">
        <f t="shared" si="41"/>
        <v>8414.810253373591</v>
      </c>
      <c r="AS11" s="126">
        <f t="shared" si="42"/>
        <v>7700.7434184142894</v>
      </c>
      <c r="AT11" s="126"/>
      <c r="AU11" s="62">
        <f t="shared" si="18"/>
        <v>0</v>
      </c>
      <c r="AV11" s="62">
        <f t="shared" si="19"/>
        <v>0</v>
      </c>
      <c r="AW11" s="62">
        <f t="shared" si="20"/>
        <v>0</v>
      </c>
      <c r="AX11" s="61">
        <f t="shared" si="43"/>
        <v>0</v>
      </c>
      <c r="AY11" s="126"/>
      <c r="AZ11" s="33">
        <f>IF(B11="","",VLOOKUP($A$3,'Tab1-Plan'!$B$30:$F$33,IF(B11&lt;65,2,3),FALSE))</f>
        <v>3500</v>
      </c>
      <c r="BA11" s="33">
        <f>IF(T11="","",VLOOKUP($A$3,'Tab1-Plan'!$B$30:$F$33,IF(T11&lt;65,4,5),FALSE))</f>
        <v>4500</v>
      </c>
      <c r="BB11" s="115"/>
      <c r="BC11" s="126">
        <f t="shared" si="21"/>
        <v>3500</v>
      </c>
      <c r="BD11" s="126">
        <f t="shared" si="22"/>
        <v>4500</v>
      </c>
      <c r="BE11" s="125"/>
      <c r="BF11" s="62">
        <f t="shared" si="23"/>
        <v>0</v>
      </c>
      <c r="BG11" s="62">
        <f t="shared" si="24"/>
        <v>0</v>
      </c>
      <c r="BH11" s="62">
        <f t="shared" si="25"/>
        <v>0</v>
      </c>
      <c r="BI11" s="61">
        <f t="shared" si="26"/>
        <v>0</v>
      </c>
      <c r="BJ11" s="61"/>
      <c r="BK11" s="61">
        <f t="shared" si="27"/>
        <v>0</v>
      </c>
      <c r="BL11" s="61">
        <f t="shared" si="28"/>
        <v>0</v>
      </c>
      <c r="BM11" s="127"/>
      <c r="BR11" s="36"/>
      <c r="BS11" s="36"/>
      <c r="BT11" s="36"/>
      <c r="BU11" s="37"/>
      <c r="BV11" s="127"/>
      <c r="BW11" s="127"/>
      <c r="BZ11" s="36"/>
      <c r="CA11" s="36"/>
      <c r="CB11" s="36"/>
      <c r="CC11" s="36"/>
    </row>
    <row r="12" spans="1:81">
      <c r="A12" s="26">
        <f t="shared" si="29"/>
        <v>2030</v>
      </c>
      <c r="B12" s="26">
        <f t="shared" si="30"/>
        <v>35</v>
      </c>
      <c r="C12" s="26">
        <f t="shared" si="31"/>
        <v>9</v>
      </c>
      <c r="D12" s="103">
        <f t="shared" si="0"/>
        <v>0</v>
      </c>
      <c r="E12" s="118">
        <f t="shared" si="1"/>
        <v>2.9899999999999999E-2</v>
      </c>
      <c r="F12" s="103">
        <f t="shared" si="2"/>
        <v>8.9999999999999998E-4</v>
      </c>
      <c r="G12" s="103"/>
      <c r="H12" s="60">
        <f>IF(B12="","",(IF(AND(B12&gt;='Tab1-Plan'!$C$9,C12&gt;='Tab1-Plan'!$D$9),1,0)))</f>
        <v>0</v>
      </c>
      <c r="I12" s="64">
        <f>IF(AND(B12="",T12=""),"",VLOOKUP($A$3,'Tab2-Assumptions'!$A$10:$C$13,2,FALSE))</f>
        <v>0.5</v>
      </c>
      <c r="J12" s="64">
        <f>IF(AND(B12="",T12=""),"",VLOOKUP($A$3,'Tab2-Assumptions'!$A$10:$C$13,3,FALSE))</f>
        <v>0.2</v>
      </c>
      <c r="K12" s="103">
        <f t="shared" si="32"/>
        <v>0.80618859994411141</v>
      </c>
      <c r="L12" s="103">
        <f t="shared" si="3"/>
        <v>0</v>
      </c>
      <c r="M12" s="103">
        <f t="shared" si="4"/>
        <v>2.410503913832893E-2</v>
      </c>
      <c r="N12" s="103">
        <f t="shared" si="5"/>
        <v>7.2556973994970027E-4</v>
      </c>
      <c r="O12" s="103">
        <f t="shared" si="6"/>
        <v>0.78135799106583281</v>
      </c>
      <c r="P12" s="103">
        <f t="shared" si="33"/>
        <v>0</v>
      </c>
      <c r="Q12" s="103">
        <f t="shared" si="7"/>
        <v>0</v>
      </c>
      <c r="R12" s="103">
        <f t="shared" si="8"/>
        <v>0</v>
      </c>
      <c r="T12" s="26">
        <f t="shared" si="34"/>
        <v>32</v>
      </c>
      <c r="U12" s="119">
        <f t="shared" si="9"/>
        <v>4.0000000000000002E-4</v>
      </c>
      <c r="V12" s="119"/>
      <c r="W12" s="120">
        <f t="shared" si="35"/>
        <v>0</v>
      </c>
      <c r="X12" s="120">
        <f t="shared" si="10"/>
        <v>0</v>
      </c>
      <c r="Y12" s="120">
        <f t="shared" si="11"/>
        <v>0</v>
      </c>
      <c r="Z12" s="120"/>
      <c r="AA12" s="119">
        <f t="shared" si="36"/>
        <v>0.72823166001300332</v>
      </c>
      <c r="AC12" s="26">
        <f t="shared" si="12"/>
        <v>35</v>
      </c>
      <c r="AD12" s="25">
        <f t="shared" si="13"/>
        <v>0.41198675951590646</v>
      </c>
      <c r="AE12" s="105"/>
      <c r="AF12" s="26">
        <f t="shared" si="14"/>
        <v>32</v>
      </c>
      <c r="AG12" s="25">
        <f t="shared" si="15"/>
        <v>0.37702624673491775</v>
      </c>
      <c r="AH12" s="123"/>
      <c r="AI12" s="122">
        <f t="shared" si="16"/>
        <v>5.9999999999999984E-2</v>
      </c>
      <c r="AJ12" s="124">
        <f t="shared" si="17"/>
        <v>0</v>
      </c>
      <c r="AL12" s="25">
        <f t="shared" si="37"/>
        <v>1.4901705387905271</v>
      </c>
      <c r="AM12" s="25">
        <f t="shared" si="38"/>
        <v>1</v>
      </c>
      <c r="AO12" s="33">
        <f t="shared" si="39"/>
        <v>15000</v>
      </c>
      <c r="AP12" s="33">
        <f t="shared" si="40"/>
        <v>15000</v>
      </c>
      <c r="AQ12" s="125"/>
      <c r="AR12" s="126">
        <f t="shared" si="41"/>
        <v>9208.9579710357248</v>
      </c>
      <c r="AS12" s="126">
        <f t="shared" si="42"/>
        <v>8427.5010785271388</v>
      </c>
      <c r="AT12" s="126"/>
      <c r="AU12" s="62">
        <f t="shared" si="18"/>
        <v>0</v>
      </c>
      <c r="AV12" s="62">
        <f t="shared" si="19"/>
        <v>0</v>
      </c>
      <c r="AW12" s="62">
        <f t="shared" si="20"/>
        <v>0</v>
      </c>
      <c r="AX12" s="61">
        <f t="shared" si="43"/>
        <v>0</v>
      </c>
      <c r="AY12" s="126"/>
      <c r="AZ12" s="33">
        <f>IF(B12="","",VLOOKUP($A$3,'Tab1-Plan'!$B$30:$F$33,IF(B12&lt;65,2,3),FALSE))</f>
        <v>3500</v>
      </c>
      <c r="BA12" s="33">
        <f>IF(T12="","",VLOOKUP($A$3,'Tab1-Plan'!$B$30:$F$33,IF(T12&lt;65,4,5),FALSE))</f>
        <v>4500</v>
      </c>
      <c r="BB12" s="115"/>
      <c r="BC12" s="126">
        <f t="shared" si="21"/>
        <v>3500</v>
      </c>
      <c r="BD12" s="126">
        <f t="shared" si="22"/>
        <v>4500</v>
      </c>
      <c r="BE12" s="125"/>
      <c r="BF12" s="62">
        <f t="shared" si="23"/>
        <v>0</v>
      </c>
      <c r="BG12" s="62">
        <f t="shared" si="24"/>
        <v>0</v>
      </c>
      <c r="BH12" s="62">
        <f t="shared" si="25"/>
        <v>0</v>
      </c>
      <c r="BI12" s="61">
        <f t="shared" si="26"/>
        <v>0</v>
      </c>
      <c r="BJ12" s="61"/>
      <c r="BK12" s="61">
        <f t="shared" si="27"/>
        <v>0</v>
      </c>
      <c r="BL12" s="61">
        <f t="shared" si="28"/>
        <v>0</v>
      </c>
      <c r="BM12" s="127"/>
      <c r="BR12" s="36"/>
      <c r="BS12" s="36"/>
      <c r="BT12" s="36"/>
      <c r="BU12" s="37"/>
      <c r="BV12" s="127"/>
      <c r="BW12" s="127"/>
      <c r="BZ12" s="36"/>
      <c r="CA12" s="36"/>
      <c r="CB12" s="36"/>
      <c r="CC12" s="36"/>
    </row>
    <row r="13" spans="1:81">
      <c r="A13" s="26">
        <f t="shared" si="29"/>
        <v>2031</v>
      </c>
      <c r="B13" s="26">
        <f t="shared" si="30"/>
        <v>36</v>
      </c>
      <c r="C13" s="26">
        <f t="shared" si="31"/>
        <v>10</v>
      </c>
      <c r="D13" s="103">
        <f t="shared" si="0"/>
        <v>0</v>
      </c>
      <c r="E13" s="118">
        <f t="shared" si="1"/>
        <v>2.8500000000000001E-2</v>
      </c>
      <c r="F13" s="103">
        <f t="shared" si="2"/>
        <v>8.9999999999999998E-4</v>
      </c>
      <c r="G13" s="103"/>
      <c r="H13" s="60">
        <f>IF(B13="","",(IF(AND(B13&gt;='Tab1-Plan'!$C$9,C13&gt;='Tab1-Plan'!$D$9),1,0)))</f>
        <v>0</v>
      </c>
      <c r="I13" s="64">
        <f>IF(AND(B13="",T13=""),"",VLOOKUP($A$3,'Tab2-Assumptions'!$A$10:$C$13,2,FALSE))</f>
        <v>0.5</v>
      </c>
      <c r="J13" s="64">
        <f>IF(AND(B13="",T13=""),"",VLOOKUP($A$3,'Tab2-Assumptions'!$A$10:$C$13,3,FALSE))</f>
        <v>0.2</v>
      </c>
      <c r="K13" s="103">
        <f t="shared" si="32"/>
        <v>0.78135799106583281</v>
      </c>
      <c r="L13" s="103">
        <f t="shared" si="3"/>
        <v>0</v>
      </c>
      <c r="M13" s="103">
        <f t="shared" si="4"/>
        <v>2.2268702745376234E-2</v>
      </c>
      <c r="N13" s="103">
        <f t="shared" si="5"/>
        <v>7.0322219195924948E-4</v>
      </c>
      <c r="O13" s="103">
        <f t="shared" si="6"/>
        <v>0.75838606612849735</v>
      </c>
      <c r="P13" s="103">
        <f t="shared" si="33"/>
        <v>0</v>
      </c>
      <c r="Q13" s="103">
        <f t="shared" si="7"/>
        <v>0</v>
      </c>
      <c r="R13" s="103">
        <f t="shared" si="8"/>
        <v>0</v>
      </c>
      <c r="T13" s="26">
        <f t="shared" si="34"/>
        <v>33</v>
      </c>
      <c r="U13" s="119">
        <f t="shared" si="9"/>
        <v>4.0000000000000002E-4</v>
      </c>
      <c r="V13" s="119"/>
      <c r="W13" s="120">
        <f t="shared" si="35"/>
        <v>0</v>
      </c>
      <c r="X13" s="120">
        <f t="shared" si="10"/>
        <v>0</v>
      </c>
      <c r="Y13" s="120">
        <f t="shared" si="11"/>
        <v>0</v>
      </c>
      <c r="Z13" s="120"/>
      <c r="AA13" s="119">
        <f t="shared" si="36"/>
        <v>0.69355396191714602</v>
      </c>
      <c r="AC13" s="26">
        <f t="shared" si="12"/>
        <v>36</v>
      </c>
      <c r="AD13" s="25">
        <f t="shared" si="13"/>
        <v>0.42434636230138367</v>
      </c>
      <c r="AE13" s="105"/>
      <c r="AF13" s="26">
        <f t="shared" si="14"/>
        <v>33</v>
      </c>
      <c r="AG13" s="25">
        <f t="shared" si="15"/>
        <v>0.3883370341369653</v>
      </c>
      <c r="AH13" s="123"/>
      <c r="AI13" s="122">
        <f t="shared" si="16"/>
        <v>5.7499999999999982E-2</v>
      </c>
      <c r="AJ13" s="124">
        <f t="shared" si="17"/>
        <v>0</v>
      </c>
      <c r="AL13" s="25">
        <f t="shared" si="37"/>
        <v>1.5795807711179588</v>
      </c>
      <c r="AM13" s="25">
        <f t="shared" si="38"/>
        <v>1</v>
      </c>
      <c r="AO13" s="33">
        <f t="shared" si="39"/>
        <v>15000</v>
      </c>
      <c r="AP13" s="33">
        <f t="shared" si="40"/>
        <v>15000</v>
      </c>
      <c r="AQ13" s="125"/>
      <c r="AR13" s="126">
        <f t="shared" si="41"/>
        <v>10054.340312776805</v>
      </c>
      <c r="AS13" s="126">
        <f t="shared" si="42"/>
        <v>9201.1456775359311</v>
      </c>
      <c r="AT13" s="126"/>
      <c r="AU13" s="62">
        <f t="shared" si="18"/>
        <v>0</v>
      </c>
      <c r="AV13" s="62">
        <f t="shared" si="19"/>
        <v>0</v>
      </c>
      <c r="AW13" s="62">
        <f t="shared" si="20"/>
        <v>0</v>
      </c>
      <c r="AX13" s="61">
        <f t="shared" si="43"/>
        <v>0</v>
      </c>
      <c r="AY13" s="126"/>
      <c r="AZ13" s="33">
        <f>IF(B13="","",VLOOKUP($A$3,'Tab1-Plan'!$B$30:$F$33,IF(B13&lt;65,2,3),FALSE))</f>
        <v>3500</v>
      </c>
      <c r="BA13" s="33">
        <f>IF(T13="","",VLOOKUP($A$3,'Tab1-Plan'!$B$30:$F$33,IF(T13&lt;65,4,5),FALSE))</f>
        <v>4500</v>
      </c>
      <c r="BB13" s="115"/>
      <c r="BC13" s="126">
        <f t="shared" si="21"/>
        <v>3500</v>
      </c>
      <c r="BD13" s="126">
        <f t="shared" si="22"/>
        <v>4500</v>
      </c>
      <c r="BE13" s="125"/>
      <c r="BF13" s="62">
        <f t="shared" si="23"/>
        <v>0</v>
      </c>
      <c r="BG13" s="62">
        <f t="shared" si="24"/>
        <v>0</v>
      </c>
      <c r="BH13" s="62">
        <f t="shared" si="25"/>
        <v>0</v>
      </c>
      <c r="BI13" s="61">
        <f t="shared" si="26"/>
        <v>0</v>
      </c>
      <c r="BJ13" s="61"/>
      <c r="BK13" s="61">
        <f t="shared" si="27"/>
        <v>0</v>
      </c>
      <c r="BL13" s="61">
        <f t="shared" si="28"/>
        <v>0</v>
      </c>
      <c r="BM13" s="127"/>
      <c r="BR13" s="36"/>
      <c r="BS13" s="36"/>
      <c r="BT13" s="36"/>
      <c r="BU13" s="37"/>
      <c r="BV13" s="127"/>
      <c r="BW13" s="127"/>
      <c r="BZ13" s="36"/>
      <c r="CA13" s="36"/>
      <c r="CB13" s="36"/>
      <c r="CC13" s="36"/>
    </row>
    <row r="14" spans="1:81">
      <c r="A14" s="26">
        <f t="shared" si="29"/>
        <v>2032</v>
      </c>
      <c r="B14" s="26">
        <f t="shared" si="30"/>
        <v>37</v>
      </c>
      <c r="C14" s="26">
        <f t="shared" si="31"/>
        <v>11</v>
      </c>
      <c r="D14" s="103">
        <f t="shared" si="0"/>
        <v>0</v>
      </c>
      <c r="E14" s="118">
        <f t="shared" si="1"/>
        <v>2.7199999999999998E-2</v>
      </c>
      <c r="F14" s="103">
        <f t="shared" si="2"/>
        <v>1E-3</v>
      </c>
      <c r="G14" s="103"/>
      <c r="H14" s="60">
        <f>IF(B14="","",(IF(AND(B14&gt;='Tab1-Plan'!$C$9,C14&gt;='Tab1-Plan'!$D$9),1,0)))</f>
        <v>0</v>
      </c>
      <c r="I14" s="64">
        <f>IF(AND(B14="",T14=""),"",VLOOKUP($A$3,'Tab2-Assumptions'!$A$10:$C$13,2,FALSE))</f>
        <v>0.5</v>
      </c>
      <c r="J14" s="64">
        <f>IF(AND(B14="",T14=""),"",VLOOKUP($A$3,'Tab2-Assumptions'!$A$10:$C$13,3,FALSE))</f>
        <v>0.2</v>
      </c>
      <c r="K14" s="103">
        <f t="shared" si="32"/>
        <v>0.75838606612849735</v>
      </c>
      <c r="L14" s="103">
        <f t="shared" si="3"/>
        <v>0</v>
      </c>
      <c r="M14" s="103">
        <f t="shared" si="4"/>
        <v>2.0628100998695127E-2</v>
      </c>
      <c r="N14" s="103">
        <f t="shared" si="5"/>
        <v>7.5838606612849732E-4</v>
      </c>
      <c r="O14" s="103">
        <f t="shared" si="6"/>
        <v>0.73699957906367375</v>
      </c>
      <c r="P14" s="103">
        <f t="shared" si="33"/>
        <v>0</v>
      </c>
      <c r="Q14" s="103">
        <f t="shared" si="7"/>
        <v>0</v>
      </c>
      <c r="R14" s="103">
        <f t="shared" si="8"/>
        <v>0</v>
      </c>
      <c r="T14" s="26">
        <f t="shared" si="34"/>
        <v>34</v>
      </c>
      <c r="U14" s="119">
        <f t="shared" si="9"/>
        <v>4.0000000000000002E-4</v>
      </c>
      <c r="V14" s="119"/>
      <c r="W14" s="120">
        <f t="shared" si="35"/>
        <v>0</v>
      </c>
      <c r="X14" s="120">
        <f t="shared" si="10"/>
        <v>0</v>
      </c>
      <c r="Y14" s="120">
        <f t="shared" si="11"/>
        <v>0</v>
      </c>
      <c r="Z14" s="120"/>
      <c r="AA14" s="119">
        <f t="shared" si="36"/>
        <v>0.66052758277823431</v>
      </c>
      <c r="AC14" s="26">
        <f t="shared" si="12"/>
        <v>37</v>
      </c>
      <c r="AD14" s="25">
        <f t="shared" si="13"/>
        <v>0.43707675317042521</v>
      </c>
      <c r="AE14" s="105"/>
      <c r="AF14" s="26">
        <f t="shared" si="14"/>
        <v>34</v>
      </c>
      <c r="AG14" s="25">
        <f t="shared" si="15"/>
        <v>0.39998714516107425</v>
      </c>
      <c r="AH14" s="123"/>
      <c r="AI14" s="122">
        <f t="shared" si="16"/>
        <v>5.4999999999999979E-2</v>
      </c>
      <c r="AJ14" s="124">
        <f t="shared" si="17"/>
        <v>0</v>
      </c>
      <c r="AL14" s="25">
        <f t="shared" si="37"/>
        <v>1.6704066654572411</v>
      </c>
      <c r="AM14" s="25">
        <f t="shared" si="38"/>
        <v>1</v>
      </c>
      <c r="AO14" s="33">
        <f t="shared" si="39"/>
        <v>15000</v>
      </c>
      <c r="AP14" s="33">
        <f t="shared" si="40"/>
        <v>15000</v>
      </c>
      <c r="AQ14" s="125"/>
      <c r="AR14" s="126">
        <f t="shared" si="41"/>
        <v>10951.438827184315</v>
      </c>
      <c r="AS14" s="126">
        <f t="shared" si="42"/>
        <v>10022.117900614072</v>
      </c>
      <c r="AT14" s="126"/>
      <c r="AU14" s="62">
        <f t="shared" si="18"/>
        <v>0</v>
      </c>
      <c r="AV14" s="62">
        <f t="shared" si="19"/>
        <v>0</v>
      </c>
      <c r="AW14" s="62">
        <f t="shared" si="20"/>
        <v>0</v>
      </c>
      <c r="AX14" s="61">
        <f t="shared" si="43"/>
        <v>0</v>
      </c>
      <c r="AY14" s="126"/>
      <c r="AZ14" s="33">
        <f>IF(B14="","",VLOOKUP($A$3,'Tab1-Plan'!$B$30:$F$33,IF(B14&lt;65,2,3),FALSE))</f>
        <v>3500</v>
      </c>
      <c r="BA14" s="33">
        <f>IF(T14="","",VLOOKUP($A$3,'Tab1-Plan'!$B$30:$F$33,IF(T14&lt;65,4,5),FALSE))</f>
        <v>4500</v>
      </c>
      <c r="BB14" s="115"/>
      <c r="BC14" s="126">
        <f t="shared" si="21"/>
        <v>3500</v>
      </c>
      <c r="BD14" s="126">
        <f t="shared" si="22"/>
        <v>4500</v>
      </c>
      <c r="BE14" s="125"/>
      <c r="BF14" s="62">
        <f t="shared" si="23"/>
        <v>0</v>
      </c>
      <c r="BG14" s="62">
        <f t="shared" si="24"/>
        <v>0</v>
      </c>
      <c r="BH14" s="62">
        <f t="shared" si="25"/>
        <v>0</v>
      </c>
      <c r="BI14" s="61">
        <f t="shared" si="26"/>
        <v>0</v>
      </c>
      <c r="BJ14" s="61"/>
      <c r="BK14" s="61">
        <f t="shared" si="27"/>
        <v>0</v>
      </c>
      <c r="BL14" s="61">
        <f t="shared" si="28"/>
        <v>0</v>
      </c>
      <c r="BM14" s="127"/>
      <c r="BR14" s="36"/>
      <c r="BS14" s="36"/>
      <c r="BT14" s="36"/>
      <c r="BU14" s="37"/>
      <c r="BV14" s="127"/>
      <c r="BW14" s="127"/>
      <c r="BZ14" s="36"/>
      <c r="CA14" s="36"/>
      <c r="CB14" s="36"/>
      <c r="CC14" s="36"/>
    </row>
    <row r="15" spans="1:81">
      <c r="A15" s="26">
        <f t="shared" si="29"/>
        <v>2033</v>
      </c>
      <c r="B15" s="26">
        <f t="shared" si="30"/>
        <v>38</v>
      </c>
      <c r="C15" s="26">
        <f t="shared" si="31"/>
        <v>12</v>
      </c>
      <c r="D15" s="103">
        <f t="shared" si="0"/>
        <v>0</v>
      </c>
      <c r="E15" s="118">
        <f t="shared" si="1"/>
        <v>2.58E-2</v>
      </c>
      <c r="F15" s="103">
        <f t="shared" si="2"/>
        <v>1E-3</v>
      </c>
      <c r="G15" s="103"/>
      <c r="H15" s="60">
        <f>IF(B15="","",(IF(AND(B15&gt;='Tab1-Plan'!$C$9,C15&gt;='Tab1-Plan'!$D$9),1,0)))</f>
        <v>0</v>
      </c>
      <c r="I15" s="64">
        <f>IF(AND(B15="",T15=""),"",VLOOKUP($A$3,'Tab2-Assumptions'!$A$10:$C$13,2,FALSE))</f>
        <v>0.5</v>
      </c>
      <c r="J15" s="64">
        <f>IF(AND(B15="",T15=""),"",VLOOKUP($A$3,'Tab2-Assumptions'!$A$10:$C$13,3,FALSE))</f>
        <v>0.2</v>
      </c>
      <c r="K15" s="103">
        <f t="shared" si="32"/>
        <v>0.73699957906367375</v>
      </c>
      <c r="L15" s="103">
        <f t="shared" si="3"/>
        <v>0</v>
      </c>
      <c r="M15" s="103">
        <f t="shared" si="4"/>
        <v>1.9014589139842782E-2</v>
      </c>
      <c r="N15" s="103">
        <f t="shared" si="5"/>
        <v>7.3699957906367376E-4</v>
      </c>
      <c r="O15" s="103">
        <f t="shared" si="6"/>
        <v>0.71724799034476727</v>
      </c>
      <c r="P15" s="103">
        <f t="shared" si="33"/>
        <v>0</v>
      </c>
      <c r="Q15" s="103">
        <f t="shared" si="7"/>
        <v>0</v>
      </c>
      <c r="R15" s="103">
        <f t="shared" si="8"/>
        <v>0</v>
      </c>
      <c r="T15" s="26">
        <f t="shared" si="34"/>
        <v>35</v>
      </c>
      <c r="U15" s="119">
        <f t="shared" si="9"/>
        <v>5.0000000000000001E-4</v>
      </c>
      <c r="V15" s="119"/>
      <c r="W15" s="120">
        <f t="shared" si="35"/>
        <v>0</v>
      </c>
      <c r="X15" s="120">
        <f t="shared" si="10"/>
        <v>0</v>
      </c>
      <c r="Y15" s="120">
        <f t="shared" si="11"/>
        <v>0</v>
      </c>
      <c r="Z15" s="120"/>
      <c r="AA15" s="119">
        <f t="shared" si="36"/>
        <v>0.62907388836022315</v>
      </c>
      <c r="AC15" s="26">
        <f t="shared" si="12"/>
        <v>38</v>
      </c>
      <c r="AD15" s="25">
        <f t="shared" si="13"/>
        <v>0.45018905576553797</v>
      </c>
      <c r="AE15" s="105"/>
      <c r="AF15" s="26">
        <f t="shared" si="14"/>
        <v>35</v>
      </c>
      <c r="AG15" s="25">
        <f t="shared" si="15"/>
        <v>0.41198675951590646</v>
      </c>
      <c r="AH15" s="123"/>
      <c r="AI15" s="122">
        <f t="shared" si="16"/>
        <v>5.2499999999999977E-2</v>
      </c>
      <c r="AJ15" s="124">
        <f t="shared" si="17"/>
        <v>0</v>
      </c>
      <c r="AL15" s="25">
        <f t="shared" si="37"/>
        <v>1.7622790320573893</v>
      </c>
      <c r="AM15" s="25">
        <f t="shared" si="38"/>
        <v>1</v>
      </c>
      <c r="AO15" s="33">
        <f t="shared" si="39"/>
        <v>15000</v>
      </c>
      <c r="AP15" s="33">
        <f t="shared" si="40"/>
        <v>15000</v>
      </c>
      <c r="AQ15" s="125"/>
      <c r="AR15" s="126">
        <f t="shared" si="41"/>
        <v>11900.381001559836</v>
      </c>
      <c r="AS15" s="126">
        <f t="shared" si="42"/>
        <v>10890.534416702281</v>
      </c>
      <c r="AT15" s="126"/>
      <c r="AU15" s="62">
        <f t="shared" si="18"/>
        <v>0</v>
      </c>
      <c r="AV15" s="62">
        <f t="shared" si="19"/>
        <v>0</v>
      </c>
      <c r="AW15" s="62">
        <f t="shared" si="20"/>
        <v>0</v>
      </c>
      <c r="AX15" s="61">
        <f t="shared" si="43"/>
        <v>0</v>
      </c>
      <c r="AY15" s="126"/>
      <c r="AZ15" s="33">
        <f>IF(B15="","",VLOOKUP($A$3,'Tab1-Plan'!$B$30:$F$33,IF(B15&lt;65,2,3),FALSE))</f>
        <v>3500</v>
      </c>
      <c r="BA15" s="33">
        <f>IF(T15="","",VLOOKUP($A$3,'Tab1-Plan'!$B$30:$F$33,IF(T15&lt;65,4,5),FALSE))</f>
        <v>4500</v>
      </c>
      <c r="BB15" s="115"/>
      <c r="BC15" s="126">
        <f t="shared" si="21"/>
        <v>3500</v>
      </c>
      <c r="BD15" s="126">
        <f t="shared" si="22"/>
        <v>4500</v>
      </c>
      <c r="BE15" s="125"/>
      <c r="BF15" s="62">
        <f t="shared" si="23"/>
        <v>0</v>
      </c>
      <c r="BG15" s="62">
        <f t="shared" si="24"/>
        <v>0</v>
      </c>
      <c r="BH15" s="62">
        <f t="shared" si="25"/>
        <v>0</v>
      </c>
      <c r="BI15" s="61">
        <f t="shared" si="26"/>
        <v>0</v>
      </c>
      <c r="BJ15" s="61"/>
      <c r="BK15" s="61">
        <f t="shared" si="27"/>
        <v>0</v>
      </c>
      <c r="BL15" s="61">
        <f t="shared" si="28"/>
        <v>0</v>
      </c>
      <c r="BM15" s="127"/>
      <c r="BR15" s="36"/>
      <c r="BS15" s="36"/>
      <c r="BT15" s="36"/>
      <c r="BU15" s="37"/>
      <c r="BV15" s="127"/>
      <c r="BW15" s="127"/>
      <c r="BZ15" s="36"/>
      <c r="CA15" s="36"/>
      <c r="CB15" s="36"/>
      <c r="CC15" s="36"/>
    </row>
    <row r="16" spans="1:81">
      <c r="A16" s="26">
        <f t="shared" si="29"/>
        <v>2034</v>
      </c>
      <c r="B16" s="26">
        <f t="shared" si="30"/>
        <v>39</v>
      </c>
      <c r="C16" s="26">
        <f t="shared" si="31"/>
        <v>13</v>
      </c>
      <c r="D16" s="103">
        <f t="shared" si="0"/>
        <v>0</v>
      </c>
      <c r="E16" s="118">
        <f t="shared" si="1"/>
        <v>2.4500000000000001E-2</v>
      </c>
      <c r="F16" s="103">
        <f t="shared" si="2"/>
        <v>1.1000000000000001E-3</v>
      </c>
      <c r="G16" s="103"/>
      <c r="H16" s="60">
        <f>IF(B16="","",(IF(AND(B16&gt;='Tab1-Plan'!$C$9,C16&gt;='Tab1-Plan'!$D$9),1,0)))</f>
        <v>0</v>
      </c>
      <c r="I16" s="64">
        <f>IF(AND(B16="",T16=""),"",VLOOKUP($A$3,'Tab2-Assumptions'!$A$10:$C$13,2,FALSE))</f>
        <v>0.5</v>
      </c>
      <c r="J16" s="64">
        <f>IF(AND(B16="",T16=""),"",VLOOKUP($A$3,'Tab2-Assumptions'!$A$10:$C$13,3,FALSE))</f>
        <v>0.2</v>
      </c>
      <c r="K16" s="103">
        <f t="shared" si="32"/>
        <v>0.71724799034476727</v>
      </c>
      <c r="L16" s="103">
        <f t="shared" si="3"/>
        <v>0</v>
      </c>
      <c r="M16" s="103">
        <f t="shared" si="4"/>
        <v>1.7572575763446799E-2</v>
      </c>
      <c r="N16" s="103">
        <f t="shared" si="5"/>
        <v>7.8897278937924403E-4</v>
      </c>
      <c r="O16" s="103">
        <f t="shared" si="6"/>
        <v>0.69888644179194126</v>
      </c>
      <c r="P16" s="103">
        <f t="shared" si="33"/>
        <v>0</v>
      </c>
      <c r="Q16" s="103">
        <f t="shared" si="7"/>
        <v>0</v>
      </c>
      <c r="R16" s="103">
        <f t="shared" si="8"/>
        <v>0</v>
      </c>
      <c r="T16" s="26">
        <f t="shared" si="34"/>
        <v>36</v>
      </c>
      <c r="U16" s="119">
        <f t="shared" si="9"/>
        <v>5.0000000000000001E-4</v>
      </c>
      <c r="V16" s="119"/>
      <c r="W16" s="120">
        <f t="shared" si="35"/>
        <v>0</v>
      </c>
      <c r="X16" s="120">
        <f t="shared" si="10"/>
        <v>0</v>
      </c>
      <c r="Y16" s="120">
        <f t="shared" si="11"/>
        <v>0</v>
      </c>
      <c r="Z16" s="120"/>
      <c r="AA16" s="119">
        <f t="shared" si="36"/>
        <v>0.59911798891449819</v>
      </c>
      <c r="AC16" s="26">
        <f t="shared" si="12"/>
        <v>39</v>
      </c>
      <c r="AD16" s="25">
        <f t="shared" si="13"/>
        <v>0.4636947274385041</v>
      </c>
      <c r="AE16" s="105"/>
      <c r="AF16" s="26">
        <f t="shared" si="14"/>
        <v>36</v>
      </c>
      <c r="AG16" s="25">
        <f t="shared" si="15"/>
        <v>0.42434636230138367</v>
      </c>
      <c r="AH16" s="123"/>
      <c r="AI16" s="122">
        <f t="shared" si="16"/>
        <v>0.05</v>
      </c>
      <c r="AJ16" s="124">
        <f t="shared" si="17"/>
        <v>0</v>
      </c>
      <c r="AL16" s="25">
        <f t="shared" si="37"/>
        <v>1.8547986812404023</v>
      </c>
      <c r="AM16" s="25">
        <f t="shared" si="38"/>
        <v>1</v>
      </c>
      <c r="AO16" s="33">
        <f t="shared" si="39"/>
        <v>15000</v>
      </c>
      <c r="AP16" s="33">
        <f t="shared" si="40"/>
        <v>15000</v>
      </c>
      <c r="AQ16" s="125"/>
      <c r="AR16" s="126">
        <f t="shared" si="41"/>
        <v>12900.905534265978</v>
      </c>
      <c r="AS16" s="126">
        <f t="shared" si="42"/>
        <v>11806.156097786525</v>
      </c>
      <c r="AT16" s="126"/>
      <c r="AU16" s="62">
        <f t="shared" si="18"/>
        <v>0</v>
      </c>
      <c r="AV16" s="62">
        <f t="shared" si="19"/>
        <v>0</v>
      </c>
      <c r="AW16" s="62">
        <f t="shared" si="20"/>
        <v>0</v>
      </c>
      <c r="AX16" s="61">
        <f t="shared" si="43"/>
        <v>0</v>
      </c>
      <c r="AY16" s="126"/>
      <c r="AZ16" s="33">
        <f>IF(B16="","",VLOOKUP($A$3,'Tab1-Plan'!$B$30:$F$33,IF(B16&lt;65,2,3),FALSE))</f>
        <v>3500</v>
      </c>
      <c r="BA16" s="33">
        <f>IF(T16="","",VLOOKUP($A$3,'Tab1-Plan'!$B$30:$F$33,IF(T16&lt;65,4,5),FALSE))</f>
        <v>4500</v>
      </c>
      <c r="BB16" s="115"/>
      <c r="BC16" s="126">
        <f t="shared" si="21"/>
        <v>3500</v>
      </c>
      <c r="BD16" s="126">
        <f t="shared" si="22"/>
        <v>4500</v>
      </c>
      <c r="BE16" s="125"/>
      <c r="BF16" s="62">
        <f t="shared" si="23"/>
        <v>0</v>
      </c>
      <c r="BG16" s="62">
        <f t="shared" si="24"/>
        <v>0</v>
      </c>
      <c r="BH16" s="62">
        <f t="shared" si="25"/>
        <v>0</v>
      </c>
      <c r="BI16" s="61">
        <f t="shared" si="26"/>
        <v>0</v>
      </c>
      <c r="BJ16" s="61"/>
      <c r="BK16" s="61">
        <f t="shared" si="27"/>
        <v>0</v>
      </c>
      <c r="BL16" s="61">
        <f t="shared" si="28"/>
        <v>0</v>
      </c>
      <c r="BM16" s="127"/>
      <c r="BR16" s="36"/>
      <c r="BS16" s="36"/>
      <c r="BT16" s="36"/>
      <c r="BU16" s="37"/>
      <c r="BV16" s="127"/>
      <c r="BW16" s="127"/>
      <c r="BZ16" s="36"/>
      <c r="CA16" s="36"/>
      <c r="CB16" s="36"/>
      <c r="CC16" s="36"/>
    </row>
    <row r="17" spans="1:81">
      <c r="A17" s="26">
        <f t="shared" si="29"/>
        <v>2035</v>
      </c>
      <c r="B17" s="26">
        <f t="shared" si="30"/>
        <v>40</v>
      </c>
      <c r="C17" s="26">
        <f t="shared" si="31"/>
        <v>14</v>
      </c>
      <c r="D17" s="103">
        <f t="shared" si="0"/>
        <v>0</v>
      </c>
      <c r="E17" s="118">
        <f t="shared" si="1"/>
        <v>2.3099999999999999E-2</v>
      </c>
      <c r="F17" s="103">
        <f t="shared" si="2"/>
        <v>1.1999999999999999E-3</v>
      </c>
      <c r="G17" s="103"/>
      <c r="H17" s="60">
        <f>IF(B17="","",(IF(AND(B17&gt;='Tab1-Plan'!$C$9,C17&gt;='Tab1-Plan'!$D$9),1,0)))</f>
        <v>0</v>
      </c>
      <c r="I17" s="64">
        <f>IF(AND(B17="",T17=""),"",VLOOKUP($A$3,'Tab2-Assumptions'!$A$10:$C$13,2,FALSE))</f>
        <v>0.5</v>
      </c>
      <c r="J17" s="64">
        <f>IF(AND(B17="",T17=""),"",VLOOKUP($A$3,'Tab2-Assumptions'!$A$10:$C$13,3,FALSE))</f>
        <v>0.2</v>
      </c>
      <c r="K17" s="103">
        <f t="shared" si="32"/>
        <v>0.69888644179194126</v>
      </c>
      <c r="L17" s="103">
        <f t="shared" si="3"/>
        <v>0</v>
      </c>
      <c r="M17" s="103">
        <f t="shared" si="4"/>
        <v>1.6144276805393841E-2</v>
      </c>
      <c r="N17" s="103">
        <f t="shared" si="5"/>
        <v>8.3866373015032943E-4</v>
      </c>
      <c r="O17" s="103">
        <f t="shared" si="6"/>
        <v>0.68190350125639709</v>
      </c>
      <c r="P17" s="103">
        <f t="shared" si="33"/>
        <v>0</v>
      </c>
      <c r="Q17" s="103">
        <f t="shared" si="7"/>
        <v>0</v>
      </c>
      <c r="R17" s="103">
        <f t="shared" si="8"/>
        <v>0</v>
      </c>
      <c r="T17" s="26">
        <f t="shared" si="34"/>
        <v>37</v>
      </c>
      <c r="U17" s="119">
        <f t="shared" si="9"/>
        <v>5.0000000000000001E-4</v>
      </c>
      <c r="V17" s="119"/>
      <c r="W17" s="120">
        <f t="shared" si="35"/>
        <v>0</v>
      </c>
      <c r="X17" s="120">
        <f t="shared" si="10"/>
        <v>0</v>
      </c>
      <c r="Y17" s="120">
        <f t="shared" si="11"/>
        <v>0</v>
      </c>
      <c r="Z17" s="120"/>
      <c r="AA17" s="119">
        <f t="shared" si="36"/>
        <v>0.57058856087095067</v>
      </c>
      <c r="AC17" s="26">
        <f t="shared" si="12"/>
        <v>40</v>
      </c>
      <c r="AD17" s="25">
        <f t="shared" si="13"/>
        <v>0.47760556926165926</v>
      </c>
      <c r="AE17" s="105"/>
      <c r="AF17" s="26">
        <f t="shared" si="14"/>
        <v>37</v>
      </c>
      <c r="AG17" s="25">
        <f t="shared" si="15"/>
        <v>0.43707675317042521</v>
      </c>
      <c r="AH17" s="123"/>
      <c r="AI17" s="122">
        <f t="shared" si="16"/>
        <v>0.05</v>
      </c>
      <c r="AJ17" s="124">
        <f t="shared" si="17"/>
        <v>0</v>
      </c>
      <c r="AL17" s="25">
        <f t="shared" si="37"/>
        <v>1.9475386153024226</v>
      </c>
      <c r="AM17" s="25">
        <f t="shared" si="38"/>
        <v>1</v>
      </c>
      <c r="AO17" s="33">
        <f t="shared" si="39"/>
        <v>15000</v>
      </c>
      <c r="AP17" s="33">
        <f t="shared" si="40"/>
        <v>15000</v>
      </c>
      <c r="AQ17" s="125"/>
      <c r="AR17" s="126">
        <f t="shared" si="41"/>
        <v>13952.329335308657</v>
      </c>
      <c r="AS17" s="126">
        <f t="shared" si="42"/>
        <v>12768.357819756129</v>
      </c>
      <c r="AT17" s="126"/>
      <c r="AU17" s="62">
        <f t="shared" si="18"/>
        <v>0</v>
      </c>
      <c r="AV17" s="62">
        <f t="shared" si="19"/>
        <v>0</v>
      </c>
      <c r="AW17" s="62">
        <f t="shared" si="20"/>
        <v>0</v>
      </c>
      <c r="AX17" s="61">
        <f t="shared" si="43"/>
        <v>0</v>
      </c>
      <c r="AY17" s="126"/>
      <c r="AZ17" s="33">
        <f>IF(B17="","",VLOOKUP($A$3,'Tab1-Plan'!$B$30:$F$33,IF(B17&lt;65,2,3),FALSE))</f>
        <v>3500</v>
      </c>
      <c r="BA17" s="33">
        <f>IF(T17="","",VLOOKUP($A$3,'Tab1-Plan'!$B$30:$F$33,IF(T17&lt;65,4,5),FALSE))</f>
        <v>4500</v>
      </c>
      <c r="BB17" s="115"/>
      <c r="BC17" s="126">
        <f t="shared" si="21"/>
        <v>3500</v>
      </c>
      <c r="BD17" s="126">
        <f t="shared" si="22"/>
        <v>4500</v>
      </c>
      <c r="BE17" s="125"/>
      <c r="BF17" s="62">
        <f t="shared" si="23"/>
        <v>0</v>
      </c>
      <c r="BG17" s="62">
        <f t="shared" si="24"/>
        <v>0</v>
      </c>
      <c r="BH17" s="62">
        <f t="shared" si="25"/>
        <v>0</v>
      </c>
      <c r="BI17" s="61">
        <f t="shared" si="26"/>
        <v>0</v>
      </c>
      <c r="BJ17" s="61"/>
      <c r="BK17" s="61">
        <f t="shared" si="27"/>
        <v>0</v>
      </c>
      <c r="BL17" s="61">
        <f t="shared" si="28"/>
        <v>0</v>
      </c>
      <c r="BM17" s="127"/>
      <c r="BR17" s="36"/>
      <c r="BS17" s="36"/>
      <c r="BT17" s="36"/>
      <c r="BU17" s="37"/>
      <c r="BV17" s="127"/>
      <c r="BW17" s="127"/>
      <c r="BZ17" s="36"/>
      <c r="CA17" s="36"/>
      <c r="CB17" s="36"/>
      <c r="CC17" s="36"/>
    </row>
    <row r="18" spans="1:81">
      <c r="A18" s="26">
        <f t="shared" si="29"/>
        <v>2036</v>
      </c>
      <c r="B18" s="26">
        <f t="shared" si="30"/>
        <v>41</v>
      </c>
      <c r="C18" s="26">
        <f t="shared" si="31"/>
        <v>15</v>
      </c>
      <c r="D18" s="103">
        <f t="shared" si="0"/>
        <v>0</v>
      </c>
      <c r="E18" s="118">
        <f t="shared" si="1"/>
        <v>2.18E-2</v>
      </c>
      <c r="F18" s="103">
        <f t="shared" si="2"/>
        <v>1.4E-3</v>
      </c>
      <c r="G18" s="103"/>
      <c r="H18" s="60">
        <f>IF(B18="","",(IF(AND(B18&gt;='Tab1-Plan'!$C$9,C18&gt;='Tab1-Plan'!$D$9),1,0)))</f>
        <v>0</v>
      </c>
      <c r="I18" s="64">
        <f>IF(AND(B18="",T18=""),"",VLOOKUP($A$3,'Tab2-Assumptions'!$A$10:$C$13,2,FALSE))</f>
        <v>0.5</v>
      </c>
      <c r="J18" s="64">
        <f>IF(AND(B18="",T18=""),"",VLOOKUP($A$3,'Tab2-Assumptions'!$A$10:$C$13,3,FALSE))</f>
        <v>0.2</v>
      </c>
      <c r="K18" s="103">
        <f t="shared" si="32"/>
        <v>0.68190350125639709</v>
      </c>
      <c r="L18" s="103">
        <f t="shared" si="3"/>
        <v>0</v>
      </c>
      <c r="M18" s="103">
        <f t="shared" si="4"/>
        <v>1.4865496327389456E-2</v>
      </c>
      <c r="N18" s="103">
        <f t="shared" si="5"/>
        <v>9.5466490175895595E-4</v>
      </c>
      <c r="O18" s="103">
        <f t="shared" si="6"/>
        <v>0.66608334002724867</v>
      </c>
      <c r="P18" s="103">
        <f t="shared" si="33"/>
        <v>0</v>
      </c>
      <c r="Q18" s="103">
        <f t="shared" si="7"/>
        <v>0</v>
      </c>
      <c r="R18" s="103">
        <f t="shared" si="8"/>
        <v>0</v>
      </c>
      <c r="T18" s="26">
        <f t="shared" si="34"/>
        <v>38</v>
      </c>
      <c r="U18" s="119">
        <f t="shared" si="9"/>
        <v>5.9999999999999995E-4</v>
      </c>
      <c r="V18" s="119"/>
      <c r="W18" s="120">
        <f t="shared" si="35"/>
        <v>0</v>
      </c>
      <c r="X18" s="120">
        <f t="shared" si="10"/>
        <v>0</v>
      </c>
      <c r="Y18" s="120">
        <f t="shared" si="11"/>
        <v>0</v>
      </c>
      <c r="Z18" s="120"/>
      <c r="AA18" s="119">
        <f t="shared" si="36"/>
        <v>0.54341767701995303</v>
      </c>
      <c r="AC18" s="26">
        <f t="shared" si="12"/>
        <v>41</v>
      </c>
      <c r="AD18" s="25">
        <f t="shared" si="13"/>
        <v>0.49193373633950904</v>
      </c>
      <c r="AE18" s="105"/>
      <c r="AF18" s="26">
        <f t="shared" si="14"/>
        <v>38</v>
      </c>
      <c r="AG18" s="25">
        <f t="shared" si="15"/>
        <v>0.45018905576553797</v>
      </c>
      <c r="AH18" s="123"/>
      <c r="AI18" s="122">
        <f t="shared" si="16"/>
        <v>0.05</v>
      </c>
      <c r="AJ18" s="124">
        <f t="shared" si="17"/>
        <v>0</v>
      </c>
      <c r="AL18" s="25">
        <f t="shared" si="37"/>
        <v>2.0449155460675437</v>
      </c>
      <c r="AM18" s="25">
        <f t="shared" si="38"/>
        <v>1</v>
      </c>
      <c r="AO18" s="33">
        <f t="shared" si="39"/>
        <v>15000</v>
      </c>
      <c r="AP18" s="33">
        <f t="shared" si="40"/>
        <v>15000</v>
      </c>
      <c r="AQ18" s="125"/>
      <c r="AR18" s="126">
        <f t="shared" si="41"/>
        <v>15089.444176136312</v>
      </c>
      <c r="AS18" s="126">
        <f t="shared" si="42"/>
        <v>13808.978982066254</v>
      </c>
      <c r="AT18" s="126"/>
      <c r="AU18" s="62">
        <f t="shared" si="18"/>
        <v>0</v>
      </c>
      <c r="AV18" s="62">
        <f t="shared" si="19"/>
        <v>0</v>
      </c>
      <c r="AW18" s="62">
        <f t="shared" si="20"/>
        <v>0</v>
      </c>
      <c r="AX18" s="61">
        <f t="shared" si="43"/>
        <v>0</v>
      </c>
      <c r="AY18" s="126"/>
      <c r="AZ18" s="33">
        <f>IF(B18="","",VLOOKUP($A$3,'Tab1-Plan'!$B$30:$F$33,IF(B18&lt;65,2,3),FALSE))</f>
        <v>3500</v>
      </c>
      <c r="BA18" s="33">
        <f>IF(T18="","",VLOOKUP($A$3,'Tab1-Plan'!$B$30:$F$33,IF(T18&lt;65,4,5),FALSE))</f>
        <v>4500</v>
      </c>
      <c r="BB18" s="115"/>
      <c r="BC18" s="126">
        <f t="shared" si="21"/>
        <v>3500</v>
      </c>
      <c r="BD18" s="126">
        <f t="shared" si="22"/>
        <v>4500</v>
      </c>
      <c r="BE18" s="125"/>
      <c r="BF18" s="62">
        <f t="shared" si="23"/>
        <v>0</v>
      </c>
      <c r="BG18" s="62">
        <f t="shared" si="24"/>
        <v>0</v>
      </c>
      <c r="BH18" s="62">
        <f t="shared" si="25"/>
        <v>0</v>
      </c>
      <c r="BI18" s="61">
        <f t="shared" si="26"/>
        <v>0</v>
      </c>
      <c r="BJ18" s="61"/>
      <c r="BK18" s="61">
        <f t="shared" si="27"/>
        <v>0</v>
      </c>
      <c r="BL18" s="61">
        <f t="shared" si="28"/>
        <v>0</v>
      </c>
      <c r="BM18" s="127"/>
      <c r="BR18" s="36"/>
      <c r="BS18" s="36"/>
      <c r="BT18" s="36"/>
      <c r="BU18" s="37"/>
      <c r="BV18" s="127"/>
      <c r="BW18" s="127"/>
      <c r="BZ18" s="36"/>
      <c r="CA18" s="36"/>
      <c r="CB18" s="36"/>
      <c r="CC18" s="36"/>
    </row>
    <row r="19" spans="1:81">
      <c r="A19" s="26">
        <f t="shared" si="29"/>
        <v>2037</v>
      </c>
      <c r="B19" s="26">
        <f t="shared" si="30"/>
        <v>42</v>
      </c>
      <c r="C19" s="26">
        <f t="shared" si="31"/>
        <v>16</v>
      </c>
      <c r="D19" s="103">
        <f t="shared" si="0"/>
        <v>0</v>
      </c>
      <c r="E19" s="118">
        <f t="shared" si="1"/>
        <v>2.0400000000000001E-2</v>
      </c>
      <c r="F19" s="103">
        <f t="shared" si="2"/>
        <v>1.5E-3</v>
      </c>
      <c r="G19" s="103"/>
      <c r="H19" s="60">
        <f>IF(B19="","",(IF(AND(B19&gt;='Tab1-Plan'!$C$9,C19&gt;='Tab1-Plan'!$D$9),1,0)))</f>
        <v>0</v>
      </c>
      <c r="I19" s="64">
        <f>IF(AND(B19="",T19=""),"",VLOOKUP($A$3,'Tab2-Assumptions'!$A$10:$C$13,2,FALSE))</f>
        <v>0.5</v>
      </c>
      <c r="J19" s="64">
        <f>IF(AND(B19="",T19=""),"",VLOOKUP($A$3,'Tab2-Assumptions'!$A$10:$C$13,3,FALSE))</f>
        <v>0.2</v>
      </c>
      <c r="K19" s="103">
        <f t="shared" si="32"/>
        <v>0.66608334002724867</v>
      </c>
      <c r="L19" s="103">
        <f t="shared" si="3"/>
        <v>0</v>
      </c>
      <c r="M19" s="103">
        <f t="shared" si="4"/>
        <v>1.3588100136555873E-2</v>
      </c>
      <c r="N19" s="103">
        <f t="shared" si="5"/>
        <v>9.9912501004087309E-4</v>
      </c>
      <c r="O19" s="103">
        <f t="shared" si="6"/>
        <v>0.65149611488065196</v>
      </c>
      <c r="P19" s="103">
        <f t="shared" si="33"/>
        <v>0</v>
      </c>
      <c r="Q19" s="103">
        <f t="shared" si="7"/>
        <v>0</v>
      </c>
      <c r="R19" s="103">
        <f t="shared" si="8"/>
        <v>0</v>
      </c>
      <c r="T19" s="26">
        <f t="shared" si="34"/>
        <v>39</v>
      </c>
      <c r="U19" s="119">
        <f t="shared" si="9"/>
        <v>5.9999999999999995E-4</v>
      </c>
      <c r="V19" s="119"/>
      <c r="W19" s="120">
        <f t="shared" si="35"/>
        <v>0</v>
      </c>
      <c r="X19" s="120">
        <f t="shared" si="10"/>
        <v>0</v>
      </c>
      <c r="Y19" s="120">
        <f t="shared" si="11"/>
        <v>0</v>
      </c>
      <c r="Z19" s="120"/>
      <c r="AA19" s="119">
        <f t="shared" si="36"/>
        <v>0.51754064478090767</v>
      </c>
      <c r="AC19" s="26">
        <f t="shared" si="12"/>
        <v>42</v>
      </c>
      <c r="AD19" s="25">
        <f t="shared" si="13"/>
        <v>0.50669174842969433</v>
      </c>
      <c r="AE19" s="105"/>
      <c r="AF19" s="26">
        <f t="shared" si="14"/>
        <v>39</v>
      </c>
      <c r="AG19" s="25">
        <f t="shared" si="15"/>
        <v>0.4636947274385041</v>
      </c>
      <c r="AH19" s="123"/>
      <c r="AI19" s="122">
        <f t="shared" si="16"/>
        <v>0.05</v>
      </c>
      <c r="AJ19" s="124">
        <f t="shared" si="17"/>
        <v>0</v>
      </c>
      <c r="AL19" s="25">
        <f t="shared" si="37"/>
        <v>2.1471613233709208</v>
      </c>
      <c r="AM19" s="25">
        <f t="shared" si="38"/>
        <v>1</v>
      </c>
      <c r="AO19" s="33">
        <f t="shared" si="39"/>
        <v>15000</v>
      </c>
      <c r="AP19" s="33">
        <f t="shared" si="40"/>
        <v>15000</v>
      </c>
      <c r="AQ19" s="125"/>
      <c r="AR19" s="126">
        <f t="shared" si="41"/>
        <v>16319.233876491422</v>
      </c>
      <c r="AS19" s="126">
        <f t="shared" si="42"/>
        <v>14934.410769104654</v>
      </c>
      <c r="AT19" s="126"/>
      <c r="AU19" s="62">
        <f t="shared" si="18"/>
        <v>0</v>
      </c>
      <c r="AV19" s="62">
        <f t="shared" si="19"/>
        <v>0</v>
      </c>
      <c r="AW19" s="62">
        <f t="shared" si="20"/>
        <v>0</v>
      </c>
      <c r="AX19" s="61">
        <f t="shared" si="43"/>
        <v>0</v>
      </c>
      <c r="AY19" s="126"/>
      <c r="AZ19" s="33">
        <f>IF(B19="","",VLOOKUP($A$3,'Tab1-Plan'!$B$30:$F$33,IF(B19&lt;65,2,3),FALSE))</f>
        <v>3500</v>
      </c>
      <c r="BA19" s="33">
        <f>IF(T19="","",VLOOKUP($A$3,'Tab1-Plan'!$B$30:$F$33,IF(T19&lt;65,4,5),FALSE))</f>
        <v>4500</v>
      </c>
      <c r="BB19" s="115"/>
      <c r="BC19" s="126">
        <f t="shared" si="21"/>
        <v>3500</v>
      </c>
      <c r="BD19" s="126">
        <f t="shared" si="22"/>
        <v>4500</v>
      </c>
      <c r="BE19" s="125"/>
      <c r="BF19" s="62">
        <f t="shared" si="23"/>
        <v>0</v>
      </c>
      <c r="BG19" s="62">
        <f t="shared" si="24"/>
        <v>0</v>
      </c>
      <c r="BH19" s="62">
        <f t="shared" si="25"/>
        <v>0</v>
      </c>
      <c r="BI19" s="61">
        <f t="shared" si="26"/>
        <v>0</v>
      </c>
      <c r="BJ19" s="61"/>
      <c r="BK19" s="61">
        <f t="shared" si="27"/>
        <v>0</v>
      </c>
      <c r="BL19" s="61">
        <f t="shared" si="28"/>
        <v>0</v>
      </c>
      <c r="BM19" s="127"/>
      <c r="BR19" s="36"/>
      <c r="BS19" s="36"/>
      <c r="BT19" s="36"/>
      <c r="BU19" s="37"/>
      <c r="BV19" s="127"/>
      <c r="BW19" s="127"/>
      <c r="BZ19" s="36"/>
      <c r="CA19" s="36"/>
      <c r="CB19" s="36"/>
      <c r="CC19" s="36"/>
    </row>
    <row r="20" spans="1:81">
      <c r="A20" s="26">
        <f t="shared" si="29"/>
        <v>2038</v>
      </c>
      <c r="B20" s="26">
        <f t="shared" si="30"/>
        <v>43</v>
      </c>
      <c r="C20" s="26">
        <f t="shared" si="31"/>
        <v>17</v>
      </c>
      <c r="D20" s="103">
        <f t="shared" si="0"/>
        <v>0</v>
      </c>
      <c r="E20" s="118">
        <f t="shared" si="1"/>
        <v>1.9E-2</v>
      </c>
      <c r="F20" s="103">
        <f t="shared" si="2"/>
        <v>1.6999999999999999E-3</v>
      </c>
      <c r="G20" s="103"/>
      <c r="H20" s="60">
        <f>IF(B20="","",(IF(AND(B20&gt;='Tab1-Plan'!$C$9,C20&gt;='Tab1-Plan'!$D$9),1,0)))</f>
        <v>0</v>
      </c>
      <c r="I20" s="64">
        <f>IF(AND(B20="",T20=""),"",VLOOKUP($A$3,'Tab2-Assumptions'!$A$10:$C$13,2,FALSE))</f>
        <v>0.5</v>
      </c>
      <c r="J20" s="64">
        <f>IF(AND(B20="",T20=""),"",VLOOKUP($A$3,'Tab2-Assumptions'!$A$10:$C$13,3,FALSE))</f>
        <v>0.2</v>
      </c>
      <c r="K20" s="103">
        <f t="shared" si="32"/>
        <v>0.65149611488065196</v>
      </c>
      <c r="L20" s="103">
        <f t="shared" si="3"/>
        <v>0</v>
      </c>
      <c r="M20" s="103">
        <f t="shared" si="4"/>
        <v>1.2378426182732386E-2</v>
      </c>
      <c r="N20" s="103">
        <f t="shared" si="5"/>
        <v>1.1075433952971083E-3</v>
      </c>
      <c r="O20" s="103">
        <f t="shared" si="6"/>
        <v>0.63801014530262246</v>
      </c>
      <c r="P20" s="103">
        <f t="shared" si="33"/>
        <v>0</v>
      </c>
      <c r="Q20" s="103">
        <f t="shared" si="7"/>
        <v>0</v>
      </c>
      <c r="R20" s="103">
        <f t="shared" si="8"/>
        <v>0</v>
      </c>
      <c r="T20" s="26">
        <f t="shared" si="34"/>
        <v>40</v>
      </c>
      <c r="U20" s="119">
        <f t="shared" si="9"/>
        <v>6.9999999999999999E-4</v>
      </c>
      <c r="V20" s="119"/>
      <c r="W20" s="120">
        <f t="shared" si="35"/>
        <v>0</v>
      </c>
      <c r="X20" s="120">
        <f t="shared" si="10"/>
        <v>0</v>
      </c>
      <c r="Y20" s="120">
        <f t="shared" si="11"/>
        <v>0</v>
      </c>
      <c r="Z20" s="120"/>
      <c r="AA20" s="119">
        <f t="shared" si="36"/>
        <v>0.49289585217229298</v>
      </c>
      <c r="AC20" s="26">
        <f t="shared" si="12"/>
        <v>43</v>
      </c>
      <c r="AD20" s="25">
        <f t="shared" si="13"/>
        <v>0.52189250088258521</v>
      </c>
      <c r="AE20" s="105"/>
      <c r="AF20" s="26">
        <f t="shared" si="14"/>
        <v>40</v>
      </c>
      <c r="AG20" s="25">
        <f t="shared" si="15"/>
        <v>0.47760556926165926</v>
      </c>
      <c r="AH20" s="123"/>
      <c r="AI20" s="122">
        <f t="shared" si="16"/>
        <v>0.05</v>
      </c>
      <c r="AJ20" s="124">
        <f t="shared" si="17"/>
        <v>0</v>
      </c>
      <c r="AL20" s="25">
        <f t="shared" si="37"/>
        <v>2.2545193895394671</v>
      </c>
      <c r="AM20" s="25">
        <f t="shared" si="38"/>
        <v>1</v>
      </c>
      <c r="AO20" s="33">
        <f t="shared" si="39"/>
        <v>15000</v>
      </c>
      <c r="AP20" s="33">
        <f t="shared" si="40"/>
        <v>15000</v>
      </c>
      <c r="AQ20" s="125"/>
      <c r="AR20" s="126">
        <f t="shared" si="41"/>
        <v>17649.251437425479</v>
      </c>
      <c r="AS20" s="126">
        <f t="shared" si="42"/>
        <v>16151.565246786686</v>
      </c>
      <c r="AT20" s="126"/>
      <c r="AU20" s="62">
        <f t="shared" si="18"/>
        <v>0</v>
      </c>
      <c r="AV20" s="62">
        <f t="shared" si="19"/>
        <v>0</v>
      </c>
      <c r="AW20" s="62">
        <f t="shared" si="20"/>
        <v>0</v>
      </c>
      <c r="AX20" s="61">
        <f t="shared" si="43"/>
        <v>0</v>
      </c>
      <c r="AY20" s="126"/>
      <c r="AZ20" s="33">
        <f>IF(B20="","",VLOOKUP($A$3,'Tab1-Plan'!$B$30:$F$33,IF(B20&lt;65,2,3),FALSE))</f>
        <v>3500</v>
      </c>
      <c r="BA20" s="33">
        <f>IF(T20="","",VLOOKUP($A$3,'Tab1-Plan'!$B$30:$F$33,IF(T20&lt;65,4,5),FALSE))</f>
        <v>4500</v>
      </c>
      <c r="BB20" s="115"/>
      <c r="BC20" s="126">
        <f t="shared" si="21"/>
        <v>3500</v>
      </c>
      <c r="BD20" s="126">
        <f t="shared" si="22"/>
        <v>4500</v>
      </c>
      <c r="BE20" s="125"/>
      <c r="BF20" s="62">
        <f t="shared" si="23"/>
        <v>0</v>
      </c>
      <c r="BG20" s="62">
        <f t="shared" si="24"/>
        <v>0</v>
      </c>
      <c r="BH20" s="62">
        <f t="shared" si="25"/>
        <v>0</v>
      </c>
      <c r="BI20" s="61">
        <f t="shared" si="26"/>
        <v>0</v>
      </c>
      <c r="BJ20" s="61"/>
      <c r="BK20" s="61">
        <f t="shared" si="27"/>
        <v>0</v>
      </c>
      <c r="BL20" s="61">
        <f t="shared" si="28"/>
        <v>0</v>
      </c>
      <c r="BM20" s="127"/>
      <c r="BR20" s="36"/>
      <c r="BS20" s="36"/>
      <c r="BT20" s="36"/>
      <c r="BU20" s="37"/>
      <c r="BV20" s="127"/>
      <c r="BW20" s="127"/>
      <c r="BZ20" s="36"/>
      <c r="CA20" s="36"/>
      <c r="CB20" s="36"/>
      <c r="CC20" s="36"/>
    </row>
    <row r="21" spans="1:81">
      <c r="A21" s="26">
        <f t="shared" si="29"/>
        <v>2039</v>
      </c>
      <c r="B21" s="26">
        <f t="shared" si="30"/>
        <v>44</v>
      </c>
      <c r="C21" s="26">
        <f t="shared" si="31"/>
        <v>18</v>
      </c>
      <c r="D21" s="103">
        <f t="shared" si="0"/>
        <v>0</v>
      </c>
      <c r="E21" s="118">
        <f t="shared" si="1"/>
        <v>1.7600000000000001E-2</v>
      </c>
      <c r="F21" s="103">
        <f t="shared" si="2"/>
        <v>1.9E-3</v>
      </c>
      <c r="G21" s="103"/>
      <c r="H21" s="60">
        <f>IF(B21="","",(IF(AND(B21&gt;='Tab1-Plan'!$C$9,C21&gt;='Tab1-Plan'!$D$9),1,0)))</f>
        <v>0</v>
      </c>
      <c r="I21" s="64">
        <f>IF(AND(B21="",T21=""),"",VLOOKUP($A$3,'Tab2-Assumptions'!$A$10:$C$13,2,FALSE))</f>
        <v>0.5</v>
      </c>
      <c r="J21" s="64">
        <f>IF(AND(B21="",T21=""),"",VLOOKUP($A$3,'Tab2-Assumptions'!$A$10:$C$13,3,FALSE))</f>
        <v>0.2</v>
      </c>
      <c r="K21" s="103">
        <f t="shared" si="32"/>
        <v>0.63801014530262246</v>
      </c>
      <c r="L21" s="103">
        <f t="shared" si="3"/>
        <v>0</v>
      </c>
      <c r="M21" s="103">
        <f t="shared" si="4"/>
        <v>1.1228978557326156E-2</v>
      </c>
      <c r="N21" s="103">
        <f t="shared" si="5"/>
        <v>1.2122192760749826E-3</v>
      </c>
      <c r="O21" s="103">
        <f t="shared" si="6"/>
        <v>0.62556894746922131</v>
      </c>
      <c r="P21" s="103">
        <f t="shared" si="33"/>
        <v>0</v>
      </c>
      <c r="Q21" s="103">
        <f t="shared" si="7"/>
        <v>0</v>
      </c>
      <c r="R21" s="103">
        <f t="shared" si="8"/>
        <v>0</v>
      </c>
      <c r="T21" s="26">
        <f t="shared" si="34"/>
        <v>41</v>
      </c>
      <c r="U21" s="119">
        <f t="shared" si="9"/>
        <v>6.9999999999999999E-4</v>
      </c>
      <c r="V21" s="119"/>
      <c r="W21" s="120">
        <f t="shared" si="35"/>
        <v>0</v>
      </c>
      <c r="X21" s="120">
        <f t="shared" si="10"/>
        <v>0</v>
      </c>
      <c r="Y21" s="120">
        <f t="shared" si="11"/>
        <v>0</v>
      </c>
      <c r="Z21" s="120"/>
      <c r="AA21" s="119">
        <f t="shared" si="36"/>
        <v>0.46942462111646949</v>
      </c>
      <c r="AC21" s="26">
        <f t="shared" si="12"/>
        <v>44</v>
      </c>
      <c r="AD21" s="25">
        <f t="shared" si="13"/>
        <v>0.53754927590906276</v>
      </c>
      <c r="AE21" s="105"/>
      <c r="AF21" s="26">
        <f t="shared" si="14"/>
        <v>41</v>
      </c>
      <c r="AG21" s="25">
        <f t="shared" si="15"/>
        <v>0.49193373633950904</v>
      </c>
      <c r="AH21" s="123"/>
      <c r="AI21" s="122">
        <f t="shared" si="16"/>
        <v>0.05</v>
      </c>
      <c r="AJ21" s="124">
        <f t="shared" si="17"/>
        <v>0</v>
      </c>
      <c r="AL21" s="25">
        <f t="shared" si="37"/>
        <v>2.3672453590164406</v>
      </c>
      <c r="AM21" s="25">
        <f t="shared" si="38"/>
        <v>1</v>
      </c>
      <c r="AO21" s="33">
        <f t="shared" si="39"/>
        <v>15000</v>
      </c>
      <c r="AP21" s="33">
        <f t="shared" si="40"/>
        <v>15000</v>
      </c>
      <c r="AQ21" s="125"/>
      <c r="AR21" s="126">
        <f t="shared" si="41"/>
        <v>19087.665429575656</v>
      </c>
      <c r="AS21" s="126">
        <f t="shared" si="42"/>
        <v>17467.917814399803</v>
      </c>
      <c r="AT21" s="126"/>
      <c r="AU21" s="62">
        <f t="shared" si="18"/>
        <v>0</v>
      </c>
      <c r="AV21" s="62">
        <f t="shared" si="19"/>
        <v>0</v>
      </c>
      <c r="AW21" s="62">
        <f t="shared" si="20"/>
        <v>0</v>
      </c>
      <c r="AX21" s="61">
        <f t="shared" si="43"/>
        <v>0</v>
      </c>
      <c r="AY21" s="126"/>
      <c r="AZ21" s="33">
        <f>IF(B21="","",VLOOKUP($A$3,'Tab1-Plan'!$B$30:$F$33,IF(B21&lt;65,2,3),FALSE))</f>
        <v>3500</v>
      </c>
      <c r="BA21" s="33">
        <f>IF(T21="","",VLOOKUP($A$3,'Tab1-Plan'!$B$30:$F$33,IF(T21&lt;65,4,5),FALSE))</f>
        <v>4500</v>
      </c>
      <c r="BB21" s="115"/>
      <c r="BC21" s="126">
        <f t="shared" si="21"/>
        <v>3500</v>
      </c>
      <c r="BD21" s="126">
        <f t="shared" si="22"/>
        <v>4500</v>
      </c>
      <c r="BE21" s="125"/>
      <c r="BF21" s="62">
        <f t="shared" si="23"/>
        <v>0</v>
      </c>
      <c r="BG21" s="62">
        <f t="shared" si="24"/>
        <v>0</v>
      </c>
      <c r="BH21" s="62">
        <f t="shared" si="25"/>
        <v>0</v>
      </c>
      <c r="BI21" s="61">
        <f t="shared" si="26"/>
        <v>0</v>
      </c>
      <c r="BJ21" s="61"/>
      <c r="BK21" s="61">
        <f t="shared" si="27"/>
        <v>0</v>
      </c>
      <c r="BL21" s="61">
        <f t="shared" si="28"/>
        <v>0</v>
      </c>
      <c r="BM21" s="127"/>
      <c r="BR21" s="36"/>
      <c r="BS21" s="36"/>
      <c r="BT21" s="36"/>
      <c r="BU21" s="37"/>
      <c r="BV21" s="127"/>
      <c r="BW21" s="127"/>
      <c r="BZ21" s="36"/>
      <c r="CA21" s="36"/>
      <c r="CB21" s="36"/>
      <c r="CC21" s="36"/>
    </row>
    <row r="22" spans="1:81">
      <c r="A22" s="26">
        <f t="shared" si="29"/>
        <v>2040</v>
      </c>
      <c r="B22" s="26">
        <f t="shared" si="30"/>
        <v>45</v>
      </c>
      <c r="C22" s="26">
        <f t="shared" si="31"/>
        <v>19</v>
      </c>
      <c r="D22" s="103">
        <f t="shared" si="0"/>
        <v>0</v>
      </c>
      <c r="E22" s="118">
        <f t="shared" si="1"/>
        <v>1.5100000000000001E-2</v>
      </c>
      <c r="F22" s="103">
        <f t="shared" si="2"/>
        <v>2.2000000000000001E-3</v>
      </c>
      <c r="G22" s="103"/>
      <c r="H22" s="60">
        <f>IF(B22="","",(IF(AND(B22&gt;='Tab1-Plan'!$C$9,C22&gt;='Tab1-Plan'!$D$9),1,0)))</f>
        <v>0</v>
      </c>
      <c r="I22" s="64">
        <f>IF(AND(B22="",T22=""),"",VLOOKUP($A$3,'Tab2-Assumptions'!$A$10:$C$13,2,FALSE))</f>
        <v>0.5</v>
      </c>
      <c r="J22" s="64">
        <f>IF(AND(B22="",T22=""),"",VLOOKUP($A$3,'Tab2-Assumptions'!$A$10:$C$13,3,FALSE))</f>
        <v>0.2</v>
      </c>
      <c r="K22" s="103">
        <f t="shared" si="32"/>
        <v>0.62556894746922131</v>
      </c>
      <c r="L22" s="103">
        <f t="shared" si="3"/>
        <v>0</v>
      </c>
      <c r="M22" s="103">
        <f t="shared" si="4"/>
        <v>9.4460911067852423E-3</v>
      </c>
      <c r="N22" s="103">
        <f t="shared" si="5"/>
        <v>1.3762516844322869E-3</v>
      </c>
      <c r="O22" s="103">
        <f t="shared" si="6"/>
        <v>0.61474660467800379</v>
      </c>
      <c r="P22" s="103">
        <f t="shared" si="33"/>
        <v>0</v>
      </c>
      <c r="Q22" s="103">
        <f t="shared" si="7"/>
        <v>0</v>
      </c>
      <c r="R22" s="103">
        <f t="shared" si="8"/>
        <v>0</v>
      </c>
      <c r="T22" s="26">
        <f t="shared" si="34"/>
        <v>42</v>
      </c>
      <c r="U22" s="119">
        <f t="shared" si="9"/>
        <v>8.0000000000000004E-4</v>
      </c>
      <c r="V22" s="119"/>
      <c r="W22" s="120">
        <f t="shared" si="35"/>
        <v>0</v>
      </c>
      <c r="X22" s="120">
        <f t="shared" si="10"/>
        <v>0</v>
      </c>
      <c r="Y22" s="120">
        <f t="shared" si="11"/>
        <v>0</v>
      </c>
      <c r="Z22" s="120"/>
      <c r="AA22" s="119">
        <f t="shared" si="36"/>
        <v>0.44707106772997091</v>
      </c>
      <c r="AC22" s="26">
        <f t="shared" si="12"/>
        <v>45</v>
      </c>
      <c r="AD22" s="25">
        <f t="shared" si="13"/>
        <v>0.55367575418633463</v>
      </c>
      <c r="AE22" s="105"/>
      <c r="AF22" s="26">
        <f t="shared" si="14"/>
        <v>42</v>
      </c>
      <c r="AG22" s="25">
        <f t="shared" si="15"/>
        <v>0.50669174842969433</v>
      </c>
      <c r="AH22" s="123"/>
      <c r="AI22" s="122">
        <f t="shared" si="16"/>
        <v>0.05</v>
      </c>
      <c r="AJ22" s="124">
        <f t="shared" si="17"/>
        <v>0</v>
      </c>
      <c r="AL22" s="25">
        <f t="shared" si="37"/>
        <v>2.4856076269672629</v>
      </c>
      <c r="AM22" s="25">
        <f t="shared" si="38"/>
        <v>1</v>
      </c>
      <c r="AO22" s="33">
        <f t="shared" si="39"/>
        <v>15000</v>
      </c>
      <c r="AP22" s="33">
        <f t="shared" si="40"/>
        <v>15000</v>
      </c>
      <c r="AQ22" s="125"/>
      <c r="AR22" s="126">
        <f t="shared" si="41"/>
        <v>20643.310162086073</v>
      </c>
      <c r="AS22" s="126">
        <f t="shared" si="42"/>
        <v>18891.55311627339</v>
      </c>
      <c r="AT22" s="126"/>
      <c r="AU22" s="62">
        <f t="shared" si="18"/>
        <v>0</v>
      </c>
      <c r="AV22" s="62">
        <f t="shared" si="19"/>
        <v>0</v>
      </c>
      <c r="AW22" s="62">
        <f t="shared" si="20"/>
        <v>0</v>
      </c>
      <c r="AX22" s="61">
        <f t="shared" si="43"/>
        <v>0</v>
      </c>
      <c r="AY22" s="126"/>
      <c r="AZ22" s="33">
        <f>IF(B22="","",VLOOKUP($A$3,'Tab1-Plan'!$B$30:$F$33,IF(B22&lt;65,2,3),FALSE))</f>
        <v>3500</v>
      </c>
      <c r="BA22" s="33">
        <f>IF(T22="","",VLOOKUP($A$3,'Tab1-Plan'!$B$30:$F$33,IF(T22&lt;65,4,5),FALSE))</f>
        <v>4500</v>
      </c>
      <c r="BB22" s="115"/>
      <c r="BC22" s="126">
        <f t="shared" si="21"/>
        <v>3500</v>
      </c>
      <c r="BD22" s="126">
        <f t="shared" si="22"/>
        <v>4500</v>
      </c>
      <c r="BE22" s="125"/>
      <c r="BF22" s="62">
        <f t="shared" si="23"/>
        <v>0</v>
      </c>
      <c r="BG22" s="62">
        <f t="shared" si="24"/>
        <v>0</v>
      </c>
      <c r="BH22" s="62">
        <f t="shared" si="25"/>
        <v>0</v>
      </c>
      <c r="BI22" s="61">
        <f t="shared" si="26"/>
        <v>0</v>
      </c>
      <c r="BJ22" s="61"/>
      <c r="BK22" s="61">
        <f t="shared" si="27"/>
        <v>0</v>
      </c>
      <c r="BL22" s="61">
        <f t="shared" si="28"/>
        <v>0</v>
      </c>
      <c r="BM22" s="127"/>
      <c r="BR22" s="36"/>
      <c r="BS22" s="36"/>
      <c r="BT22" s="36"/>
      <c r="BU22" s="37"/>
      <c r="BV22" s="127"/>
      <c r="BW22" s="127"/>
      <c r="BZ22" s="36"/>
      <c r="CA22" s="36"/>
      <c r="CB22" s="36"/>
      <c r="CC22" s="36"/>
    </row>
    <row r="23" spans="1:81">
      <c r="A23" s="26">
        <f t="shared" si="29"/>
        <v>2041</v>
      </c>
      <c r="B23" s="26">
        <f t="shared" si="30"/>
        <v>46</v>
      </c>
      <c r="C23" s="26">
        <f t="shared" si="31"/>
        <v>20</v>
      </c>
      <c r="D23" s="103">
        <f t="shared" si="0"/>
        <v>0</v>
      </c>
      <c r="E23" s="118">
        <f t="shared" si="1"/>
        <v>1.17E-2</v>
      </c>
      <c r="F23" s="103">
        <f t="shared" si="2"/>
        <v>2.5000000000000001E-3</v>
      </c>
      <c r="G23" s="103"/>
      <c r="H23" s="60">
        <f>IF(B23="","",(IF(AND(B23&gt;='Tab1-Plan'!$C$9,C23&gt;='Tab1-Plan'!$D$9),1,0)))</f>
        <v>0</v>
      </c>
      <c r="I23" s="64">
        <f>IF(AND(B23="",T23=""),"",VLOOKUP($A$3,'Tab2-Assumptions'!$A$10:$C$13,2,FALSE))</f>
        <v>0.5</v>
      </c>
      <c r="J23" s="64">
        <f>IF(AND(B23="",T23=""),"",VLOOKUP($A$3,'Tab2-Assumptions'!$A$10:$C$13,3,FALSE))</f>
        <v>0.2</v>
      </c>
      <c r="K23" s="103">
        <f t="shared" si="32"/>
        <v>0.61474660467800379</v>
      </c>
      <c r="L23" s="103">
        <f t="shared" si="3"/>
        <v>0</v>
      </c>
      <c r="M23" s="103">
        <f t="shared" si="4"/>
        <v>7.1925352747326445E-3</v>
      </c>
      <c r="N23" s="103">
        <f t="shared" si="5"/>
        <v>1.5368665116950095E-3</v>
      </c>
      <c r="O23" s="103">
        <f t="shared" si="6"/>
        <v>0.60601720289157612</v>
      </c>
      <c r="P23" s="103">
        <f t="shared" si="33"/>
        <v>0</v>
      </c>
      <c r="Q23" s="103">
        <f t="shared" si="7"/>
        <v>0</v>
      </c>
      <c r="R23" s="103">
        <f t="shared" si="8"/>
        <v>0</v>
      </c>
      <c r="T23" s="26">
        <f t="shared" si="34"/>
        <v>43</v>
      </c>
      <c r="U23" s="119">
        <f t="shared" si="9"/>
        <v>8.0000000000000004E-4</v>
      </c>
      <c r="V23" s="119"/>
      <c r="W23" s="120">
        <f t="shared" si="35"/>
        <v>0</v>
      </c>
      <c r="X23" s="120">
        <f t="shared" si="10"/>
        <v>0</v>
      </c>
      <c r="Y23" s="120">
        <f t="shared" si="11"/>
        <v>0</v>
      </c>
      <c r="Z23" s="120"/>
      <c r="AA23" s="119">
        <f t="shared" si="36"/>
        <v>0.42578196926663892</v>
      </c>
      <c r="AC23" s="26">
        <f t="shared" si="12"/>
        <v>46</v>
      </c>
      <c r="AD23" s="25">
        <f t="shared" si="13"/>
        <v>0.57028602681192464</v>
      </c>
      <c r="AE23" s="105"/>
      <c r="AF23" s="26">
        <f t="shared" si="14"/>
        <v>43</v>
      </c>
      <c r="AG23" s="25">
        <f t="shared" si="15"/>
        <v>0.52189250088258521</v>
      </c>
      <c r="AH23" s="123"/>
      <c r="AI23" s="122">
        <f t="shared" si="16"/>
        <v>0.05</v>
      </c>
      <c r="AJ23" s="124">
        <f t="shared" si="17"/>
        <v>0</v>
      </c>
      <c r="AL23" s="25">
        <f t="shared" si="37"/>
        <v>2.6098880083156262</v>
      </c>
      <c r="AM23" s="25">
        <f t="shared" si="38"/>
        <v>1</v>
      </c>
      <c r="AO23" s="33">
        <f t="shared" si="39"/>
        <v>15000</v>
      </c>
      <c r="AP23" s="33">
        <f t="shared" si="40"/>
        <v>15000</v>
      </c>
      <c r="AQ23" s="125"/>
      <c r="AR23" s="126">
        <f t="shared" si="41"/>
        <v>22325.739940296084</v>
      </c>
      <c r="AS23" s="126">
        <f t="shared" si="42"/>
        <v>20431.21469524967</v>
      </c>
      <c r="AT23" s="126"/>
      <c r="AU23" s="62">
        <f t="shared" si="18"/>
        <v>0</v>
      </c>
      <c r="AV23" s="62">
        <f t="shared" si="19"/>
        <v>0</v>
      </c>
      <c r="AW23" s="62">
        <f t="shared" si="20"/>
        <v>0</v>
      </c>
      <c r="AX23" s="61">
        <f t="shared" si="43"/>
        <v>0</v>
      </c>
      <c r="AY23" s="126"/>
      <c r="AZ23" s="33">
        <f>IF(B23="","",VLOOKUP($A$3,'Tab1-Plan'!$B$30:$F$33,IF(B23&lt;65,2,3),FALSE))</f>
        <v>3500</v>
      </c>
      <c r="BA23" s="33">
        <f>IF(T23="","",VLOOKUP($A$3,'Tab1-Plan'!$B$30:$F$33,IF(T23&lt;65,4,5),FALSE))</f>
        <v>4500</v>
      </c>
      <c r="BB23" s="115"/>
      <c r="BC23" s="126">
        <f t="shared" si="21"/>
        <v>3500</v>
      </c>
      <c r="BD23" s="126">
        <f t="shared" si="22"/>
        <v>4500</v>
      </c>
      <c r="BE23" s="125"/>
      <c r="BF23" s="62">
        <f t="shared" si="23"/>
        <v>0</v>
      </c>
      <c r="BG23" s="62">
        <f t="shared" si="24"/>
        <v>0</v>
      </c>
      <c r="BH23" s="62">
        <f t="shared" si="25"/>
        <v>0</v>
      </c>
      <c r="BI23" s="61">
        <f t="shared" si="26"/>
        <v>0</v>
      </c>
      <c r="BJ23" s="61"/>
      <c r="BK23" s="61">
        <f t="shared" si="27"/>
        <v>0</v>
      </c>
      <c r="BL23" s="61">
        <f t="shared" si="28"/>
        <v>0</v>
      </c>
      <c r="BM23" s="127"/>
      <c r="BR23" s="36"/>
      <c r="BS23" s="36"/>
      <c r="BT23" s="36"/>
      <c r="BU23" s="37"/>
      <c r="BV23" s="127"/>
      <c r="BW23" s="127"/>
      <c r="BZ23" s="36"/>
      <c r="CA23" s="36"/>
      <c r="CB23" s="36"/>
      <c r="CC23" s="36"/>
    </row>
    <row r="24" spans="1:81">
      <c r="A24" s="26">
        <f t="shared" si="29"/>
        <v>2042</v>
      </c>
      <c r="B24" s="26">
        <f t="shared" si="30"/>
        <v>47</v>
      </c>
      <c r="C24" s="26">
        <f t="shared" si="31"/>
        <v>21</v>
      </c>
      <c r="D24" s="103">
        <f t="shared" si="0"/>
        <v>0</v>
      </c>
      <c r="E24" s="118">
        <f t="shared" si="1"/>
        <v>8.0999999999999996E-3</v>
      </c>
      <c r="F24" s="103">
        <f t="shared" si="2"/>
        <v>2.8E-3</v>
      </c>
      <c r="G24" s="103"/>
      <c r="H24" s="60">
        <f>IF(B24="","",(IF(AND(B24&gt;='Tab1-Plan'!$C$9,C24&gt;='Tab1-Plan'!$D$9),1,0)))</f>
        <v>0</v>
      </c>
      <c r="I24" s="64">
        <f>IF(AND(B24="",T24=""),"",VLOOKUP($A$3,'Tab2-Assumptions'!$A$10:$C$13,2,FALSE))</f>
        <v>0.5</v>
      </c>
      <c r="J24" s="64">
        <f>IF(AND(B24="",T24=""),"",VLOOKUP($A$3,'Tab2-Assumptions'!$A$10:$C$13,3,FALSE))</f>
        <v>0.2</v>
      </c>
      <c r="K24" s="103">
        <f t="shared" si="32"/>
        <v>0.60601720289157612</v>
      </c>
      <c r="L24" s="103">
        <f t="shared" si="3"/>
        <v>0</v>
      </c>
      <c r="M24" s="103">
        <f t="shared" si="4"/>
        <v>4.9087393434217664E-3</v>
      </c>
      <c r="N24" s="103">
        <f t="shared" si="5"/>
        <v>1.696848168096413E-3</v>
      </c>
      <c r="O24" s="103">
        <f t="shared" si="6"/>
        <v>0.59941161538005794</v>
      </c>
      <c r="P24" s="103">
        <f t="shared" si="33"/>
        <v>0</v>
      </c>
      <c r="Q24" s="103">
        <f t="shared" si="7"/>
        <v>0</v>
      </c>
      <c r="R24" s="103">
        <f t="shared" si="8"/>
        <v>0</v>
      </c>
      <c r="T24" s="26">
        <f t="shared" si="34"/>
        <v>44</v>
      </c>
      <c r="U24" s="119">
        <f t="shared" si="9"/>
        <v>8.9999999999999998E-4</v>
      </c>
      <c r="V24" s="119"/>
      <c r="W24" s="120">
        <f t="shared" si="35"/>
        <v>0</v>
      </c>
      <c r="X24" s="120">
        <f t="shared" si="10"/>
        <v>0</v>
      </c>
      <c r="Y24" s="120">
        <f t="shared" si="11"/>
        <v>0</v>
      </c>
      <c r="Z24" s="120"/>
      <c r="AA24" s="119">
        <f t="shared" si="36"/>
        <v>0.40550663739679893</v>
      </c>
      <c r="AC24" s="26">
        <f t="shared" si="12"/>
        <v>47</v>
      </c>
      <c r="AD24" s="25">
        <f t="shared" si="13"/>
        <v>0.58739460761628237</v>
      </c>
      <c r="AE24" s="105"/>
      <c r="AF24" s="26">
        <f t="shared" si="14"/>
        <v>44</v>
      </c>
      <c r="AG24" s="25">
        <f t="shared" si="15"/>
        <v>0.53754927590906276</v>
      </c>
      <c r="AH24" s="123"/>
      <c r="AI24" s="122">
        <f t="shared" si="16"/>
        <v>0.05</v>
      </c>
      <c r="AJ24" s="124">
        <f t="shared" si="17"/>
        <v>0</v>
      </c>
      <c r="AL24" s="25">
        <f t="shared" si="37"/>
        <v>2.7403824087314077</v>
      </c>
      <c r="AM24" s="25">
        <f t="shared" si="38"/>
        <v>1</v>
      </c>
      <c r="AO24" s="33">
        <f t="shared" si="39"/>
        <v>15000</v>
      </c>
      <c r="AP24" s="33">
        <f t="shared" si="40"/>
        <v>15000</v>
      </c>
      <c r="AQ24" s="125"/>
      <c r="AR24" s="126">
        <f t="shared" si="41"/>
        <v>24145.287745430218</v>
      </c>
      <c r="AS24" s="126">
        <f t="shared" si="42"/>
        <v>22096.358692912519</v>
      </c>
      <c r="AT24" s="126"/>
      <c r="AU24" s="62">
        <f t="shared" si="18"/>
        <v>0</v>
      </c>
      <c r="AV24" s="62">
        <f t="shared" si="19"/>
        <v>0</v>
      </c>
      <c r="AW24" s="62">
        <f t="shared" si="20"/>
        <v>0</v>
      </c>
      <c r="AX24" s="61">
        <f t="shared" si="43"/>
        <v>0</v>
      </c>
      <c r="AY24" s="126"/>
      <c r="AZ24" s="33">
        <f>IF(B24="","",VLOOKUP($A$3,'Tab1-Plan'!$B$30:$F$33,IF(B24&lt;65,2,3),FALSE))</f>
        <v>3500</v>
      </c>
      <c r="BA24" s="33">
        <f>IF(T24="","",VLOOKUP($A$3,'Tab1-Plan'!$B$30:$F$33,IF(T24&lt;65,4,5),FALSE))</f>
        <v>4500</v>
      </c>
      <c r="BB24" s="115"/>
      <c r="BC24" s="126">
        <f t="shared" si="21"/>
        <v>3500</v>
      </c>
      <c r="BD24" s="126">
        <f t="shared" si="22"/>
        <v>4500</v>
      </c>
      <c r="BE24" s="125"/>
      <c r="BF24" s="62">
        <f t="shared" si="23"/>
        <v>0</v>
      </c>
      <c r="BG24" s="62">
        <f t="shared" si="24"/>
        <v>0</v>
      </c>
      <c r="BH24" s="62">
        <f t="shared" si="25"/>
        <v>0</v>
      </c>
      <c r="BI24" s="61">
        <f t="shared" si="26"/>
        <v>0</v>
      </c>
      <c r="BJ24" s="61"/>
      <c r="BK24" s="61">
        <f t="shared" si="27"/>
        <v>0</v>
      </c>
      <c r="BL24" s="61">
        <f t="shared" si="28"/>
        <v>0</v>
      </c>
      <c r="BM24" s="127"/>
      <c r="BR24" s="36"/>
      <c r="BS24" s="36"/>
      <c r="BT24" s="36"/>
      <c r="BU24" s="37"/>
      <c r="BV24" s="127"/>
      <c r="BW24" s="127"/>
      <c r="BZ24" s="36"/>
      <c r="CA24" s="36"/>
      <c r="CB24" s="36"/>
      <c r="CC24" s="36"/>
    </row>
    <row r="25" spans="1:81">
      <c r="A25" s="26">
        <f t="shared" si="29"/>
        <v>2043</v>
      </c>
      <c r="B25" s="26">
        <f t="shared" si="30"/>
        <v>48</v>
      </c>
      <c r="C25" s="26">
        <f t="shared" si="31"/>
        <v>22</v>
      </c>
      <c r="D25" s="103">
        <f t="shared" si="0"/>
        <v>0</v>
      </c>
      <c r="E25" s="118">
        <f t="shared" si="1"/>
        <v>6.4999999999999997E-3</v>
      </c>
      <c r="F25" s="103">
        <f t="shared" si="2"/>
        <v>3.0999999999999999E-3</v>
      </c>
      <c r="G25" s="103"/>
      <c r="H25" s="60">
        <f>IF(B25="","",(IF(AND(B25&gt;='Tab1-Plan'!$C$9,C25&gt;='Tab1-Plan'!$D$9),1,0)))</f>
        <v>0</v>
      </c>
      <c r="I25" s="64">
        <f>IF(AND(B25="",T25=""),"",VLOOKUP($A$3,'Tab2-Assumptions'!$A$10:$C$13,2,FALSE))</f>
        <v>0.5</v>
      </c>
      <c r="J25" s="64">
        <f>IF(AND(B25="",T25=""),"",VLOOKUP($A$3,'Tab2-Assumptions'!$A$10:$C$13,3,FALSE))</f>
        <v>0.2</v>
      </c>
      <c r="K25" s="103">
        <f t="shared" si="32"/>
        <v>0.59941161538005794</v>
      </c>
      <c r="L25" s="103">
        <f t="shared" si="3"/>
        <v>0</v>
      </c>
      <c r="M25" s="103">
        <f t="shared" si="4"/>
        <v>3.8961754999703763E-3</v>
      </c>
      <c r="N25" s="103">
        <f t="shared" si="5"/>
        <v>1.8581760076781795E-3</v>
      </c>
      <c r="O25" s="103">
        <f t="shared" si="6"/>
        <v>0.59365726387240936</v>
      </c>
      <c r="P25" s="103">
        <f t="shared" si="33"/>
        <v>0</v>
      </c>
      <c r="Q25" s="103">
        <f t="shared" si="7"/>
        <v>0</v>
      </c>
      <c r="R25" s="103">
        <f t="shared" si="8"/>
        <v>0</v>
      </c>
      <c r="T25" s="26">
        <f t="shared" si="34"/>
        <v>45</v>
      </c>
      <c r="U25" s="119">
        <f t="shared" si="9"/>
        <v>1E-3</v>
      </c>
      <c r="V25" s="119"/>
      <c r="W25" s="120">
        <f t="shared" si="35"/>
        <v>0</v>
      </c>
      <c r="X25" s="120">
        <f t="shared" si="10"/>
        <v>0</v>
      </c>
      <c r="Y25" s="120">
        <f t="shared" si="11"/>
        <v>0</v>
      </c>
      <c r="Z25" s="120"/>
      <c r="AA25" s="119">
        <f t="shared" si="36"/>
        <v>0.38619679752076086</v>
      </c>
      <c r="AC25" s="26">
        <f t="shared" si="12"/>
        <v>48</v>
      </c>
      <c r="AD25" s="25">
        <f t="shared" si="13"/>
        <v>0.60501644584477088</v>
      </c>
      <c r="AE25" s="105"/>
      <c r="AF25" s="26">
        <f t="shared" si="14"/>
        <v>45</v>
      </c>
      <c r="AG25" s="25">
        <f t="shared" si="15"/>
        <v>0.55367575418633463</v>
      </c>
      <c r="AH25" s="123"/>
      <c r="AI25" s="122">
        <f t="shared" si="16"/>
        <v>0.05</v>
      </c>
      <c r="AJ25" s="124">
        <f t="shared" si="17"/>
        <v>0</v>
      </c>
      <c r="AL25" s="25">
        <f t="shared" si="37"/>
        <v>2.8774015291679782</v>
      </c>
      <c r="AM25" s="25">
        <f t="shared" si="38"/>
        <v>1</v>
      </c>
      <c r="AO25" s="33">
        <f t="shared" si="39"/>
        <v>15000</v>
      </c>
      <c r="AP25" s="33">
        <f t="shared" si="40"/>
        <v>15000</v>
      </c>
      <c r="AQ25" s="125"/>
      <c r="AR25" s="126">
        <f t="shared" si="41"/>
        <v>26113.128696682783</v>
      </c>
      <c r="AS25" s="126">
        <f t="shared" si="42"/>
        <v>23897.211926384894</v>
      </c>
      <c r="AT25" s="126"/>
      <c r="AU25" s="62">
        <f t="shared" si="18"/>
        <v>0</v>
      </c>
      <c r="AV25" s="62">
        <f t="shared" si="19"/>
        <v>0</v>
      </c>
      <c r="AW25" s="62">
        <f t="shared" si="20"/>
        <v>0</v>
      </c>
      <c r="AX25" s="61">
        <f t="shared" si="43"/>
        <v>0</v>
      </c>
      <c r="AY25" s="126"/>
      <c r="AZ25" s="33">
        <f>IF(B25="","",VLOOKUP($A$3,'Tab1-Plan'!$B$30:$F$33,IF(B25&lt;65,2,3),FALSE))</f>
        <v>3500</v>
      </c>
      <c r="BA25" s="33">
        <f>IF(T25="","",VLOOKUP($A$3,'Tab1-Plan'!$B$30:$F$33,IF(T25&lt;65,4,5),FALSE))</f>
        <v>4500</v>
      </c>
      <c r="BB25" s="115"/>
      <c r="BC25" s="126">
        <f t="shared" si="21"/>
        <v>3500</v>
      </c>
      <c r="BD25" s="126">
        <f t="shared" si="22"/>
        <v>4500</v>
      </c>
      <c r="BE25" s="125"/>
      <c r="BF25" s="62">
        <f t="shared" si="23"/>
        <v>0</v>
      </c>
      <c r="BG25" s="62">
        <f t="shared" si="24"/>
        <v>0</v>
      </c>
      <c r="BH25" s="62">
        <f t="shared" si="25"/>
        <v>0</v>
      </c>
      <c r="BI25" s="61">
        <f t="shared" si="26"/>
        <v>0</v>
      </c>
      <c r="BJ25" s="61"/>
      <c r="BK25" s="61">
        <f t="shared" si="27"/>
        <v>0</v>
      </c>
      <c r="BL25" s="61">
        <f t="shared" si="28"/>
        <v>0</v>
      </c>
      <c r="BM25" s="127"/>
      <c r="BR25" s="36"/>
      <c r="BS25" s="36"/>
      <c r="BT25" s="36"/>
      <c r="BU25" s="37"/>
      <c r="BV25" s="127"/>
      <c r="BW25" s="127"/>
      <c r="BZ25" s="36"/>
      <c r="CA25" s="36"/>
      <c r="CB25" s="36"/>
      <c r="CC25" s="36"/>
    </row>
    <row r="26" spans="1:81">
      <c r="A26" s="26">
        <f t="shared" si="29"/>
        <v>2044</v>
      </c>
      <c r="B26" s="26">
        <f t="shared" si="30"/>
        <v>49</v>
      </c>
      <c r="C26" s="26">
        <f t="shared" si="31"/>
        <v>23</v>
      </c>
      <c r="D26" s="103">
        <f t="shared" si="0"/>
        <v>0</v>
      </c>
      <c r="E26" s="118">
        <f t="shared" si="1"/>
        <v>4.8999999999999998E-3</v>
      </c>
      <c r="F26" s="103">
        <f t="shared" si="2"/>
        <v>3.5000000000000001E-3</v>
      </c>
      <c r="G26" s="103"/>
      <c r="H26" s="60">
        <f>IF(B26="","",(IF(AND(B26&gt;='Tab1-Plan'!$C$9,C26&gt;='Tab1-Plan'!$D$9),1,0)))</f>
        <v>0</v>
      </c>
      <c r="I26" s="64">
        <f>IF(AND(B26="",T26=""),"",VLOOKUP($A$3,'Tab2-Assumptions'!$A$10:$C$13,2,FALSE))</f>
        <v>0.5</v>
      </c>
      <c r="J26" s="64">
        <f>IF(AND(B26="",T26=""),"",VLOOKUP($A$3,'Tab2-Assumptions'!$A$10:$C$13,3,FALSE))</f>
        <v>0.2</v>
      </c>
      <c r="K26" s="103">
        <f t="shared" si="32"/>
        <v>0.59365726387240936</v>
      </c>
      <c r="L26" s="103">
        <f t="shared" si="3"/>
        <v>0</v>
      </c>
      <c r="M26" s="103">
        <f t="shared" si="4"/>
        <v>2.9089205929748057E-3</v>
      </c>
      <c r="N26" s="103">
        <f t="shared" si="5"/>
        <v>2.0778004235534327E-3</v>
      </c>
      <c r="O26" s="103">
        <f t="shared" si="6"/>
        <v>0.58867054285588116</v>
      </c>
      <c r="P26" s="103">
        <f t="shared" si="33"/>
        <v>0</v>
      </c>
      <c r="Q26" s="103">
        <f t="shared" si="7"/>
        <v>0</v>
      </c>
      <c r="R26" s="103">
        <f t="shared" si="8"/>
        <v>0</v>
      </c>
      <c r="T26" s="26">
        <f t="shared" si="34"/>
        <v>46</v>
      </c>
      <c r="U26" s="119">
        <f t="shared" si="9"/>
        <v>1.1000000000000001E-3</v>
      </c>
      <c r="V26" s="119"/>
      <c r="W26" s="120">
        <f t="shared" si="35"/>
        <v>0</v>
      </c>
      <c r="X26" s="120">
        <f t="shared" si="10"/>
        <v>0</v>
      </c>
      <c r="Y26" s="120">
        <f t="shared" si="11"/>
        <v>0</v>
      </c>
      <c r="Z26" s="120"/>
      <c r="AA26" s="119">
        <f t="shared" si="36"/>
        <v>0.36780647382929604</v>
      </c>
      <c r="AC26" s="26">
        <f t="shared" si="12"/>
        <v>49</v>
      </c>
      <c r="AD26" s="25">
        <f t="shared" si="13"/>
        <v>0.62316693922011401</v>
      </c>
      <c r="AE26" s="105"/>
      <c r="AF26" s="26">
        <f t="shared" si="14"/>
        <v>46</v>
      </c>
      <c r="AG26" s="25">
        <f t="shared" si="15"/>
        <v>0.57028602681192464</v>
      </c>
      <c r="AH26" s="123"/>
      <c r="AI26" s="122">
        <f t="shared" si="16"/>
        <v>0.05</v>
      </c>
      <c r="AJ26" s="124">
        <f t="shared" si="17"/>
        <v>0</v>
      </c>
      <c r="AL26" s="25">
        <f t="shared" si="37"/>
        <v>3.0212716056263771</v>
      </c>
      <c r="AM26" s="25">
        <f t="shared" si="38"/>
        <v>1</v>
      </c>
      <c r="AO26" s="33">
        <f t="shared" si="39"/>
        <v>15000</v>
      </c>
      <c r="AP26" s="33">
        <f t="shared" si="40"/>
        <v>15000</v>
      </c>
      <c r="AQ26" s="125"/>
      <c r="AR26" s="126">
        <f t="shared" si="41"/>
        <v>28241.348685462435</v>
      </c>
      <c r="AS26" s="126">
        <f t="shared" si="42"/>
        <v>25844.834698385261</v>
      </c>
      <c r="AT26" s="126"/>
      <c r="AU26" s="62">
        <f t="shared" si="18"/>
        <v>0</v>
      </c>
      <c r="AV26" s="62">
        <f t="shared" si="19"/>
        <v>0</v>
      </c>
      <c r="AW26" s="62">
        <f t="shared" si="20"/>
        <v>0</v>
      </c>
      <c r="AX26" s="61">
        <f t="shared" si="43"/>
        <v>0</v>
      </c>
      <c r="AY26" s="126"/>
      <c r="AZ26" s="33">
        <f>IF(B26="","",VLOOKUP($A$3,'Tab1-Plan'!$B$30:$F$33,IF(B26&lt;65,2,3),FALSE))</f>
        <v>3500</v>
      </c>
      <c r="BA26" s="33">
        <f>IF(T26="","",VLOOKUP($A$3,'Tab1-Plan'!$B$30:$F$33,IF(T26&lt;65,4,5),FALSE))</f>
        <v>4500</v>
      </c>
      <c r="BB26" s="115"/>
      <c r="BC26" s="126">
        <f t="shared" si="21"/>
        <v>3500</v>
      </c>
      <c r="BD26" s="126">
        <f t="shared" si="22"/>
        <v>4500</v>
      </c>
      <c r="BE26" s="125"/>
      <c r="BF26" s="62">
        <f t="shared" si="23"/>
        <v>0</v>
      </c>
      <c r="BG26" s="62">
        <f t="shared" si="24"/>
        <v>0</v>
      </c>
      <c r="BH26" s="62">
        <f t="shared" si="25"/>
        <v>0</v>
      </c>
      <c r="BI26" s="61">
        <f t="shared" si="26"/>
        <v>0</v>
      </c>
      <c r="BJ26" s="61"/>
      <c r="BK26" s="61">
        <f t="shared" si="27"/>
        <v>0</v>
      </c>
      <c r="BL26" s="61">
        <f t="shared" si="28"/>
        <v>0</v>
      </c>
      <c r="BM26" s="127"/>
      <c r="BU26" s="37"/>
      <c r="BV26" s="127"/>
      <c r="BW26" s="127"/>
    </row>
    <row r="27" spans="1:81">
      <c r="A27" s="26">
        <f t="shared" si="29"/>
        <v>2045</v>
      </c>
      <c r="B27" s="26">
        <f t="shared" si="30"/>
        <v>50</v>
      </c>
      <c r="C27" s="26">
        <f t="shared" si="31"/>
        <v>24</v>
      </c>
      <c r="D27" s="103">
        <f t="shared" si="0"/>
        <v>0</v>
      </c>
      <c r="E27" s="118">
        <f t="shared" si="1"/>
        <v>3.2000000000000002E-3</v>
      </c>
      <c r="F27" s="103">
        <f t="shared" si="2"/>
        <v>3.8999999999999998E-3</v>
      </c>
      <c r="G27" s="103"/>
      <c r="H27" s="60">
        <f>IF(B27="","",(IF(AND(B27&gt;='Tab1-Plan'!$C$9,C27&gt;='Tab1-Plan'!$D$9),1,0)))</f>
        <v>0</v>
      </c>
      <c r="I27" s="64">
        <f>IF(AND(B27="",T27=""),"",VLOOKUP($A$3,'Tab2-Assumptions'!$A$10:$C$13,2,FALSE))</f>
        <v>0.5</v>
      </c>
      <c r="J27" s="64">
        <f>IF(AND(B27="",T27=""),"",VLOOKUP($A$3,'Tab2-Assumptions'!$A$10:$C$13,3,FALSE))</f>
        <v>0.2</v>
      </c>
      <c r="K27" s="103">
        <f t="shared" si="32"/>
        <v>0.58867054285588116</v>
      </c>
      <c r="L27" s="103">
        <f t="shared" si="3"/>
        <v>0</v>
      </c>
      <c r="M27" s="103">
        <f t="shared" si="4"/>
        <v>1.8837457371388199E-3</v>
      </c>
      <c r="N27" s="103">
        <f t="shared" si="5"/>
        <v>2.2958151171379366E-3</v>
      </c>
      <c r="O27" s="103">
        <f t="shared" si="6"/>
        <v>0.58449098200160443</v>
      </c>
      <c r="P27" s="103">
        <f t="shared" si="33"/>
        <v>0</v>
      </c>
      <c r="Q27" s="103">
        <f t="shared" si="7"/>
        <v>0</v>
      </c>
      <c r="R27" s="103">
        <f t="shared" si="8"/>
        <v>0</v>
      </c>
      <c r="T27" s="26">
        <f t="shared" si="34"/>
        <v>47</v>
      </c>
      <c r="U27" s="119">
        <f t="shared" si="9"/>
        <v>1.1999999999999999E-3</v>
      </c>
      <c r="V27" s="119"/>
      <c r="W27" s="120">
        <f t="shared" si="35"/>
        <v>0</v>
      </c>
      <c r="X27" s="120">
        <f t="shared" si="10"/>
        <v>0</v>
      </c>
      <c r="Y27" s="120">
        <f t="shared" si="11"/>
        <v>0</v>
      </c>
      <c r="Z27" s="120"/>
      <c r="AA27" s="119">
        <f t="shared" si="36"/>
        <v>0.35029187983742477</v>
      </c>
      <c r="AC27" s="26">
        <f t="shared" si="12"/>
        <v>50</v>
      </c>
      <c r="AD27" s="25">
        <f t="shared" si="13"/>
        <v>0.64186194739671742</v>
      </c>
      <c r="AE27" s="105"/>
      <c r="AF27" s="26">
        <f t="shared" si="14"/>
        <v>47</v>
      </c>
      <c r="AG27" s="25">
        <f t="shared" si="15"/>
        <v>0.58739460761628237</v>
      </c>
      <c r="AH27" s="123"/>
      <c r="AI27" s="122">
        <f t="shared" si="16"/>
        <v>0.05</v>
      </c>
      <c r="AJ27" s="124">
        <f t="shared" si="17"/>
        <v>0</v>
      </c>
      <c r="AL27" s="25">
        <f t="shared" si="37"/>
        <v>3.1723351859076963</v>
      </c>
      <c r="AM27" s="25">
        <f t="shared" si="38"/>
        <v>1</v>
      </c>
      <c r="AO27" s="33">
        <f t="shared" si="39"/>
        <v>15000</v>
      </c>
      <c r="AP27" s="33">
        <f t="shared" si="40"/>
        <v>15000</v>
      </c>
      <c r="AQ27" s="125"/>
      <c r="AR27" s="126">
        <f t="shared" si="41"/>
        <v>30543.018603327622</v>
      </c>
      <c r="AS27" s="126">
        <f t="shared" si="42"/>
        <v>27951.188726303662</v>
      </c>
      <c r="AT27" s="126"/>
      <c r="AU27" s="62">
        <f t="shared" si="18"/>
        <v>0</v>
      </c>
      <c r="AV27" s="62">
        <f t="shared" si="19"/>
        <v>0</v>
      </c>
      <c r="AW27" s="62">
        <f t="shared" si="20"/>
        <v>0</v>
      </c>
      <c r="AX27" s="61">
        <f t="shared" si="43"/>
        <v>0</v>
      </c>
      <c r="AY27" s="126"/>
      <c r="AZ27" s="33">
        <f>IF(B27="","",VLOOKUP($A$3,'Tab1-Plan'!$B$30:$F$33,IF(B27&lt;65,2,3),FALSE))</f>
        <v>3500</v>
      </c>
      <c r="BA27" s="33">
        <f>IF(T27="","",VLOOKUP($A$3,'Tab1-Plan'!$B$30:$F$33,IF(T27&lt;65,4,5),FALSE))</f>
        <v>4500</v>
      </c>
      <c r="BB27" s="115"/>
      <c r="BC27" s="126">
        <f t="shared" si="21"/>
        <v>3500</v>
      </c>
      <c r="BD27" s="126">
        <f t="shared" si="22"/>
        <v>4500</v>
      </c>
      <c r="BE27" s="125"/>
      <c r="BF27" s="62">
        <f t="shared" si="23"/>
        <v>0</v>
      </c>
      <c r="BG27" s="62">
        <f t="shared" si="24"/>
        <v>0</v>
      </c>
      <c r="BH27" s="62">
        <f t="shared" si="25"/>
        <v>0</v>
      </c>
      <c r="BI27" s="61">
        <f t="shared" si="26"/>
        <v>0</v>
      </c>
      <c r="BJ27" s="61"/>
      <c r="BK27" s="61">
        <f t="shared" si="27"/>
        <v>0</v>
      </c>
      <c r="BL27" s="61">
        <f t="shared" si="28"/>
        <v>0</v>
      </c>
      <c r="BM27" s="127"/>
      <c r="BU27" s="37"/>
      <c r="BV27" s="127"/>
      <c r="BW27" s="127"/>
    </row>
    <row r="28" spans="1:81">
      <c r="A28" s="26">
        <f t="shared" si="29"/>
        <v>2046</v>
      </c>
      <c r="B28" s="26">
        <f t="shared" si="30"/>
        <v>51</v>
      </c>
      <c r="C28" s="26">
        <f t="shared" si="31"/>
        <v>25</v>
      </c>
      <c r="D28" s="103">
        <f t="shared" si="0"/>
        <v>0</v>
      </c>
      <c r="E28" s="118">
        <f t="shared" si="1"/>
        <v>1.5E-3</v>
      </c>
      <c r="F28" s="103">
        <f t="shared" si="2"/>
        <v>4.3E-3</v>
      </c>
      <c r="G28" s="103"/>
      <c r="H28" s="60">
        <f>IF(B28="","",(IF(AND(B28&gt;='Tab1-Plan'!$C$9,C28&gt;='Tab1-Plan'!$D$9),1,0)))</f>
        <v>0</v>
      </c>
      <c r="I28" s="64">
        <f>IF(AND(B28="",T28=""),"",VLOOKUP($A$3,'Tab2-Assumptions'!$A$10:$C$13,2,FALSE))</f>
        <v>0.5</v>
      </c>
      <c r="J28" s="64">
        <f>IF(AND(B28="",T28=""),"",VLOOKUP($A$3,'Tab2-Assumptions'!$A$10:$C$13,3,FALSE))</f>
        <v>0.2</v>
      </c>
      <c r="K28" s="103">
        <f t="shared" si="32"/>
        <v>0.58449098200160443</v>
      </c>
      <c r="L28" s="103">
        <f t="shared" si="3"/>
        <v>0</v>
      </c>
      <c r="M28" s="103">
        <f t="shared" si="4"/>
        <v>8.767364730024067E-4</v>
      </c>
      <c r="N28" s="103">
        <f t="shared" si="5"/>
        <v>2.5133112226068989E-3</v>
      </c>
      <c r="O28" s="103">
        <f t="shared" si="6"/>
        <v>0.58110093430599508</v>
      </c>
      <c r="P28" s="103">
        <f t="shared" si="33"/>
        <v>0</v>
      </c>
      <c r="Q28" s="103">
        <f t="shared" si="7"/>
        <v>0</v>
      </c>
      <c r="R28" s="103">
        <f t="shared" si="8"/>
        <v>0</v>
      </c>
      <c r="T28" s="26">
        <f t="shared" si="34"/>
        <v>48</v>
      </c>
      <c r="U28" s="119">
        <f t="shared" si="9"/>
        <v>1.4E-3</v>
      </c>
      <c r="V28" s="119"/>
      <c r="W28" s="120">
        <f t="shared" si="35"/>
        <v>0</v>
      </c>
      <c r="X28" s="120">
        <f t="shared" si="10"/>
        <v>0</v>
      </c>
      <c r="Y28" s="120">
        <f t="shared" si="11"/>
        <v>0</v>
      </c>
      <c r="Z28" s="120"/>
      <c r="AA28" s="119">
        <f t="shared" si="36"/>
        <v>0.33361131413088074</v>
      </c>
      <c r="AC28" s="26">
        <f t="shared" si="12"/>
        <v>51</v>
      </c>
      <c r="AD28" s="25">
        <f t="shared" si="13"/>
        <v>0.66111780581861901</v>
      </c>
      <c r="AE28" s="105"/>
      <c r="AF28" s="26">
        <f t="shared" si="14"/>
        <v>48</v>
      </c>
      <c r="AG28" s="25">
        <f t="shared" si="15"/>
        <v>0.60501644584477088</v>
      </c>
      <c r="AH28" s="123"/>
      <c r="AI28" s="122">
        <f t="shared" si="16"/>
        <v>0.05</v>
      </c>
      <c r="AJ28" s="124">
        <f t="shared" si="17"/>
        <v>0</v>
      </c>
      <c r="AL28" s="25">
        <f t="shared" si="37"/>
        <v>3.3309519452030814</v>
      </c>
      <c r="AM28" s="25">
        <f t="shared" si="38"/>
        <v>1</v>
      </c>
      <c r="AO28" s="33">
        <f t="shared" si="39"/>
        <v>15000</v>
      </c>
      <c r="AP28" s="33">
        <f t="shared" si="40"/>
        <v>15000</v>
      </c>
      <c r="AQ28" s="125"/>
      <c r="AR28" s="126">
        <f t="shared" si="41"/>
        <v>33032.274619498829</v>
      </c>
      <c r="AS28" s="126">
        <f t="shared" si="42"/>
        <v>30229.210607497414</v>
      </c>
      <c r="AT28" s="126"/>
      <c r="AU28" s="62">
        <f t="shared" si="18"/>
        <v>0</v>
      </c>
      <c r="AV28" s="62">
        <f t="shared" si="19"/>
        <v>0</v>
      </c>
      <c r="AW28" s="62">
        <f t="shared" si="20"/>
        <v>0</v>
      </c>
      <c r="AX28" s="61">
        <f t="shared" si="43"/>
        <v>0</v>
      </c>
      <c r="AY28" s="126"/>
      <c r="AZ28" s="33">
        <f>IF(B28="","",VLOOKUP($A$3,'Tab1-Plan'!$B$30:$F$33,IF(B28&lt;65,2,3),FALSE))</f>
        <v>3500</v>
      </c>
      <c r="BA28" s="33">
        <f>IF(T28="","",VLOOKUP($A$3,'Tab1-Plan'!$B$30:$F$33,IF(T28&lt;65,4,5),FALSE))</f>
        <v>4500</v>
      </c>
      <c r="BB28" s="115"/>
      <c r="BC28" s="126">
        <f t="shared" si="21"/>
        <v>3500</v>
      </c>
      <c r="BD28" s="126">
        <f t="shared" si="22"/>
        <v>4500</v>
      </c>
      <c r="BE28" s="125"/>
      <c r="BF28" s="62">
        <f t="shared" si="23"/>
        <v>0</v>
      </c>
      <c r="BG28" s="62">
        <f t="shared" si="24"/>
        <v>0</v>
      </c>
      <c r="BH28" s="62">
        <f t="shared" si="25"/>
        <v>0</v>
      </c>
      <c r="BI28" s="61">
        <f t="shared" si="26"/>
        <v>0</v>
      </c>
      <c r="BJ28" s="61"/>
      <c r="BK28" s="61">
        <f t="shared" si="27"/>
        <v>0</v>
      </c>
      <c r="BL28" s="61">
        <f t="shared" si="28"/>
        <v>0</v>
      </c>
      <c r="BM28" s="127"/>
      <c r="BU28" s="37"/>
      <c r="BV28" s="127"/>
      <c r="BW28" s="127"/>
    </row>
    <row r="29" spans="1:81">
      <c r="A29" s="26">
        <f t="shared" si="29"/>
        <v>2047</v>
      </c>
      <c r="B29" s="26">
        <f t="shared" si="30"/>
        <v>52</v>
      </c>
      <c r="C29" s="26">
        <f t="shared" si="31"/>
        <v>26</v>
      </c>
      <c r="D29" s="103">
        <f t="shared" si="0"/>
        <v>0</v>
      </c>
      <c r="E29" s="118">
        <f t="shared" si="1"/>
        <v>1E-3</v>
      </c>
      <c r="F29" s="103">
        <f t="shared" si="2"/>
        <v>4.7999999999999996E-3</v>
      </c>
      <c r="G29" s="103"/>
      <c r="H29" s="60">
        <f>IF(B29="","",(IF(AND(B29&gt;='Tab1-Plan'!$C$9,C29&gt;='Tab1-Plan'!$D$9),1,0)))</f>
        <v>0</v>
      </c>
      <c r="I29" s="64">
        <f>IF(AND(B29="",T29=""),"",VLOOKUP($A$3,'Tab2-Assumptions'!$A$10:$C$13,2,FALSE))</f>
        <v>0.5</v>
      </c>
      <c r="J29" s="64">
        <f>IF(AND(B29="",T29=""),"",VLOOKUP($A$3,'Tab2-Assumptions'!$A$10:$C$13,3,FALSE))</f>
        <v>0.2</v>
      </c>
      <c r="K29" s="103">
        <f t="shared" si="32"/>
        <v>0.58110093430599508</v>
      </c>
      <c r="L29" s="103">
        <f t="shared" si="3"/>
        <v>0</v>
      </c>
      <c r="M29" s="103">
        <f t="shared" si="4"/>
        <v>5.8110093430599507E-4</v>
      </c>
      <c r="N29" s="103">
        <f t="shared" si="5"/>
        <v>2.789284484668776E-3</v>
      </c>
      <c r="O29" s="103">
        <f t="shared" si="6"/>
        <v>0.57773054888702036</v>
      </c>
      <c r="P29" s="103">
        <f t="shared" si="33"/>
        <v>0</v>
      </c>
      <c r="Q29" s="103">
        <f t="shared" si="7"/>
        <v>0</v>
      </c>
      <c r="R29" s="103">
        <f t="shared" si="8"/>
        <v>0</v>
      </c>
      <c r="T29" s="26">
        <f t="shared" si="34"/>
        <v>49</v>
      </c>
      <c r="U29" s="119">
        <f t="shared" si="9"/>
        <v>1.5E-3</v>
      </c>
      <c r="V29" s="119"/>
      <c r="W29" s="120">
        <f t="shared" si="35"/>
        <v>0</v>
      </c>
      <c r="X29" s="120">
        <f t="shared" si="10"/>
        <v>0</v>
      </c>
      <c r="Y29" s="120">
        <f t="shared" si="11"/>
        <v>0</v>
      </c>
      <c r="Z29" s="120"/>
      <c r="AA29" s="119">
        <f t="shared" si="36"/>
        <v>0.31772506107702925</v>
      </c>
      <c r="AC29" s="26">
        <f t="shared" si="12"/>
        <v>52</v>
      </c>
      <c r="AD29" s="25">
        <f t="shared" si="13"/>
        <v>0.68095133999317758</v>
      </c>
      <c r="AE29" s="105"/>
      <c r="AF29" s="26">
        <f t="shared" si="14"/>
        <v>49</v>
      </c>
      <c r="AG29" s="25">
        <f t="shared" si="15"/>
        <v>0.62316693922011401</v>
      </c>
      <c r="AH29" s="123"/>
      <c r="AI29" s="122">
        <f t="shared" si="16"/>
        <v>0.05</v>
      </c>
      <c r="AJ29" s="124">
        <f t="shared" si="17"/>
        <v>0</v>
      </c>
      <c r="AL29" s="25">
        <f t="shared" si="37"/>
        <v>3.4974995424632356</v>
      </c>
      <c r="AM29" s="25">
        <f t="shared" si="38"/>
        <v>1</v>
      </c>
      <c r="AO29" s="33">
        <f t="shared" si="39"/>
        <v>15000</v>
      </c>
      <c r="AP29" s="33">
        <f t="shared" si="40"/>
        <v>15000</v>
      </c>
      <c r="AQ29" s="125"/>
      <c r="AR29" s="126">
        <f t="shared" si="41"/>
        <v>35724.405000987987</v>
      </c>
      <c r="AS29" s="126">
        <f t="shared" si="42"/>
        <v>32692.891272008455</v>
      </c>
      <c r="AT29" s="126"/>
      <c r="AU29" s="62">
        <f t="shared" si="18"/>
        <v>0</v>
      </c>
      <c r="AV29" s="62">
        <f t="shared" si="19"/>
        <v>0</v>
      </c>
      <c r="AW29" s="62">
        <f t="shared" si="20"/>
        <v>0</v>
      </c>
      <c r="AX29" s="61">
        <f t="shared" si="43"/>
        <v>0</v>
      </c>
      <c r="AY29" s="126"/>
      <c r="AZ29" s="33">
        <f>IF(B29="","",VLOOKUP($A$3,'Tab1-Plan'!$B$30:$F$33,IF(B29&lt;65,2,3),FALSE))</f>
        <v>3500</v>
      </c>
      <c r="BA29" s="33">
        <f>IF(T29="","",VLOOKUP($A$3,'Tab1-Plan'!$B$30:$F$33,IF(T29&lt;65,4,5),FALSE))</f>
        <v>4500</v>
      </c>
      <c r="BB29" s="115"/>
      <c r="BC29" s="126">
        <f t="shared" si="21"/>
        <v>3500</v>
      </c>
      <c r="BD29" s="126">
        <f t="shared" si="22"/>
        <v>4500</v>
      </c>
      <c r="BE29" s="125"/>
      <c r="BF29" s="62">
        <f t="shared" si="23"/>
        <v>0</v>
      </c>
      <c r="BG29" s="62">
        <f t="shared" si="24"/>
        <v>0</v>
      </c>
      <c r="BH29" s="62">
        <f t="shared" si="25"/>
        <v>0</v>
      </c>
      <c r="BI29" s="61">
        <f t="shared" si="26"/>
        <v>0</v>
      </c>
      <c r="BJ29" s="61"/>
      <c r="BK29" s="61">
        <f t="shared" si="27"/>
        <v>0</v>
      </c>
      <c r="BL29" s="61">
        <f t="shared" si="28"/>
        <v>0</v>
      </c>
      <c r="BM29" s="127"/>
      <c r="BU29" s="37"/>
      <c r="BV29" s="127"/>
      <c r="BW29" s="127"/>
    </row>
    <row r="30" spans="1:81">
      <c r="A30" s="26">
        <f t="shared" si="29"/>
        <v>2048</v>
      </c>
      <c r="B30" s="26">
        <f t="shared" si="30"/>
        <v>53</v>
      </c>
      <c r="C30" s="26">
        <f t="shared" si="31"/>
        <v>27</v>
      </c>
      <c r="D30" s="103">
        <f t="shared" si="0"/>
        <v>0</v>
      </c>
      <c r="E30" s="118">
        <f t="shared" si="1"/>
        <v>1E-3</v>
      </c>
      <c r="F30" s="103">
        <f t="shared" si="2"/>
        <v>5.1999999999999998E-3</v>
      </c>
      <c r="G30" s="103"/>
      <c r="H30" s="60">
        <f>IF(B30="","",(IF(AND(B30&gt;='Tab1-Plan'!$C$9,C30&gt;='Tab1-Plan'!$D$9),1,0)))</f>
        <v>0</v>
      </c>
      <c r="I30" s="64">
        <f>IF(AND(B30="",T30=""),"",VLOOKUP($A$3,'Tab2-Assumptions'!$A$10:$C$13,2,FALSE))</f>
        <v>0.5</v>
      </c>
      <c r="J30" s="64">
        <f>IF(AND(B30="",T30=""),"",VLOOKUP($A$3,'Tab2-Assumptions'!$A$10:$C$13,3,FALSE))</f>
        <v>0.2</v>
      </c>
      <c r="K30" s="103">
        <f t="shared" si="32"/>
        <v>0.57773054888702036</v>
      </c>
      <c r="L30" s="103">
        <f t="shared" si="3"/>
        <v>0</v>
      </c>
      <c r="M30" s="103">
        <f t="shared" si="4"/>
        <v>5.777305488870204E-4</v>
      </c>
      <c r="N30" s="103">
        <f t="shared" si="5"/>
        <v>3.0041988542125059E-3</v>
      </c>
      <c r="O30" s="103">
        <f t="shared" si="6"/>
        <v>0.57414861948392082</v>
      </c>
      <c r="P30" s="103">
        <f t="shared" si="33"/>
        <v>0</v>
      </c>
      <c r="Q30" s="103">
        <f t="shared" si="7"/>
        <v>0</v>
      </c>
      <c r="R30" s="103">
        <f t="shared" si="8"/>
        <v>0</v>
      </c>
      <c r="T30" s="26">
        <f t="shared" si="34"/>
        <v>50</v>
      </c>
      <c r="U30" s="119">
        <f t="shared" si="9"/>
        <v>1.6000000000000001E-3</v>
      </c>
      <c r="V30" s="119"/>
      <c r="W30" s="120">
        <f t="shared" si="35"/>
        <v>0</v>
      </c>
      <c r="X30" s="120">
        <f t="shared" si="10"/>
        <v>0</v>
      </c>
      <c r="Y30" s="120">
        <f t="shared" si="11"/>
        <v>0</v>
      </c>
      <c r="Z30" s="120"/>
      <c r="AA30" s="119">
        <f t="shared" si="36"/>
        <v>0.30259529626383735</v>
      </c>
      <c r="AC30" s="26">
        <f t="shared" si="12"/>
        <v>53</v>
      </c>
      <c r="AD30" s="25">
        <f t="shared" si="13"/>
        <v>0.70137988019297293</v>
      </c>
      <c r="AE30" s="105"/>
      <c r="AF30" s="26">
        <f t="shared" si="14"/>
        <v>50</v>
      </c>
      <c r="AG30" s="25">
        <f t="shared" si="15"/>
        <v>0.64186194739671742</v>
      </c>
      <c r="AH30" s="123"/>
      <c r="AI30" s="122">
        <f t="shared" si="16"/>
        <v>0.05</v>
      </c>
      <c r="AJ30" s="124">
        <f t="shared" si="17"/>
        <v>0</v>
      </c>
      <c r="AL30" s="25">
        <f t="shared" si="37"/>
        <v>3.6723745195863975</v>
      </c>
      <c r="AM30" s="25">
        <f t="shared" si="38"/>
        <v>1</v>
      </c>
      <c r="AO30" s="33">
        <f t="shared" si="39"/>
        <v>15000</v>
      </c>
      <c r="AP30" s="33">
        <f t="shared" si="40"/>
        <v>15000</v>
      </c>
      <c r="AQ30" s="125"/>
      <c r="AR30" s="126">
        <f t="shared" si="41"/>
        <v>38635.944008568513</v>
      </c>
      <c r="AS30" s="126">
        <f t="shared" si="42"/>
        <v>35357.361910677144</v>
      </c>
      <c r="AT30" s="126"/>
      <c r="AU30" s="62">
        <f t="shared" si="18"/>
        <v>0</v>
      </c>
      <c r="AV30" s="62">
        <f t="shared" si="19"/>
        <v>0</v>
      </c>
      <c r="AW30" s="62">
        <f t="shared" si="20"/>
        <v>0</v>
      </c>
      <c r="AX30" s="61">
        <f t="shared" si="43"/>
        <v>0</v>
      </c>
      <c r="AY30" s="126"/>
      <c r="AZ30" s="33">
        <f>IF(B30="","",VLOOKUP($A$3,'Tab1-Plan'!$B$30:$F$33,IF(B30&lt;65,2,3),FALSE))</f>
        <v>3500</v>
      </c>
      <c r="BA30" s="33">
        <f>IF(T30="","",VLOOKUP($A$3,'Tab1-Plan'!$B$30:$F$33,IF(T30&lt;65,4,5),FALSE))</f>
        <v>4500</v>
      </c>
      <c r="BB30" s="115"/>
      <c r="BC30" s="126">
        <f t="shared" si="21"/>
        <v>3500</v>
      </c>
      <c r="BD30" s="126">
        <f t="shared" si="22"/>
        <v>4500</v>
      </c>
      <c r="BE30" s="125"/>
      <c r="BF30" s="62">
        <f t="shared" si="23"/>
        <v>0</v>
      </c>
      <c r="BG30" s="62">
        <f t="shared" si="24"/>
        <v>0</v>
      </c>
      <c r="BH30" s="62">
        <f t="shared" si="25"/>
        <v>0</v>
      </c>
      <c r="BI30" s="61">
        <f t="shared" si="26"/>
        <v>0</v>
      </c>
      <c r="BJ30" s="61"/>
      <c r="BK30" s="61">
        <f t="shared" si="27"/>
        <v>0</v>
      </c>
      <c r="BL30" s="61">
        <f t="shared" si="28"/>
        <v>0</v>
      </c>
      <c r="BM30" s="127"/>
      <c r="BU30" s="37"/>
      <c r="BV30" s="127"/>
      <c r="BW30" s="127"/>
    </row>
    <row r="31" spans="1:81">
      <c r="A31" s="26">
        <f t="shared" si="29"/>
        <v>2049</v>
      </c>
      <c r="B31" s="26">
        <f t="shared" si="30"/>
        <v>54</v>
      </c>
      <c r="C31" s="26">
        <f t="shared" si="31"/>
        <v>28</v>
      </c>
      <c r="D31" s="103">
        <f t="shared" si="0"/>
        <v>0</v>
      </c>
      <c r="E31" s="118">
        <f t="shared" si="1"/>
        <v>1E-3</v>
      </c>
      <c r="F31" s="103">
        <f t="shared" si="2"/>
        <v>5.7000000000000002E-3</v>
      </c>
      <c r="G31" s="103"/>
      <c r="H31" s="60">
        <f>IF(B31="","",(IF(AND(B31&gt;='Tab1-Plan'!$C$9,C31&gt;='Tab1-Plan'!$D$9),1,0)))</f>
        <v>0</v>
      </c>
      <c r="I31" s="64">
        <f>IF(AND(B31="",T31=""),"",VLOOKUP($A$3,'Tab2-Assumptions'!$A$10:$C$13,2,FALSE))</f>
        <v>0.5</v>
      </c>
      <c r="J31" s="64">
        <f>IF(AND(B31="",T31=""),"",VLOOKUP($A$3,'Tab2-Assumptions'!$A$10:$C$13,3,FALSE))</f>
        <v>0.2</v>
      </c>
      <c r="K31" s="103">
        <f t="shared" si="32"/>
        <v>0.57414861948392082</v>
      </c>
      <c r="L31" s="103">
        <f t="shared" si="3"/>
        <v>0</v>
      </c>
      <c r="M31" s="103">
        <f t="shared" si="4"/>
        <v>5.7414861948392078E-4</v>
      </c>
      <c r="N31" s="103">
        <f t="shared" si="5"/>
        <v>3.2726471310583487E-3</v>
      </c>
      <c r="O31" s="103">
        <f t="shared" si="6"/>
        <v>0.57030182373337857</v>
      </c>
      <c r="P31" s="103">
        <f t="shared" si="33"/>
        <v>0</v>
      </c>
      <c r="Q31" s="103">
        <f t="shared" si="7"/>
        <v>0</v>
      </c>
      <c r="R31" s="103">
        <f t="shared" si="8"/>
        <v>0</v>
      </c>
      <c r="T31" s="26">
        <f t="shared" si="34"/>
        <v>51</v>
      </c>
      <c r="U31" s="119">
        <f t="shared" si="9"/>
        <v>1.8E-3</v>
      </c>
      <c r="V31" s="119"/>
      <c r="W31" s="120">
        <f t="shared" si="35"/>
        <v>0</v>
      </c>
      <c r="X31" s="120">
        <f t="shared" si="10"/>
        <v>0</v>
      </c>
      <c r="Y31" s="120">
        <f t="shared" si="11"/>
        <v>0</v>
      </c>
      <c r="Z31" s="120"/>
      <c r="AA31" s="119">
        <f t="shared" si="36"/>
        <v>0.28818599644174986</v>
      </c>
      <c r="AC31" s="26">
        <f t="shared" si="12"/>
        <v>54</v>
      </c>
      <c r="AD31" s="25">
        <f t="shared" si="13"/>
        <v>0.7224212765987621</v>
      </c>
      <c r="AE31" s="105"/>
      <c r="AF31" s="26">
        <f t="shared" si="14"/>
        <v>51</v>
      </c>
      <c r="AG31" s="25">
        <f t="shared" si="15"/>
        <v>0.66111780581861901</v>
      </c>
      <c r="AH31" s="123"/>
      <c r="AI31" s="122">
        <f t="shared" si="16"/>
        <v>0.05</v>
      </c>
      <c r="AJ31" s="124">
        <f t="shared" si="17"/>
        <v>0</v>
      </c>
      <c r="AL31" s="25">
        <f t="shared" si="37"/>
        <v>3.8559932455657173</v>
      </c>
      <c r="AM31" s="25">
        <f t="shared" si="38"/>
        <v>1</v>
      </c>
      <c r="AO31" s="33">
        <f t="shared" si="39"/>
        <v>15000</v>
      </c>
      <c r="AP31" s="33">
        <f t="shared" si="40"/>
        <v>15000</v>
      </c>
      <c r="AQ31" s="125"/>
      <c r="AR31" s="126">
        <f t="shared" si="41"/>
        <v>41784.773445266837</v>
      </c>
      <c r="AS31" s="126">
        <f t="shared" si="42"/>
        <v>38238.986906397331</v>
      </c>
      <c r="AT31" s="126"/>
      <c r="AU31" s="62">
        <f t="shared" si="18"/>
        <v>0</v>
      </c>
      <c r="AV31" s="62">
        <f t="shared" si="19"/>
        <v>0</v>
      </c>
      <c r="AW31" s="62">
        <f t="shared" si="20"/>
        <v>0</v>
      </c>
      <c r="AX31" s="61">
        <f t="shared" si="43"/>
        <v>0</v>
      </c>
      <c r="AY31" s="126"/>
      <c r="AZ31" s="33">
        <f>IF(B31="","",VLOOKUP($A$3,'Tab1-Plan'!$B$30:$F$33,IF(B31&lt;65,2,3),FALSE))</f>
        <v>3500</v>
      </c>
      <c r="BA31" s="33">
        <f>IF(T31="","",VLOOKUP($A$3,'Tab1-Plan'!$B$30:$F$33,IF(T31&lt;65,4,5),FALSE))</f>
        <v>4500</v>
      </c>
      <c r="BB31" s="115"/>
      <c r="BC31" s="126">
        <f t="shared" si="21"/>
        <v>3500</v>
      </c>
      <c r="BD31" s="126">
        <f t="shared" si="22"/>
        <v>4500</v>
      </c>
      <c r="BE31" s="125"/>
      <c r="BF31" s="62">
        <f t="shared" si="23"/>
        <v>0</v>
      </c>
      <c r="BG31" s="62">
        <f t="shared" si="24"/>
        <v>0</v>
      </c>
      <c r="BH31" s="62">
        <f t="shared" si="25"/>
        <v>0</v>
      </c>
      <c r="BI31" s="61">
        <f t="shared" si="26"/>
        <v>0</v>
      </c>
      <c r="BJ31" s="61"/>
      <c r="BK31" s="61">
        <f t="shared" si="27"/>
        <v>0</v>
      </c>
      <c r="BL31" s="61">
        <f t="shared" si="28"/>
        <v>0</v>
      </c>
      <c r="BM31" s="127"/>
      <c r="BU31" s="37"/>
      <c r="BV31" s="127"/>
      <c r="BW31" s="127"/>
    </row>
    <row r="32" spans="1:81">
      <c r="A32" s="26">
        <f t="shared" si="29"/>
        <v>2050</v>
      </c>
      <c r="B32" s="26">
        <f t="shared" si="30"/>
        <v>55</v>
      </c>
      <c r="C32" s="26">
        <f t="shared" si="31"/>
        <v>29</v>
      </c>
      <c r="D32" s="103">
        <f t="shared" si="0"/>
        <v>0.1</v>
      </c>
      <c r="E32" s="118">
        <f t="shared" si="1"/>
        <v>0</v>
      </c>
      <c r="F32" s="103">
        <f t="shared" si="2"/>
        <v>6.1000000000000004E-3</v>
      </c>
      <c r="G32" s="103"/>
      <c r="H32" s="60">
        <f>IF(B32="","",(IF(AND(B32&gt;='Tab1-Plan'!$C$9,C32&gt;='Tab1-Plan'!$D$9),1,0)))</f>
        <v>1</v>
      </c>
      <c r="I32" s="64">
        <f>IF(AND(B32="",T32=""),"",VLOOKUP($A$3,'Tab2-Assumptions'!$A$10:$C$13,2,FALSE))</f>
        <v>0.5</v>
      </c>
      <c r="J32" s="64">
        <f>IF(AND(B32="",T32=""),"",VLOOKUP($A$3,'Tab2-Assumptions'!$A$10:$C$13,3,FALSE))</f>
        <v>0.2</v>
      </c>
      <c r="K32" s="103">
        <f t="shared" si="32"/>
        <v>0.57030182373337857</v>
      </c>
      <c r="L32" s="103">
        <f t="shared" si="3"/>
        <v>5.7030182373337859E-2</v>
      </c>
      <c r="M32" s="103">
        <f t="shared" si="4"/>
        <v>0</v>
      </c>
      <c r="N32" s="103">
        <f t="shared" si="5"/>
        <v>3.4788411247736093E-3</v>
      </c>
      <c r="O32" s="103">
        <f t="shared" si="6"/>
        <v>0.50979280023526707</v>
      </c>
      <c r="P32" s="103">
        <f t="shared" si="33"/>
        <v>5.7030182373337859E-2</v>
      </c>
      <c r="Q32" s="103">
        <f t="shared" si="7"/>
        <v>5.6682298260860499E-2</v>
      </c>
      <c r="R32" s="103">
        <f t="shared" si="8"/>
        <v>5.6856240317099183E-2</v>
      </c>
      <c r="T32" s="26">
        <f t="shared" si="34"/>
        <v>52</v>
      </c>
      <c r="U32" s="119">
        <f t="shared" si="9"/>
        <v>1.9E-3</v>
      </c>
      <c r="V32" s="119"/>
      <c r="W32" s="120">
        <f t="shared" si="35"/>
        <v>5.7030182373337859E-2</v>
      </c>
      <c r="X32" s="120">
        <f t="shared" si="10"/>
        <v>5.6921825026828514E-2</v>
      </c>
      <c r="Y32" s="120">
        <f t="shared" si="11"/>
        <v>1.1395200740016638E-2</v>
      </c>
      <c r="Z32" s="120"/>
      <c r="AA32" s="119">
        <f t="shared" si="36"/>
        <v>0.2744628537540475</v>
      </c>
      <c r="AC32" s="26">
        <f t="shared" si="12"/>
        <v>55</v>
      </c>
      <c r="AD32" s="25">
        <f t="shared" si="13"/>
        <v>0.74409391489672494</v>
      </c>
      <c r="AE32" s="105"/>
      <c r="AF32" s="26">
        <f t="shared" si="14"/>
        <v>52</v>
      </c>
      <c r="AG32" s="25">
        <f t="shared" si="15"/>
        <v>0.68095133999317758</v>
      </c>
      <c r="AH32" s="123"/>
      <c r="AI32" s="122">
        <f t="shared" si="16"/>
        <v>0.05</v>
      </c>
      <c r="AJ32" s="124">
        <f t="shared" si="17"/>
        <v>0</v>
      </c>
      <c r="AL32" s="25">
        <f t="shared" si="37"/>
        <v>4.0487929078440033</v>
      </c>
      <c r="AM32" s="25">
        <f t="shared" si="38"/>
        <v>1</v>
      </c>
      <c r="AO32" s="33">
        <f t="shared" si="39"/>
        <v>15000</v>
      </c>
      <c r="AP32" s="33">
        <f t="shared" si="40"/>
        <v>15000</v>
      </c>
      <c r="AQ32" s="125"/>
      <c r="AR32" s="126">
        <f t="shared" si="41"/>
        <v>45190.232481056089</v>
      </c>
      <c r="AS32" s="126">
        <f t="shared" si="42"/>
        <v>41355.464339268721</v>
      </c>
      <c r="AT32" s="126"/>
      <c r="AU32" s="62">
        <f t="shared" si="18"/>
        <v>1284.6733589642531</v>
      </c>
      <c r="AV32" s="62">
        <f t="shared" si="19"/>
        <v>235.6269089212833</v>
      </c>
      <c r="AW32" s="62">
        <f t="shared" si="20"/>
        <v>1520.3002678855364</v>
      </c>
      <c r="AX32" s="61">
        <f t="shared" si="43"/>
        <v>417.2659500869072</v>
      </c>
      <c r="AY32" s="126"/>
      <c r="AZ32" s="33">
        <f>IF(B32="","",VLOOKUP($A$3,'Tab1-Plan'!$B$30:$F$33,IF(B32&lt;65,2,3),FALSE))</f>
        <v>3500</v>
      </c>
      <c r="BA32" s="33">
        <f>IF(T32="","",VLOOKUP($A$3,'Tab1-Plan'!$B$30:$F$33,IF(T32&lt;65,4,5),FALSE))</f>
        <v>4500</v>
      </c>
      <c r="BB32" s="115"/>
      <c r="BC32" s="126">
        <f t="shared" si="21"/>
        <v>3500</v>
      </c>
      <c r="BD32" s="126">
        <f t="shared" si="22"/>
        <v>4500</v>
      </c>
      <c r="BE32" s="125"/>
      <c r="BF32" s="62">
        <f t="shared" si="23"/>
        <v>99.49842055492357</v>
      </c>
      <c r="BG32" s="62">
        <f t="shared" si="24"/>
        <v>25.639201665037433</v>
      </c>
      <c r="BH32" s="62">
        <f t="shared" si="25"/>
        <v>125.137622219961</v>
      </c>
      <c r="BI32" s="61">
        <f t="shared" si="26"/>
        <v>34.345628906486404</v>
      </c>
      <c r="BJ32" s="61"/>
      <c r="BK32" s="61">
        <f t="shared" si="27"/>
        <v>1395.1626456655754</v>
      </c>
      <c r="BL32" s="61">
        <f t="shared" si="28"/>
        <v>382.92032118042079</v>
      </c>
      <c r="BM32" s="127"/>
      <c r="BU32" s="37"/>
      <c r="BV32" s="127"/>
      <c r="BW32" s="127"/>
    </row>
    <row r="33" spans="1:75">
      <c r="A33" s="26">
        <f t="shared" si="29"/>
        <v>2051</v>
      </c>
      <c r="B33" s="26">
        <f t="shared" si="30"/>
        <v>56</v>
      </c>
      <c r="C33" s="26">
        <f t="shared" si="31"/>
        <v>30</v>
      </c>
      <c r="D33" s="103">
        <f t="shared" si="0"/>
        <v>0</v>
      </c>
      <c r="E33" s="118">
        <f t="shared" si="1"/>
        <v>0</v>
      </c>
      <c r="F33" s="103">
        <f t="shared" si="2"/>
        <v>6.6E-3</v>
      </c>
      <c r="G33" s="103"/>
      <c r="H33" s="60">
        <f>IF(B33="","",(IF(AND(B33&gt;='Tab1-Plan'!$C$9,C33&gt;='Tab1-Plan'!$D$9),1,0)))</f>
        <v>1</v>
      </c>
      <c r="I33" s="64">
        <f>IF(AND(B33="",T33=""),"",VLOOKUP($A$3,'Tab2-Assumptions'!$A$10:$C$13,2,FALSE))</f>
        <v>0.5</v>
      </c>
      <c r="J33" s="64">
        <f>IF(AND(B33="",T33=""),"",VLOOKUP($A$3,'Tab2-Assumptions'!$A$10:$C$13,3,FALSE))</f>
        <v>0.2</v>
      </c>
      <c r="K33" s="103">
        <f t="shared" si="32"/>
        <v>0.50979280023526707</v>
      </c>
      <c r="L33" s="103">
        <f t="shared" si="3"/>
        <v>0</v>
      </c>
      <c r="M33" s="103">
        <f t="shared" si="4"/>
        <v>0</v>
      </c>
      <c r="N33" s="103">
        <f t="shared" si="5"/>
        <v>3.3646324815527627E-3</v>
      </c>
      <c r="O33" s="103">
        <f t="shared" si="6"/>
        <v>0.50642816775371435</v>
      </c>
      <c r="P33" s="103">
        <f t="shared" si="33"/>
        <v>5.6682298260860499E-2</v>
      </c>
      <c r="Q33" s="103">
        <f t="shared" si="7"/>
        <v>5.6308195092338816E-2</v>
      </c>
      <c r="R33" s="103">
        <f t="shared" si="8"/>
        <v>5.6495246676599657E-2</v>
      </c>
      <c r="T33" s="26">
        <f t="shared" si="34"/>
        <v>53</v>
      </c>
      <c r="U33" s="119">
        <f t="shared" si="9"/>
        <v>2.0999999999999999E-3</v>
      </c>
      <c r="V33" s="119"/>
      <c r="W33" s="120">
        <f t="shared" si="35"/>
        <v>5.6921825026828514E-2</v>
      </c>
      <c r="X33" s="120">
        <f t="shared" si="10"/>
        <v>5.6802289194272174E-2</v>
      </c>
      <c r="Y33" s="120">
        <f t="shared" si="11"/>
        <v>1.1372411422110068E-2</v>
      </c>
      <c r="Z33" s="120"/>
      <c r="AA33" s="119">
        <f t="shared" si="36"/>
        <v>0.26139319405147382</v>
      </c>
      <c r="AC33" s="26">
        <f t="shared" si="12"/>
        <v>56</v>
      </c>
      <c r="AD33" s="25">
        <f t="shared" si="13"/>
        <v>0.76641673234362673</v>
      </c>
      <c r="AE33" s="105"/>
      <c r="AF33" s="26">
        <f t="shared" si="14"/>
        <v>53</v>
      </c>
      <c r="AG33" s="25">
        <f t="shared" si="15"/>
        <v>0.70137988019297293</v>
      </c>
      <c r="AH33" s="123"/>
      <c r="AI33" s="122">
        <f t="shared" si="16"/>
        <v>0.05</v>
      </c>
      <c r="AJ33" s="124">
        <f t="shared" si="17"/>
        <v>0</v>
      </c>
      <c r="AL33" s="25">
        <f t="shared" si="37"/>
        <v>4.2512325532362034</v>
      </c>
      <c r="AM33" s="25">
        <f t="shared" si="38"/>
        <v>1</v>
      </c>
      <c r="AO33" s="33">
        <f t="shared" si="39"/>
        <v>15000</v>
      </c>
      <c r="AP33" s="33">
        <f t="shared" si="40"/>
        <v>15000</v>
      </c>
      <c r="AQ33" s="125"/>
      <c r="AR33" s="126">
        <f t="shared" si="41"/>
        <v>48873.236428262164</v>
      </c>
      <c r="AS33" s="126">
        <f t="shared" si="42"/>
        <v>44725.93468291912</v>
      </c>
      <c r="AT33" s="126"/>
      <c r="AU33" s="62">
        <f t="shared" si="18"/>
        <v>1380.5527739492236</v>
      </c>
      <c r="AV33" s="62">
        <f t="shared" si="19"/>
        <v>254.32086522628913</v>
      </c>
      <c r="AW33" s="62">
        <f t="shared" si="20"/>
        <v>1634.8736391755128</v>
      </c>
      <c r="AX33" s="61">
        <f t="shared" si="43"/>
        <v>427.34484241464401</v>
      </c>
      <c r="AY33" s="126"/>
      <c r="AZ33" s="33">
        <f>IF(B33="","",VLOOKUP($A$3,'Tab1-Plan'!$B$30:$F$33,IF(B33&lt;65,2,3),FALSE))</f>
        <v>3500</v>
      </c>
      <c r="BA33" s="33">
        <f>IF(T33="","",VLOOKUP($A$3,'Tab1-Plan'!$B$30:$F$33,IF(T33&lt;65,4,5),FALSE))</f>
        <v>4500</v>
      </c>
      <c r="BB33" s="115"/>
      <c r="BC33" s="126">
        <f t="shared" si="21"/>
        <v>3500</v>
      </c>
      <c r="BD33" s="126">
        <f t="shared" si="22"/>
        <v>4500</v>
      </c>
      <c r="BE33" s="125"/>
      <c r="BF33" s="62">
        <f t="shared" si="23"/>
        <v>98.866681684049396</v>
      </c>
      <c r="BG33" s="62">
        <f t="shared" si="24"/>
        <v>25.587925699747654</v>
      </c>
      <c r="BH33" s="62">
        <f t="shared" si="25"/>
        <v>124.45460738379705</v>
      </c>
      <c r="BI33" s="61">
        <f t="shared" si="26"/>
        <v>32.531587338472853</v>
      </c>
      <c r="BJ33" s="61"/>
      <c r="BK33" s="61">
        <f t="shared" si="27"/>
        <v>1510.4190317917157</v>
      </c>
      <c r="BL33" s="61">
        <f t="shared" si="28"/>
        <v>394.81325507617117</v>
      </c>
      <c r="BM33" s="127"/>
      <c r="BU33" s="37"/>
      <c r="BV33" s="127"/>
      <c r="BW33" s="127"/>
    </row>
    <row r="34" spans="1:75">
      <c r="A34" s="26">
        <f t="shared" si="29"/>
        <v>2052</v>
      </c>
      <c r="B34" s="26">
        <f t="shared" si="30"/>
        <v>57</v>
      </c>
      <c r="C34" s="26">
        <f t="shared" si="31"/>
        <v>31</v>
      </c>
      <c r="D34" s="103">
        <f t="shared" si="0"/>
        <v>0</v>
      </c>
      <c r="E34" s="118">
        <f t="shared" si="1"/>
        <v>0</v>
      </c>
      <c r="F34" s="103">
        <f t="shared" si="2"/>
        <v>7.1000000000000004E-3</v>
      </c>
      <c r="G34" s="103"/>
      <c r="H34" s="60">
        <f>IF(B34="","",(IF(AND(B34&gt;='Tab1-Plan'!$C$9,C34&gt;='Tab1-Plan'!$D$9),1,0)))</f>
        <v>1</v>
      </c>
      <c r="I34" s="64">
        <f>IF(AND(B34="",T34=""),"",VLOOKUP($A$3,'Tab2-Assumptions'!$A$10:$C$13,2,FALSE))</f>
        <v>0.5</v>
      </c>
      <c r="J34" s="64">
        <f>IF(AND(B34="",T34=""),"",VLOOKUP($A$3,'Tab2-Assumptions'!$A$10:$C$13,3,FALSE))</f>
        <v>0.2</v>
      </c>
      <c r="K34" s="103">
        <f t="shared" si="32"/>
        <v>0.50642816775371435</v>
      </c>
      <c r="L34" s="103">
        <f t="shared" si="3"/>
        <v>0</v>
      </c>
      <c r="M34" s="103">
        <f t="shared" si="4"/>
        <v>0</v>
      </c>
      <c r="N34" s="103">
        <f t="shared" si="5"/>
        <v>3.5956399910513719E-3</v>
      </c>
      <c r="O34" s="103">
        <f t="shared" si="6"/>
        <v>0.50283252776266296</v>
      </c>
      <c r="P34" s="103">
        <f t="shared" si="33"/>
        <v>5.6308195092338816E-2</v>
      </c>
      <c r="Q34" s="103">
        <f t="shared" si="7"/>
        <v>5.5908406907183211E-2</v>
      </c>
      <c r="R34" s="103">
        <f t="shared" si="8"/>
        <v>5.610830099976101E-2</v>
      </c>
      <c r="T34" s="26">
        <f t="shared" si="34"/>
        <v>54</v>
      </c>
      <c r="U34" s="119">
        <f t="shared" si="9"/>
        <v>2.3E-3</v>
      </c>
      <c r="V34" s="119"/>
      <c r="W34" s="120">
        <f t="shared" si="35"/>
        <v>5.6802289194272174E-2</v>
      </c>
      <c r="X34" s="120">
        <f t="shared" si="10"/>
        <v>5.6671643929125347E-2</v>
      </c>
      <c r="Y34" s="120">
        <f t="shared" si="11"/>
        <v>1.1347393312339752E-2</v>
      </c>
      <c r="Z34" s="120"/>
      <c r="AA34" s="119">
        <f t="shared" si="36"/>
        <v>0.24894589909664172</v>
      </c>
      <c r="AC34" s="26">
        <f t="shared" si="12"/>
        <v>57</v>
      </c>
      <c r="AD34" s="25">
        <f t="shared" si="13"/>
        <v>0.7894092343139355</v>
      </c>
      <c r="AE34" s="105"/>
      <c r="AF34" s="26">
        <f t="shared" si="14"/>
        <v>54</v>
      </c>
      <c r="AG34" s="25">
        <f t="shared" si="15"/>
        <v>0.7224212765987621</v>
      </c>
      <c r="AH34" s="123"/>
      <c r="AI34" s="122">
        <f t="shared" si="16"/>
        <v>0.05</v>
      </c>
      <c r="AJ34" s="124">
        <f t="shared" si="17"/>
        <v>0</v>
      </c>
      <c r="AL34" s="25">
        <f t="shared" si="37"/>
        <v>4.4637941808980139</v>
      </c>
      <c r="AM34" s="25">
        <f t="shared" si="38"/>
        <v>1</v>
      </c>
      <c r="AO34" s="33">
        <f t="shared" si="39"/>
        <v>15000</v>
      </c>
      <c r="AP34" s="33">
        <f t="shared" si="40"/>
        <v>15000</v>
      </c>
      <c r="AQ34" s="125"/>
      <c r="AR34" s="126">
        <f t="shared" si="41"/>
        <v>52856.405197165535</v>
      </c>
      <c r="AS34" s="126">
        <f t="shared" si="42"/>
        <v>48371.098359577038</v>
      </c>
      <c r="AT34" s="126"/>
      <c r="AU34" s="62">
        <f t="shared" si="18"/>
        <v>1482.841546283948</v>
      </c>
      <c r="AV34" s="62">
        <f t="shared" si="19"/>
        <v>274.44293901799642</v>
      </c>
      <c r="AW34" s="62">
        <f t="shared" si="20"/>
        <v>1757.2844853019444</v>
      </c>
      <c r="AX34" s="61">
        <f t="shared" si="43"/>
        <v>437.46876616207186</v>
      </c>
      <c r="AY34" s="126"/>
      <c r="AZ34" s="33">
        <f>IF(B34="","",VLOOKUP($A$3,'Tab1-Plan'!$B$30:$F$33,IF(B34&lt;65,2,3),FALSE))</f>
        <v>3500</v>
      </c>
      <c r="BA34" s="33">
        <f>IF(T34="","",VLOOKUP($A$3,'Tab1-Plan'!$B$30:$F$33,IF(T34&lt;65,4,5),FALSE))</f>
        <v>4500</v>
      </c>
      <c r="BB34" s="115"/>
      <c r="BC34" s="126">
        <f t="shared" si="21"/>
        <v>3500</v>
      </c>
      <c r="BD34" s="126">
        <f t="shared" si="22"/>
        <v>4500</v>
      </c>
      <c r="BE34" s="125"/>
      <c r="BF34" s="62">
        <f t="shared" si="23"/>
        <v>98.189526749581773</v>
      </c>
      <c r="BG34" s="62">
        <f t="shared" si="24"/>
        <v>25.531634952764442</v>
      </c>
      <c r="BH34" s="62">
        <f t="shared" si="25"/>
        <v>123.72116170234622</v>
      </c>
      <c r="BI34" s="61">
        <f t="shared" si="26"/>
        <v>30.799875837271578</v>
      </c>
      <c r="BJ34" s="61"/>
      <c r="BK34" s="61">
        <f t="shared" si="27"/>
        <v>1633.5633235995981</v>
      </c>
      <c r="BL34" s="61">
        <f t="shared" si="28"/>
        <v>406.66889032480026</v>
      </c>
      <c r="BM34" s="128"/>
      <c r="BU34" s="37"/>
      <c r="BV34" s="127"/>
      <c r="BW34" s="127"/>
    </row>
    <row r="35" spans="1:75">
      <c r="A35" s="26">
        <f t="shared" si="29"/>
        <v>2053</v>
      </c>
      <c r="B35" s="26">
        <f t="shared" si="30"/>
        <v>58</v>
      </c>
      <c r="C35" s="26">
        <f t="shared" si="31"/>
        <v>32</v>
      </c>
      <c r="D35" s="103">
        <f t="shared" si="0"/>
        <v>0</v>
      </c>
      <c r="E35" s="118">
        <f t="shared" si="1"/>
        <v>0</v>
      </c>
      <c r="F35" s="103">
        <f t="shared" si="2"/>
        <v>7.7000000000000002E-3</v>
      </c>
      <c r="G35" s="103"/>
      <c r="H35" s="60">
        <f>IF(B35="","",(IF(AND(B35&gt;='Tab1-Plan'!$C$9,C35&gt;='Tab1-Plan'!$D$9),1,0)))</f>
        <v>1</v>
      </c>
      <c r="I35" s="64">
        <f>IF(AND(B35="",T35=""),"",VLOOKUP($A$3,'Tab2-Assumptions'!$A$10:$C$13,2,FALSE))</f>
        <v>0.5</v>
      </c>
      <c r="J35" s="64">
        <f>IF(AND(B35="",T35=""),"",VLOOKUP($A$3,'Tab2-Assumptions'!$A$10:$C$13,3,FALSE))</f>
        <v>0.2</v>
      </c>
      <c r="K35" s="103">
        <f t="shared" si="32"/>
        <v>0.50283252776266296</v>
      </c>
      <c r="L35" s="103">
        <f t="shared" si="3"/>
        <v>0</v>
      </c>
      <c r="M35" s="103">
        <f t="shared" si="4"/>
        <v>0</v>
      </c>
      <c r="N35" s="103">
        <f t="shared" si="5"/>
        <v>3.871810463772505E-3</v>
      </c>
      <c r="O35" s="103">
        <f t="shared" si="6"/>
        <v>0.49896071729889047</v>
      </c>
      <c r="P35" s="103">
        <f t="shared" si="33"/>
        <v>5.5908406907183211E-2</v>
      </c>
      <c r="Q35" s="103">
        <f t="shared" si="7"/>
        <v>5.5477912173997897E-2</v>
      </c>
      <c r="R35" s="103">
        <f t="shared" si="8"/>
        <v>5.5693159540590551E-2</v>
      </c>
      <c r="T35" s="26">
        <f t="shared" si="34"/>
        <v>55</v>
      </c>
      <c r="U35" s="119">
        <f t="shared" si="9"/>
        <v>2.5000000000000001E-3</v>
      </c>
      <c r="V35" s="119"/>
      <c r="W35" s="120">
        <f t="shared" si="35"/>
        <v>5.6671643929125347E-2</v>
      </c>
      <c r="X35" s="120">
        <f t="shared" si="10"/>
        <v>5.6529964819302538E-2</v>
      </c>
      <c r="Y35" s="120">
        <f t="shared" si="11"/>
        <v>1.1320160874842789E-2</v>
      </c>
      <c r="Z35" s="120"/>
      <c r="AA35" s="119">
        <f t="shared" si="36"/>
        <v>0.23709133247299211</v>
      </c>
      <c r="AC35" s="26">
        <f t="shared" si="12"/>
        <v>58</v>
      </c>
      <c r="AD35" s="25">
        <f t="shared" si="13"/>
        <v>0.81309151134335356</v>
      </c>
      <c r="AE35" s="105"/>
      <c r="AF35" s="26">
        <f t="shared" si="14"/>
        <v>55</v>
      </c>
      <c r="AG35" s="25">
        <f t="shared" si="15"/>
        <v>0.74409391489672494</v>
      </c>
      <c r="AH35" s="123"/>
      <c r="AI35" s="122">
        <f t="shared" si="16"/>
        <v>0.05</v>
      </c>
      <c r="AJ35" s="124">
        <f t="shared" si="17"/>
        <v>0</v>
      </c>
      <c r="AL35" s="25">
        <f t="shared" si="37"/>
        <v>4.6869838899429146</v>
      </c>
      <c r="AM35" s="25">
        <f t="shared" si="38"/>
        <v>1</v>
      </c>
      <c r="AO35" s="33">
        <f t="shared" si="39"/>
        <v>15000</v>
      </c>
      <c r="AP35" s="33">
        <f t="shared" si="40"/>
        <v>15000</v>
      </c>
      <c r="AQ35" s="125"/>
      <c r="AR35" s="126">
        <f t="shared" si="41"/>
        <v>57164.202220734529</v>
      </c>
      <c r="AS35" s="126">
        <f t="shared" si="42"/>
        <v>52313.342875882561</v>
      </c>
      <c r="AT35" s="126"/>
      <c r="AU35" s="62">
        <f t="shared" si="18"/>
        <v>1591.8275171449743</v>
      </c>
      <c r="AV35" s="62">
        <f t="shared" si="19"/>
        <v>296.09772862790078</v>
      </c>
      <c r="AW35" s="62">
        <f t="shared" si="20"/>
        <v>1887.9252457728751</v>
      </c>
      <c r="AX35" s="61">
        <f t="shared" si="43"/>
        <v>447.61071212969205</v>
      </c>
      <c r="AY35" s="126"/>
      <c r="AZ35" s="33">
        <f>IF(B35="","",VLOOKUP($A$3,'Tab1-Plan'!$B$30:$F$33,IF(B35&lt;65,2,3),FALSE))</f>
        <v>3500</v>
      </c>
      <c r="BA35" s="33">
        <f>IF(T35="","",VLOOKUP($A$3,'Tab1-Plan'!$B$30:$F$33,IF(T35&lt;65,4,5),FALSE))</f>
        <v>4500</v>
      </c>
      <c r="BB35" s="115"/>
      <c r="BC35" s="126">
        <f t="shared" si="21"/>
        <v>3500</v>
      </c>
      <c r="BD35" s="126">
        <f t="shared" si="22"/>
        <v>4500</v>
      </c>
      <c r="BE35" s="125"/>
      <c r="BF35" s="62">
        <f t="shared" si="23"/>
        <v>97.46302919603346</v>
      </c>
      <c r="BG35" s="62">
        <f t="shared" si="24"/>
        <v>25.470361968396276</v>
      </c>
      <c r="BH35" s="62">
        <f t="shared" si="25"/>
        <v>122.93339116442974</v>
      </c>
      <c r="BI35" s="61">
        <f t="shared" si="26"/>
        <v>29.146441516598202</v>
      </c>
      <c r="BJ35" s="61"/>
      <c r="BK35" s="61">
        <f t="shared" si="27"/>
        <v>1764.9918546084455</v>
      </c>
      <c r="BL35" s="61">
        <f t="shared" si="28"/>
        <v>418.46427061309384</v>
      </c>
      <c r="BM35" s="127"/>
      <c r="BU35" s="37"/>
      <c r="BV35" s="127"/>
      <c r="BW35" s="127"/>
    </row>
    <row r="36" spans="1:75">
      <c r="A36" s="26">
        <f t="shared" si="29"/>
        <v>2054</v>
      </c>
      <c r="B36" s="26">
        <f t="shared" si="30"/>
        <v>59</v>
      </c>
      <c r="C36" s="26">
        <f t="shared" si="31"/>
        <v>33</v>
      </c>
      <c r="D36" s="103">
        <f t="shared" si="0"/>
        <v>0</v>
      </c>
      <c r="E36" s="118">
        <f t="shared" si="1"/>
        <v>0</v>
      </c>
      <c r="F36" s="103">
        <f t="shared" si="2"/>
        <v>8.3999999999999995E-3</v>
      </c>
      <c r="G36" s="103"/>
      <c r="H36" s="60">
        <f>IF(B36="","",(IF(AND(B36&gt;='Tab1-Plan'!$C$9,C36&gt;='Tab1-Plan'!$D$9),1,0)))</f>
        <v>1</v>
      </c>
      <c r="I36" s="64">
        <f>IF(AND(B36="",T36=""),"",VLOOKUP($A$3,'Tab2-Assumptions'!$A$10:$C$13,2,FALSE))</f>
        <v>0.5</v>
      </c>
      <c r="J36" s="64">
        <f>IF(AND(B36="",T36=""),"",VLOOKUP($A$3,'Tab2-Assumptions'!$A$10:$C$13,3,FALSE))</f>
        <v>0.2</v>
      </c>
      <c r="K36" s="103">
        <f t="shared" si="32"/>
        <v>0.49896071729889047</v>
      </c>
      <c r="L36" s="103">
        <f t="shared" si="3"/>
        <v>0</v>
      </c>
      <c r="M36" s="103">
        <f t="shared" si="4"/>
        <v>0</v>
      </c>
      <c r="N36" s="103">
        <f t="shared" si="5"/>
        <v>4.1912700253106793E-3</v>
      </c>
      <c r="O36" s="103">
        <f t="shared" si="6"/>
        <v>0.4947694472735798</v>
      </c>
      <c r="P36" s="103">
        <f t="shared" si="33"/>
        <v>5.5477912173997897E-2</v>
      </c>
      <c r="Q36" s="103">
        <f t="shared" si="7"/>
        <v>5.501189771173632E-2</v>
      </c>
      <c r="R36" s="103">
        <f t="shared" si="8"/>
        <v>5.5244904942867108E-2</v>
      </c>
      <c r="T36" s="26">
        <f t="shared" si="34"/>
        <v>56</v>
      </c>
      <c r="U36" s="119">
        <f t="shared" si="9"/>
        <v>2.8E-3</v>
      </c>
      <c r="V36" s="119"/>
      <c r="W36" s="120">
        <f t="shared" si="35"/>
        <v>5.6529964819302538E-2</v>
      </c>
      <c r="X36" s="120">
        <f t="shared" si="10"/>
        <v>5.6371680917808496E-2</v>
      </c>
      <c r="Y36" s="120">
        <f t="shared" si="11"/>
        <v>1.1290164573711105E-2</v>
      </c>
      <c r="Z36" s="120"/>
      <c r="AA36" s="119">
        <f t="shared" si="36"/>
        <v>0.22580126902189723</v>
      </c>
      <c r="AC36" s="26">
        <f t="shared" si="12"/>
        <v>59</v>
      </c>
      <c r="AD36" s="25">
        <f t="shared" si="13"/>
        <v>0.83748425668365423</v>
      </c>
      <c r="AE36" s="105"/>
      <c r="AF36" s="26">
        <f t="shared" si="14"/>
        <v>56</v>
      </c>
      <c r="AG36" s="25">
        <f t="shared" si="15"/>
        <v>0.76641673234362673</v>
      </c>
      <c r="AH36" s="123"/>
      <c r="AI36" s="122">
        <f t="shared" si="16"/>
        <v>0.05</v>
      </c>
      <c r="AJ36" s="124">
        <f t="shared" si="17"/>
        <v>0</v>
      </c>
      <c r="AL36" s="25">
        <f t="shared" si="37"/>
        <v>4.9213330844400609</v>
      </c>
      <c r="AM36" s="25">
        <f t="shared" si="38"/>
        <v>1</v>
      </c>
      <c r="AO36" s="33">
        <f t="shared" si="39"/>
        <v>15000</v>
      </c>
      <c r="AP36" s="33">
        <f t="shared" si="40"/>
        <v>15000</v>
      </c>
      <c r="AQ36" s="125"/>
      <c r="AR36" s="126">
        <f t="shared" si="41"/>
        <v>61823.084701724394</v>
      </c>
      <c r="AS36" s="126">
        <f t="shared" si="42"/>
        <v>56576.880320266995</v>
      </c>
      <c r="AT36" s="126"/>
      <c r="AU36" s="62">
        <f t="shared" si="18"/>
        <v>1707.705218810793</v>
      </c>
      <c r="AV36" s="62">
        <f t="shared" si="19"/>
        <v>319.38114494148573</v>
      </c>
      <c r="AW36" s="62">
        <f t="shared" si="20"/>
        <v>2027.0863637522787</v>
      </c>
      <c r="AX36" s="61">
        <f t="shared" si="43"/>
        <v>457.71867335224772</v>
      </c>
      <c r="AY36" s="126"/>
      <c r="AZ36" s="33">
        <f>IF(B36="","",VLOOKUP($A$3,'Tab1-Plan'!$B$30:$F$33,IF(B36&lt;65,2,3),FALSE))</f>
        <v>3500</v>
      </c>
      <c r="BA36" s="33">
        <f>IF(T36="","",VLOOKUP($A$3,'Tab1-Plan'!$B$30:$F$33,IF(T36&lt;65,4,5),FALSE))</f>
        <v>4500</v>
      </c>
      <c r="BB36" s="115"/>
      <c r="BC36" s="126">
        <f t="shared" si="21"/>
        <v>3500</v>
      </c>
      <c r="BD36" s="126">
        <f t="shared" si="22"/>
        <v>4500</v>
      </c>
      <c r="BE36" s="125"/>
      <c r="BF36" s="62">
        <f t="shared" si="23"/>
        <v>96.678583650017444</v>
      </c>
      <c r="BG36" s="62">
        <f t="shared" si="24"/>
        <v>25.402870290849986</v>
      </c>
      <c r="BH36" s="62">
        <f t="shared" si="25"/>
        <v>122.08145394086743</v>
      </c>
      <c r="BI36" s="61">
        <f t="shared" si="26"/>
        <v>27.566147223886162</v>
      </c>
      <c r="BJ36" s="61"/>
      <c r="BK36" s="61">
        <f t="shared" si="27"/>
        <v>1905.0049098114112</v>
      </c>
      <c r="BL36" s="61">
        <f t="shared" si="28"/>
        <v>430.15252612836156</v>
      </c>
      <c r="BM36" s="127"/>
      <c r="BU36" s="37"/>
      <c r="BV36" s="127"/>
      <c r="BW36" s="127"/>
    </row>
    <row r="37" spans="1:75">
      <c r="A37" s="26">
        <f t="shared" si="29"/>
        <v>2055</v>
      </c>
      <c r="B37" s="26">
        <f t="shared" si="30"/>
        <v>60</v>
      </c>
      <c r="C37" s="26">
        <f t="shared" si="31"/>
        <v>34</v>
      </c>
      <c r="D37" s="103">
        <f t="shared" si="0"/>
        <v>0</v>
      </c>
      <c r="E37" s="118">
        <f t="shared" si="1"/>
        <v>0</v>
      </c>
      <c r="F37" s="103">
        <f t="shared" si="2"/>
        <v>9.1999999999999998E-3</v>
      </c>
      <c r="G37" s="103"/>
      <c r="H37" s="60">
        <f>IF(B37="","",(IF(AND(B37&gt;='Tab1-Plan'!$C$9,C37&gt;='Tab1-Plan'!$D$9),1,0)))</f>
        <v>1</v>
      </c>
      <c r="I37" s="64">
        <f>IF(AND(B37="",T37=""),"",VLOOKUP($A$3,'Tab2-Assumptions'!$A$10:$C$13,2,FALSE))</f>
        <v>0.5</v>
      </c>
      <c r="J37" s="64">
        <f>IF(AND(B37="",T37=""),"",VLOOKUP($A$3,'Tab2-Assumptions'!$A$10:$C$13,3,FALSE))</f>
        <v>0.2</v>
      </c>
      <c r="K37" s="103">
        <f t="shared" si="32"/>
        <v>0.4947694472735798</v>
      </c>
      <c r="L37" s="103">
        <f t="shared" si="3"/>
        <v>0</v>
      </c>
      <c r="M37" s="103">
        <f t="shared" si="4"/>
        <v>0</v>
      </c>
      <c r="N37" s="103">
        <f t="shared" si="5"/>
        <v>4.5518789149169344E-3</v>
      </c>
      <c r="O37" s="103">
        <f t="shared" si="6"/>
        <v>0.49021756835866287</v>
      </c>
      <c r="P37" s="103">
        <f t="shared" si="33"/>
        <v>5.501189771173632E-2</v>
      </c>
      <c r="Q37" s="103">
        <f t="shared" si="7"/>
        <v>5.4505788252788345E-2</v>
      </c>
      <c r="R37" s="103">
        <f t="shared" si="8"/>
        <v>5.4758842982262329E-2</v>
      </c>
      <c r="T37" s="26">
        <f t="shared" si="34"/>
        <v>57</v>
      </c>
      <c r="U37" s="119">
        <f t="shared" si="9"/>
        <v>3.0999999999999999E-3</v>
      </c>
      <c r="V37" s="119"/>
      <c r="W37" s="120">
        <f t="shared" si="35"/>
        <v>5.6371680917808496E-2</v>
      </c>
      <c r="X37" s="120">
        <f t="shared" si="10"/>
        <v>5.6196928706963294E-2</v>
      </c>
      <c r="Y37" s="120">
        <f t="shared" si="11"/>
        <v>1.125686096247718E-2</v>
      </c>
      <c r="Z37" s="120"/>
      <c r="AA37" s="119">
        <f t="shared" si="36"/>
        <v>0.21504882763990213</v>
      </c>
      <c r="AC37" s="26">
        <f t="shared" si="12"/>
        <v>60</v>
      </c>
      <c r="AD37" s="25">
        <f t="shared" si="13"/>
        <v>0.86260878438416388</v>
      </c>
      <c r="AE37" s="105"/>
      <c r="AF37" s="26">
        <f t="shared" si="14"/>
        <v>57</v>
      </c>
      <c r="AG37" s="25">
        <f t="shared" si="15"/>
        <v>0.7894092343139355</v>
      </c>
      <c r="AH37" s="123"/>
      <c r="AI37" s="122">
        <f t="shared" si="16"/>
        <v>0.05</v>
      </c>
      <c r="AJ37" s="124">
        <f t="shared" si="17"/>
        <v>0</v>
      </c>
      <c r="AL37" s="25">
        <f t="shared" si="37"/>
        <v>5.1673997386620645</v>
      </c>
      <c r="AM37" s="25">
        <f t="shared" si="38"/>
        <v>1</v>
      </c>
      <c r="AO37" s="33">
        <f t="shared" si="39"/>
        <v>15000</v>
      </c>
      <c r="AP37" s="33">
        <f t="shared" si="40"/>
        <v>15000</v>
      </c>
      <c r="AQ37" s="125"/>
      <c r="AR37" s="126">
        <f t="shared" si="41"/>
        <v>66861.666104914941</v>
      </c>
      <c r="AS37" s="126">
        <f t="shared" si="42"/>
        <v>61187.896066368761</v>
      </c>
      <c r="AT37" s="126"/>
      <c r="AU37" s="62">
        <f t="shared" si="18"/>
        <v>1830.6337378857443</v>
      </c>
      <c r="AV37" s="62">
        <f t="shared" si="19"/>
        <v>344.39181930280876</v>
      </c>
      <c r="AW37" s="62">
        <f t="shared" si="20"/>
        <v>2175.0255571885532</v>
      </c>
      <c r="AX37" s="61">
        <f t="shared" si="43"/>
        <v>467.73669616022329</v>
      </c>
      <c r="AY37" s="126"/>
      <c r="AZ37" s="33">
        <f>IF(B37="","",VLOOKUP($A$3,'Tab1-Plan'!$B$30:$F$33,IF(B37&lt;65,2,3),FALSE))</f>
        <v>3500</v>
      </c>
      <c r="BA37" s="33">
        <f>IF(T37="","",VLOOKUP($A$3,'Tab1-Plan'!$B$30:$F$33,IF(T37&lt;65,4,5),FALSE))</f>
        <v>4500</v>
      </c>
      <c r="BB37" s="115"/>
      <c r="BC37" s="126">
        <f t="shared" si="21"/>
        <v>3500</v>
      </c>
      <c r="BD37" s="126">
        <f t="shared" si="22"/>
        <v>4500</v>
      </c>
      <c r="BE37" s="125"/>
      <c r="BF37" s="62">
        <f t="shared" si="23"/>
        <v>95.827975218959082</v>
      </c>
      <c r="BG37" s="62">
        <f t="shared" si="24"/>
        <v>25.327937165573655</v>
      </c>
      <c r="BH37" s="62">
        <f t="shared" si="25"/>
        <v>121.15591238453274</v>
      </c>
      <c r="BI37" s="61">
        <f t="shared" si="26"/>
        <v>26.054436919936464</v>
      </c>
      <c r="BJ37" s="61"/>
      <c r="BK37" s="61">
        <f t="shared" si="27"/>
        <v>2053.8696448040205</v>
      </c>
      <c r="BL37" s="61">
        <f t="shared" si="28"/>
        <v>441.68225924028684</v>
      </c>
      <c r="BM37" s="127"/>
      <c r="BU37" s="37"/>
      <c r="BV37" s="127"/>
      <c r="BW37" s="127"/>
    </row>
    <row r="38" spans="1:75">
      <c r="A38" s="26">
        <f t="shared" si="29"/>
        <v>2056</v>
      </c>
      <c r="B38" s="26">
        <f t="shared" si="30"/>
        <v>61</v>
      </c>
      <c r="C38" s="26">
        <f t="shared" si="31"/>
        <v>35</v>
      </c>
      <c r="D38" s="103">
        <f t="shared" ref="D38:D69" si="44">IF($B38="","",VLOOKUP($B38,RETIREMENT,2,TRUE))</f>
        <v>0</v>
      </c>
      <c r="E38" s="118">
        <f t="shared" ref="E38:E69" si="45">IF(B38="","",VLOOKUP($B38,WITHDRAWAL,2))</f>
        <v>0</v>
      </c>
      <c r="F38" s="103">
        <f t="shared" ref="F38:F69" si="46">IF(B38="","",IF(OR(active_5sex="M",active_5sex="m"),VLOOKUP(IF(B38&lt;20,20,$B38),DEATH_MALE,2),IF(OR(active_5sex="F",active_5sex="f"),VLOOKUP(IF(B38&lt;20,20,$B38),DEATH_FEMALE,2),"error")))</f>
        <v>1.01E-2</v>
      </c>
      <c r="G38" s="103"/>
      <c r="H38" s="60">
        <f>IF(B38="","",(IF(AND(B38&gt;='Tab1-Plan'!$C$9,C38&gt;='Tab1-Plan'!$D$9),1,0)))</f>
        <v>1</v>
      </c>
      <c r="I38" s="64">
        <f>IF(AND(B38="",T38=""),"",VLOOKUP($A$3,'Tab2-Assumptions'!$A$10:$C$13,2,FALSE))</f>
        <v>0.5</v>
      </c>
      <c r="J38" s="64">
        <f>IF(AND(B38="",T38=""),"",VLOOKUP($A$3,'Tab2-Assumptions'!$A$10:$C$13,3,FALSE))</f>
        <v>0.2</v>
      </c>
      <c r="K38" s="103">
        <f t="shared" si="32"/>
        <v>0.49021756835866287</v>
      </c>
      <c r="L38" s="103">
        <f t="shared" si="3"/>
        <v>0</v>
      </c>
      <c r="M38" s="103">
        <f t="shared" si="4"/>
        <v>0</v>
      </c>
      <c r="N38" s="103">
        <f t="shared" si="5"/>
        <v>4.9511974404224945E-3</v>
      </c>
      <c r="O38" s="103">
        <f t="shared" si="6"/>
        <v>0.48526637091824038</v>
      </c>
      <c r="P38" s="103">
        <f t="shared" si="33"/>
        <v>5.4505788252788345E-2</v>
      </c>
      <c r="Q38" s="103">
        <f t="shared" si="7"/>
        <v>5.3955279791435183E-2</v>
      </c>
      <c r="R38" s="103">
        <f t="shared" si="8"/>
        <v>5.4230534022111768E-2</v>
      </c>
      <c r="T38" s="26">
        <f t="shared" si="34"/>
        <v>58</v>
      </c>
      <c r="U38" s="119">
        <f t="shared" ref="U38:U69" si="47">IF(T38="","",IF(OR(active_5sex="M",active_5sex="m"),VLOOKUP(IF(T38&lt;20,20,$T38),DEATH_FEMALE,2),IF(OR(active_5sex="F",active_5sex="f"),VLOOKUP(IF(T38&lt;20,20,$T38),DEATH_MALE,2),"error")))</f>
        <v>3.3999999999999998E-3</v>
      </c>
      <c r="V38" s="119"/>
      <c r="W38" s="120">
        <f t="shared" si="35"/>
        <v>5.6196928706963294E-2</v>
      </c>
      <c r="X38" s="120">
        <f t="shared" si="10"/>
        <v>5.600585914935962E-2</v>
      </c>
      <c r="Y38" s="120">
        <f t="shared" ref="Y38:Y69" si="48">IF(T38="","",AVERAGE(W38,X38)*J38)</f>
        <v>1.1220278785632292E-2</v>
      </c>
      <c r="Z38" s="120"/>
      <c r="AA38" s="119">
        <f t="shared" si="36"/>
        <v>0.20480840727609725</v>
      </c>
      <c r="AC38" s="26">
        <f t="shared" ref="AC38:AC69" si="49">B38</f>
        <v>61</v>
      </c>
      <c r="AD38" s="25">
        <f t="shared" ref="AD38:AD69" si="50">IF(B38="","",VLOOKUP(AC38,agingtable,3))</f>
        <v>0.88848704791568878</v>
      </c>
      <c r="AE38" s="105"/>
      <c r="AF38" s="26">
        <f t="shared" ref="AF38:AF69" si="51">T38</f>
        <v>58</v>
      </c>
      <c r="AG38" s="25">
        <f t="shared" ref="AG38:AG69" si="52">IF(T38="","",VLOOKUP(AF38,agingtable,3))</f>
        <v>0.81309151134335356</v>
      </c>
      <c r="AH38" s="123"/>
      <c r="AI38" s="122">
        <f t="shared" ref="AI38:AI69" si="53">IF(A38="","",VLOOKUP($A38,TRENDS,2,TRUE))</f>
        <v>0.05</v>
      </c>
      <c r="AJ38" s="124">
        <f t="shared" ref="AJ38:AJ69" si="54">IF(A38="","",VLOOKUP($A38,TRENDS,3,TRUE))</f>
        <v>0</v>
      </c>
      <c r="AL38" s="25">
        <f t="shared" si="37"/>
        <v>5.4257697255951678</v>
      </c>
      <c r="AM38" s="25">
        <f t="shared" si="38"/>
        <v>1</v>
      </c>
      <c r="AO38" s="33">
        <f t="shared" si="39"/>
        <v>15000</v>
      </c>
      <c r="AP38" s="33">
        <f t="shared" si="40"/>
        <v>15000</v>
      </c>
      <c r="AQ38" s="125"/>
      <c r="AR38" s="126">
        <f t="shared" si="41"/>
        <v>72310.891892465515</v>
      </c>
      <c r="AS38" s="126">
        <f t="shared" si="42"/>
        <v>66174.709595777822</v>
      </c>
      <c r="AT38" s="126"/>
      <c r="AU38" s="62">
        <f t="shared" ref="AU38:AU69" si="55">IF($B38="","",(AR38)*$R38*$I38)</f>
        <v>1960.7291414717986</v>
      </c>
      <c r="AV38" s="62">
        <f t="shared" ref="AV38:AV69" si="56">IF($T38="","",(AS38)*$Y38*$I38)</f>
        <v>371.24934511144176</v>
      </c>
      <c r="AW38" s="62">
        <f t="shared" ref="AW38:AW69" si="57">IF($A38="","",SUM(AU38:AV38))</f>
        <v>2331.9784865832403</v>
      </c>
      <c r="AX38" s="61">
        <f t="shared" si="43"/>
        <v>477.60879963923719</v>
      </c>
      <c r="AY38" s="126"/>
      <c r="AZ38" s="33">
        <f>IF(B38="","",VLOOKUP($A$3,'Tab1-Plan'!$B$30:$F$33,IF(B38&lt;65,2,3),FALSE))</f>
        <v>3500</v>
      </c>
      <c r="BA38" s="33">
        <f>IF(T38="","",VLOOKUP($A$3,'Tab1-Plan'!$B$30:$F$33,IF(T38&lt;65,4,5),FALSE))</f>
        <v>4500</v>
      </c>
      <c r="BB38" s="115"/>
      <c r="BC38" s="126">
        <f t="shared" ref="BC38:BC69" si="58">IF(B38="","",AZ38*IF(AZ38&lt;1,AR38,AM38))</f>
        <v>3500</v>
      </c>
      <c r="BD38" s="126">
        <f t="shared" ref="BD38:BD69" si="59">IF($T38="","",BA38*IF(BA38&lt;1,AS38,$AM38))</f>
        <v>4500</v>
      </c>
      <c r="BE38" s="125"/>
      <c r="BF38" s="62">
        <f t="shared" ref="BF38:BF69" si="60">IF($B38="","",(BC38)*$R38*$I38)</f>
        <v>94.903434538695592</v>
      </c>
      <c r="BG38" s="62">
        <f t="shared" ref="BG38:BG69" si="61">IF($T38="","",(BD38)*$Y38*$I38)</f>
        <v>25.245627267672656</v>
      </c>
      <c r="BH38" s="62">
        <f t="shared" ref="BH38:BH69" si="62">IF($A38="","",SUM(BF38:BG38))</f>
        <v>120.14906180636825</v>
      </c>
      <c r="BI38" s="61">
        <f t="shared" ref="BI38:BI69" si="63">IF($A38="","",BH38*AA38)</f>
        <v>24.607537984279649</v>
      </c>
      <c r="BJ38" s="61"/>
      <c r="BK38" s="61">
        <f t="shared" ref="BK38:BK69" si="64">IF(A38="","",AW38-BH38)</f>
        <v>2211.8294247768722</v>
      </c>
      <c r="BL38" s="61">
        <f t="shared" ref="BL38:BL69" si="65">IF(A38="","",AX38-BI38)</f>
        <v>453.00126165495755</v>
      </c>
      <c r="BM38" s="127"/>
      <c r="BU38" s="37"/>
      <c r="BV38" s="127"/>
      <c r="BW38" s="127"/>
    </row>
    <row r="39" spans="1:75">
      <c r="A39" s="26">
        <f t="shared" si="29"/>
        <v>2057</v>
      </c>
      <c r="B39" s="26">
        <f t="shared" si="30"/>
        <v>62</v>
      </c>
      <c r="C39" s="26">
        <f t="shared" si="31"/>
        <v>36</v>
      </c>
      <c r="D39" s="103">
        <f t="shared" si="44"/>
        <v>0.3</v>
      </c>
      <c r="E39" s="118">
        <f t="shared" si="45"/>
        <v>0</v>
      </c>
      <c r="F39" s="103">
        <f t="shared" si="46"/>
        <v>1.11E-2</v>
      </c>
      <c r="G39" s="103"/>
      <c r="H39" s="60">
        <f>IF(B39="","",(IF(AND(B39&gt;='Tab1-Plan'!$C$9,C39&gt;='Tab1-Plan'!$D$9),1,0)))</f>
        <v>1</v>
      </c>
      <c r="I39" s="64">
        <f>IF(AND(B39="",T39=""),"",VLOOKUP($A$3,'Tab2-Assumptions'!$A$10:$C$13,2,FALSE))</f>
        <v>0.5</v>
      </c>
      <c r="J39" s="64">
        <f>IF(AND(B39="",T39=""),"",VLOOKUP($A$3,'Tab2-Assumptions'!$A$10:$C$13,3,FALSE))</f>
        <v>0.2</v>
      </c>
      <c r="K39" s="103">
        <f t="shared" si="32"/>
        <v>0.48526637091824038</v>
      </c>
      <c r="L39" s="103">
        <f t="shared" si="3"/>
        <v>0.1455799112754721</v>
      </c>
      <c r="M39" s="103">
        <f t="shared" si="4"/>
        <v>0</v>
      </c>
      <c r="N39" s="103">
        <f t="shared" si="5"/>
        <v>5.3864567171924681E-3</v>
      </c>
      <c r="O39" s="103">
        <f t="shared" si="6"/>
        <v>0.33430000292557582</v>
      </c>
      <c r="P39" s="103">
        <f t="shared" si="33"/>
        <v>0.19953519106690729</v>
      </c>
      <c r="Q39" s="103">
        <f t="shared" si="7"/>
        <v>0.19732035044606461</v>
      </c>
      <c r="R39" s="103">
        <f t="shared" si="8"/>
        <v>0.19842777075648593</v>
      </c>
      <c r="T39" s="26">
        <f t="shared" si="34"/>
        <v>59</v>
      </c>
      <c r="U39" s="119">
        <f t="shared" si="47"/>
        <v>3.8E-3</v>
      </c>
      <c r="V39" s="119"/>
      <c r="W39" s="120">
        <f t="shared" ref="W39:W70" si="66">IF(T39="","",X38+IF(L39="",0,L39))</f>
        <v>0.20158577042483172</v>
      </c>
      <c r="X39" s="120">
        <f t="shared" si="10"/>
        <v>0.20081974449721735</v>
      </c>
      <c r="Y39" s="120">
        <f t="shared" si="48"/>
        <v>4.0240551492204908E-2</v>
      </c>
      <c r="Z39" s="120"/>
      <c r="AA39" s="119">
        <f t="shared" ref="AA39:AA70" si="67">IF(A39="","",AA38/(1+discount))</f>
        <v>0.19505562597723547</v>
      </c>
      <c r="AC39" s="26">
        <f t="shared" si="49"/>
        <v>62</v>
      </c>
      <c r="AD39" s="25">
        <f t="shared" si="50"/>
        <v>0.9151416593531595</v>
      </c>
      <c r="AE39" s="105"/>
      <c r="AF39" s="26">
        <f t="shared" si="51"/>
        <v>59</v>
      </c>
      <c r="AG39" s="25">
        <f t="shared" si="52"/>
        <v>0.83748425668365423</v>
      </c>
      <c r="AH39" s="123"/>
      <c r="AI39" s="122">
        <f t="shared" si="53"/>
        <v>0.05</v>
      </c>
      <c r="AJ39" s="124">
        <f t="shared" si="54"/>
        <v>0</v>
      </c>
      <c r="AL39" s="25">
        <f t="shared" ref="AL39:AL70" si="68">IF(A39="","",AL38*(1+AI38))</f>
        <v>5.6970582118749267</v>
      </c>
      <c r="AM39" s="25">
        <f t="shared" ref="AM39:AM70" si="69">IF(A39="","",AM38*(1+AJ38))</f>
        <v>1</v>
      </c>
      <c r="AO39" s="33">
        <f t="shared" ref="AO39:AO70" si="70">IF(B39="","",IF(B39&lt;65,cc_pre_ret_age65,cc_pst_ret_age65))</f>
        <v>15000</v>
      </c>
      <c r="AP39" s="33">
        <f t="shared" ref="AP39:AP70" si="71">IF(T39="","",IF(T39&lt;65,cc_pre_sp_age65,cc_pst_sp_age65))</f>
        <v>15000</v>
      </c>
      <c r="AQ39" s="125"/>
      <c r="AR39" s="126">
        <f t="shared" ref="AR39:AR70" si="72">IF(B39="","",AO39*AL39*AD39)</f>
        <v>78204.229581701467</v>
      </c>
      <c r="AS39" s="126">
        <f t="shared" ref="AS39:AS70" si="73">IF(T39="","",AP39*AL39*AG39)</f>
        <v>71567.948427833719</v>
      </c>
      <c r="AT39" s="126"/>
      <c r="AU39" s="62">
        <f t="shared" si="55"/>
        <v>7758.9454698127274</v>
      </c>
      <c r="AV39" s="62">
        <f t="shared" si="56"/>
        <v>1439.966856950854</v>
      </c>
      <c r="AW39" s="62">
        <f t="shared" si="57"/>
        <v>9198.9123267635805</v>
      </c>
      <c r="AX39" s="61">
        <f t="shared" ref="AX39:AX70" si="74">IF($A39="","",AW39*AA39)</f>
        <v>1794.2996022065779</v>
      </c>
      <c r="AY39" s="126"/>
      <c r="AZ39" s="33">
        <f>IF(B39="","",VLOOKUP($A$3,'Tab1-Plan'!$B$30:$F$33,IF(B39&lt;65,2,3),FALSE))</f>
        <v>3500</v>
      </c>
      <c r="BA39" s="33">
        <f>IF(T39="","",VLOOKUP($A$3,'Tab1-Plan'!$B$30:$F$33,IF(T39&lt;65,4,5),FALSE))</f>
        <v>4500</v>
      </c>
      <c r="BB39" s="115"/>
      <c r="BC39" s="126">
        <f t="shared" si="58"/>
        <v>3500</v>
      </c>
      <c r="BD39" s="126">
        <f t="shared" si="59"/>
        <v>4500</v>
      </c>
      <c r="BE39" s="125"/>
      <c r="BF39" s="62">
        <f t="shared" si="60"/>
        <v>347.24859882385039</v>
      </c>
      <c r="BG39" s="62">
        <f t="shared" si="61"/>
        <v>90.541240857461048</v>
      </c>
      <c r="BH39" s="62">
        <f t="shared" si="62"/>
        <v>437.78983968131143</v>
      </c>
      <c r="BI39" s="61">
        <f t="shared" si="63"/>
        <v>85.393371225511757</v>
      </c>
      <c r="BJ39" s="61"/>
      <c r="BK39" s="61">
        <f t="shared" si="64"/>
        <v>8761.1224870822698</v>
      </c>
      <c r="BL39" s="61">
        <f t="shared" si="65"/>
        <v>1708.9062309810661</v>
      </c>
      <c r="BM39" s="127"/>
      <c r="BU39" s="37"/>
      <c r="BV39" s="127"/>
      <c r="BW39" s="127"/>
    </row>
    <row r="40" spans="1:75">
      <c r="A40" s="26">
        <f t="shared" si="29"/>
        <v>2058</v>
      </c>
      <c r="B40" s="26">
        <f t="shared" si="30"/>
        <v>63</v>
      </c>
      <c r="C40" s="26">
        <f t="shared" si="31"/>
        <v>37</v>
      </c>
      <c r="D40" s="103">
        <f t="shared" si="44"/>
        <v>0.3</v>
      </c>
      <c r="E40" s="118">
        <f t="shared" si="45"/>
        <v>0</v>
      </c>
      <c r="F40" s="103">
        <f t="shared" si="46"/>
        <v>1.24E-2</v>
      </c>
      <c r="G40" s="103"/>
      <c r="H40" s="60">
        <f>IF(B40="","",(IF(AND(B40&gt;='Tab1-Plan'!$C$9,C40&gt;='Tab1-Plan'!$D$9),1,0)))</f>
        <v>1</v>
      </c>
      <c r="I40" s="64">
        <f>IF(AND(B40="",T40=""),"",VLOOKUP($A$3,'Tab2-Assumptions'!$A$10:$C$13,2,FALSE))</f>
        <v>0.5</v>
      </c>
      <c r="J40" s="64">
        <f>IF(AND(B40="",T40=""),"",VLOOKUP($A$3,'Tab2-Assumptions'!$A$10:$C$13,3,FALSE))</f>
        <v>0.2</v>
      </c>
      <c r="K40" s="103">
        <f t="shared" si="32"/>
        <v>0.33430000292557582</v>
      </c>
      <c r="L40" s="103">
        <f t="shared" si="3"/>
        <v>0.10029000087767274</v>
      </c>
      <c r="M40" s="103">
        <f t="shared" si="4"/>
        <v>0</v>
      </c>
      <c r="N40" s="103">
        <f t="shared" si="5"/>
        <v>4.1453200362771402E-3</v>
      </c>
      <c r="O40" s="103">
        <f t="shared" si="6"/>
        <v>0.22986468201162594</v>
      </c>
      <c r="P40" s="103">
        <f t="shared" si="33"/>
        <v>0.29761035132373737</v>
      </c>
      <c r="Q40" s="103">
        <f t="shared" si="7"/>
        <v>0.29391998296732302</v>
      </c>
      <c r="R40" s="103">
        <f t="shared" si="8"/>
        <v>0.29576516714553019</v>
      </c>
      <c r="T40" s="26">
        <f t="shared" si="34"/>
        <v>60</v>
      </c>
      <c r="U40" s="119">
        <f t="shared" si="47"/>
        <v>4.1999999999999997E-3</v>
      </c>
      <c r="V40" s="119"/>
      <c r="W40" s="120">
        <f t="shared" si="66"/>
        <v>0.3011097453748901</v>
      </c>
      <c r="X40" s="120">
        <f t="shared" si="10"/>
        <v>0.29984508444431557</v>
      </c>
      <c r="Y40" s="120">
        <f t="shared" si="48"/>
        <v>6.0095482981920571E-2</v>
      </c>
      <c r="Z40" s="120"/>
      <c r="AA40" s="119">
        <f t="shared" si="67"/>
        <v>0.18576726283546235</v>
      </c>
      <c r="AC40" s="26">
        <f t="shared" si="49"/>
        <v>63</v>
      </c>
      <c r="AD40" s="25">
        <f t="shared" si="50"/>
        <v>0.94259590913375435</v>
      </c>
      <c r="AE40" s="105"/>
      <c r="AF40" s="26">
        <f t="shared" si="51"/>
        <v>60</v>
      </c>
      <c r="AG40" s="25">
        <f t="shared" si="52"/>
        <v>0.86260878438416388</v>
      </c>
      <c r="AH40" s="123"/>
      <c r="AI40" s="122">
        <f t="shared" si="53"/>
        <v>0.05</v>
      </c>
      <c r="AJ40" s="124">
        <f t="shared" si="54"/>
        <v>0</v>
      </c>
      <c r="AL40" s="25">
        <f t="shared" si="68"/>
        <v>5.9819111224686736</v>
      </c>
      <c r="AM40" s="25">
        <f t="shared" si="69"/>
        <v>1</v>
      </c>
      <c r="AO40" s="33">
        <f t="shared" si="70"/>
        <v>15000</v>
      </c>
      <c r="AP40" s="33">
        <f t="shared" si="71"/>
        <v>15000</v>
      </c>
      <c r="AQ40" s="125"/>
      <c r="AR40" s="126">
        <f t="shared" si="72"/>
        <v>84577.87429261014</v>
      </c>
      <c r="AS40" s="126">
        <f t="shared" si="73"/>
        <v>77400.736224702181</v>
      </c>
      <c r="AT40" s="126"/>
      <c r="AU40" s="62">
        <f t="shared" si="55"/>
        <v>12507.594563483739</v>
      </c>
      <c r="AV40" s="62">
        <f t="shared" si="56"/>
        <v>2325.7173132898565</v>
      </c>
      <c r="AW40" s="62">
        <f t="shared" si="57"/>
        <v>14833.311876773596</v>
      </c>
      <c r="AX40" s="61">
        <f t="shared" si="74"/>
        <v>2755.5437461329861</v>
      </c>
      <c r="AY40" s="126"/>
      <c r="AZ40" s="33">
        <f>IF(B40="","",VLOOKUP($A$3,'Tab1-Plan'!$B$30:$F$33,IF(B40&lt;65,2,3),FALSE))</f>
        <v>3500</v>
      </c>
      <c r="BA40" s="33">
        <f>IF(T40="","",VLOOKUP($A$3,'Tab1-Plan'!$B$30:$F$33,IF(T40&lt;65,4,5),FALSE))</f>
        <v>4500</v>
      </c>
      <c r="BB40" s="115"/>
      <c r="BC40" s="126">
        <f t="shared" si="58"/>
        <v>3500</v>
      </c>
      <c r="BD40" s="126">
        <f t="shared" si="59"/>
        <v>4500</v>
      </c>
      <c r="BE40" s="125"/>
      <c r="BF40" s="62">
        <f t="shared" si="60"/>
        <v>517.58904250467788</v>
      </c>
      <c r="BG40" s="62">
        <f t="shared" si="61"/>
        <v>135.21483670932128</v>
      </c>
      <c r="BH40" s="62">
        <f t="shared" si="62"/>
        <v>652.80387921399915</v>
      </c>
      <c r="BI40" s="61">
        <f t="shared" si="63"/>
        <v>121.2695898099564</v>
      </c>
      <c r="BJ40" s="61"/>
      <c r="BK40" s="61">
        <f t="shared" si="64"/>
        <v>14180.507997559596</v>
      </c>
      <c r="BL40" s="61">
        <f t="shared" si="65"/>
        <v>2634.2741563230297</v>
      </c>
      <c r="BM40" s="127"/>
      <c r="BU40" s="37"/>
      <c r="BV40" s="127"/>
      <c r="BW40" s="127"/>
    </row>
    <row r="41" spans="1:75">
      <c r="A41" s="26">
        <f t="shared" si="29"/>
        <v>2059</v>
      </c>
      <c r="B41" s="26">
        <f t="shared" si="30"/>
        <v>64</v>
      </c>
      <c r="C41" s="26">
        <f t="shared" si="31"/>
        <v>38</v>
      </c>
      <c r="D41" s="103">
        <f t="shared" si="44"/>
        <v>0.2</v>
      </c>
      <c r="E41" s="118">
        <f t="shared" si="45"/>
        <v>0</v>
      </c>
      <c r="F41" s="103">
        <f t="shared" si="46"/>
        <v>1.3899999999999999E-2</v>
      </c>
      <c r="G41" s="103"/>
      <c r="H41" s="60">
        <f>IF(B41="","",(IF(AND(B41&gt;='Tab1-Plan'!$C$9,C41&gt;='Tab1-Plan'!$D$9),1,0)))</f>
        <v>1</v>
      </c>
      <c r="I41" s="64">
        <f>IF(AND(B41="",T41=""),"",VLOOKUP($A$3,'Tab2-Assumptions'!$A$10:$C$13,2,FALSE))</f>
        <v>0.5</v>
      </c>
      <c r="J41" s="64">
        <f>IF(AND(B41="",T41=""),"",VLOOKUP($A$3,'Tab2-Assumptions'!$A$10:$C$13,3,FALSE))</f>
        <v>0.2</v>
      </c>
      <c r="K41" s="103">
        <f t="shared" si="32"/>
        <v>0.22986468201162594</v>
      </c>
      <c r="L41" s="103">
        <f t="shared" si="3"/>
        <v>4.5972936402325193E-2</v>
      </c>
      <c r="M41" s="103">
        <f t="shared" si="4"/>
        <v>0</v>
      </c>
      <c r="N41" s="103">
        <f t="shared" si="5"/>
        <v>3.1951190799616004E-3</v>
      </c>
      <c r="O41" s="103">
        <f t="shared" si="6"/>
        <v>0.18069662652933915</v>
      </c>
      <c r="P41" s="103">
        <f t="shared" si="33"/>
        <v>0.33989291936964822</v>
      </c>
      <c r="Q41" s="103">
        <f t="shared" si="7"/>
        <v>0.33516840779041007</v>
      </c>
      <c r="R41" s="103">
        <f t="shared" si="8"/>
        <v>0.33753066358002914</v>
      </c>
      <c r="T41" s="26">
        <f t="shared" si="34"/>
        <v>61</v>
      </c>
      <c r="U41" s="119">
        <f t="shared" si="47"/>
        <v>4.7000000000000002E-3</v>
      </c>
      <c r="V41" s="119"/>
      <c r="W41" s="120">
        <f t="shared" si="66"/>
        <v>0.34581802084664076</v>
      </c>
      <c r="X41" s="120">
        <f t="shared" si="10"/>
        <v>0.34419267614866156</v>
      </c>
      <c r="Y41" s="120">
        <f t="shared" si="48"/>
        <v>6.9001069699530238E-2</v>
      </c>
      <c r="Z41" s="120"/>
      <c r="AA41" s="119">
        <f t="shared" si="67"/>
        <v>0.17692120270044032</v>
      </c>
      <c r="AC41" s="26">
        <f t="shared" si="49"/>
        <v>64</v>
      </c>
      <c r="AD41" s="25">
        <f t="shared" si="50"/>
        <v>0.970873786407767</v>
      </c>
      <c r="AE41" s="105"/>
      <c r="AF41" s="26">
        <f t="shared" si="51"/>
        <v>61</v>
      </c>
      <c r="AG41" s="25">
        <f t="shared" si="52"/>
        <v>0.88848704791568878</v>
      </c>
      <c r="AH41" s="123"/>
      <c r="AI41" s="122">
        <f t="shared" si="53"/>
        <v>0.05</v>
      </c>
      <c r="AJ41" s="124">
        <f t="shared" si="54"/>
        <v>0</v>
      </c>
      <c r="AL41" s="25">
        <f t="shared" si="68"/>
        <v>6.2810066785921075</v>
      </c>
      <c r="AM41" s="25">
        <f t="shared" si="69"/>
        <v>1</v>
      </c>
      <c r="AO41" s="33">
        <f t="shared" si="70"/>
        <v>15000</v>
      </c>
      <c r="AP41" s="33">
        <f t="shared" si="71"/>
        <v>15000</v>
      </c>
      <c r="AQ41" s="125"/>
      <c r="AR41" s="126">
        <f t="shared" si="72"/>
        <v>91470.971047457875</v>
      </c>
      <c r="AS41" s="126">
        <f t="shared" si="73"/>
        <v>83708.896227015401</v>
      </c>
      <c r="AT41" s="126"/>
      <c r="AU41" s="62">
        <f t="shared" si="55"/>
        <v>15437.128777979045</v>
      </c>
      <c r="AV41" s="62">
        <f t="shared" si="56"/>
        <v>2888.0016915155165</v>
      </c>
      <c r="AW41" s="62">
        <f t="shared" si="57"/>
        <v>18325.130469494561</v>
      </c>
      <c r="AX41" s="61">
        <f t="shared" si="74"/>
        <v>3242.1041223054622</v>
      </c>
      <c r="AY41" s="126"/>
      <c r="AZ41" s="33">
        <f>IF(B41="","",VLOOKUP($A$3,'Tab1-Plan'!$B$30:$F$33,IF(B41&lt;65,2,3),FALSE))</f>
        <v>3500</v>
      </c>
      <c r="BA41" s="33">
        <f>IF(T41="","",VLOOKUP($A$3,'Tab1-Plan'!$B$30:$F$33,IF(T41&lt;65,4,5),FALSE))</f>
        <v>4500</v>
      </c>
      <c r="BB41" s="115"/>
      <c r="BC41" s="126">
        <f t="shared" si="58"/>
        <v>3500</v>
      </c>
      <c r="BD41" s="126">
        <f t="shared" si="59"/>
        <v>4500</v>
      </c>
      <c r="BE41" s="125"/>
      <c r="BF41" s="62">
        <f t="shared" si="60"/>
        <v>590.67866126505101</v>
      </c>
      <c r="BG41" s="62">
        <f t="shared" si="61"/>
        <v>155.25240682394303</v>
      </c>
      <c r="BH41" s="62">
        <f t="shared" si="62"/>
        <v>745.93106808899404</v>
      </c>
      <c r="BI41" s="61">
        <f t="shared" si="63"/>
        <v>131.97102169792885</v>
      </c>
      <c r="BJ41" s="61"/>
      <c r="BK41" s="61">
        <f t="shared" si="64"/>
        <v>17579.199401405567</v>
      </c>
      <c r="BL41" s="61">
        <f t="shared" si="65"/>
        <v>3110.1331006075334</v>
      </c>
      <c r="BM41" s="127"/>
      <c r="BU41" s="37"/>
      <c r="BV41" s="127"/>
      <c r="BW41" s="127"/>
    </row>
    <row r="42" spans="1:75">
      <c r="A42" s="26">
        <f t="shared" si="29"/>
        <v>2060</v>
      </c>
      <c r="B42" s="26">
        <f t="shared" si="30"/>
        <v>65</v>
      </c>
      <c r="C42" s="26">
        <f t="shared" si="31"/>
        <v>39</v>
      </c>
      <c r="D42" s="103">
        <f t="shared" si="44"/>
        <v>1</v>
      </c>
      <c r="E42" s="118">
        <f t="shared" si="45"/>
        <v>0</v>
      </c>
      <c r="F42" s="103">
        <f t="shared" si="46"/>
        <v>1.5599999999999999E-2</v>
      </c>
      <c r="G42" s="103"/>
      <c r="H42" s="60">
        <f>IF(B42="","",(IF(AND(B42&gt;='Tab1-Plan'!$C$9,C42&gt;='Tab1-Plan'!$D$9),1,0)))</f>
        <v>1</v>
      </c>
      <c r="I42" s="64">
        <f>IF(AND(B42="",T42=""),"",VLOOKUP($A$3,'Tab2-Assumptions'!$A$10:$C$13,2,FALSE))</f>
        <v>0.5</v>
      </c>
      <c r="J42" s="64">
        <f>IF(AND(B42="",T42=""),"",VLOOKUP($A$3,'Tab2-Assumptions'!$A$10:$C$13,3,FALSE))</f>
        <v>0.2</v>
      </c>
      <c r="K42" s="103">
        <f t="shared" si="32"/>
        <v>0.18069662652933915</v>
      </c>
      <c r="L42" s="103">
        <f t="shared" si="3"/>
        <v>0.18069662652933915</v>
      </c>
      <c r="M42" s="103">
        <f t="shared" si="4"/>
        <v>0</v>
      </c>
      <c r="N42" s="103">
        <f t="shared" si="5"/>
        <v>2.8188673738576905E-3</v>
      </c>
      <c r="O42" s="103">
        <f t="shared" si="6"/>
        <v>0</v>
      </c>
      <c r="P42" s="103">
        <f t="shared" si="33"/>
        <v>0.51586503431974928</v>
      </c>
      <c r="Q42" s="103">
        <f t="shared" si="7"/>
        <v>0.50781753978436117</v>
      </c>
      <c r="R42" s="103">
        <f t="shared" si="8"/>
        <v>0.51184128705205523</v>
      </c>
      <c r="T42" s="26">
        <f t="shared" si="34"/>
        <v>62</v>
      </c>
      <c r="U42" s="119">
        <f t="shared" si="47"/>
        <v>5.1999999999999998E-3</v>
      </c>
      <c r="V42" s="119"/>
      <c r="W42" s="120">
        <f t="shared" si="66"/>
        <v>0.52488930267800071</v>
      </c>
      <c r="X42" s="120">
        <f t="shared" si="10"/>
        <v>0.52215987830407518</v>
      </c>
      <c r="Y42" s="120">
        <f t="shared" si="48"/>
        <v>0.10470491809820759</v>
      </c>
      <c r="Z42" s="120"/>
      <c r="AA42" s="119">
        <f t="shared" si="67"/>
        <v>0.16849638352422885</v>
      </c>
      <c r="AC42" s="26">
        <f t="shared" si="49"/>
        <v>65</v>
      </c>
      <c r="AD42" s="25">
        <f t="shared" si="50"/>
        <v>1</v>
      </c>
      <c r="AE42" s="105"/>
      <c r="AF42" s="26">
        <f t="shared" si="51"/>
        <v>62</v>
      </c>
      <c r="AG42" s="25">
        <f t="shared" si="52"/>
        <v>0.9151416593531595</v>
      </c>
      <c r="AH42" s="123"/>
      <c r="AI42" s="122">
        <f t="shared" si="53"/>
        <v>0.05</v>
      </c>
      <c r="AJ42" s="124">
        <f t="shared" si="54"/>
        <v>0</v>
      </c>
      <c r="AL42" s="25">
        <f t="shared" si="68"/>
        <v>6.5950570125217132</v>
      </c>
      <c r="AM42" s="25">
        <f t="shared" si="69"/>
        <v>1</v>
      </c>
      <c r="AO42" s="33">
        <f t="shared" si="70"/>
        <v>2100</v>
      </c>
      <c r="AP42" s="33">
        <f t="shared" si="71"/>
        <v>15000</v>
      </c>
      <c r="AQ42" s="125"/>
      <c r="AR42" s="126">
        <f t="shared" si="72"/>
        <v>13849.619726295598</v>
      </c>
      <c r="AS42" s="126">
        <f t="shared" si="73"/>
        <v>90531.171269517174</v>
      </c>
      <c r="AT42" s="126"/>
      <c r="AU42" s="62">
        <f t="shared" si="55"/>
        <v>3544.4035929443357</v>
      </c>
      <c r="AV42" s="62">
        <f t="shared" si="56"/>
        <v>4739.5294365547998</v>
      </c>
      <c r="AW42" s="62">
        <f t="shared" si="57"/>
        <v>8283.933029499136</v>
      </c>
      <c r="AX42" s="61">
        <f t="shared" si="74"/>
        <v>1395.8127568275133</v>
      </c>
      <c r="AY42" s="126"/>
      <c r="AZ42" s="33">
        <f>IF(B42="","",VLOOKUP($A$3,'Tab1-Plan'!$B$30:$F$33,IF(B42&lt;65,2,3),FALSE))</f>
        <v>1000</v>
      </c>
      <c r="BA42" s="33">
        <f>IF(T42="","",VLOOKUP($A$3,'Tab1-Plan'!$B$30:$F$33,IF(T42&lt;65,4,5),FALSE))</f>
        <v>4500</v>
      </c>
      <c r="BB42" s="115"/>
      <c r="BC42" s="126">
        <f t="shared" si="58"/>
        <v>1000</v>
      </c>
      <c r="BD42" s="126">
        <f t="shared" si="59"/>
        <v>4500</v>
      </c>
      <c r="BE42" s="125"/>
      <c r="BF42" s="62">
        <f t="shared" si="60"/>
        <v>255.92064352602762</v>
      </c>
      <c r="BG42" s="62">
        <f t="shared" si="61"/>
        <v>235.58606572096707</v>
      </c>
      <c r="BH42" s="62">
        <f t="shared" si="62"/>
        <v>491.50670924699466</v>
      </c>
      <c r="BI42" s="61">
        <f t="shared" si="63"/>
        <v>82.817102986013253</v>
      </c>
      <c r="BJ42" s="61"/>
      <c r="BK42" s="61">
        <f t="shared" si="64"/>
        <v>7792.4263202521415</v>
      </c>
      <c r="BL42" s="61">
        <f t="shared" si="65"/>
        <v>1312.9956538415001</v>
      </c>
      <c r="BM42" s="127"/>
      <c r="BU42" s="37"/>
      <c r="BV42" s="127"/>
      <c r="BW42" s="127"/>
    </row>
    <row r="43" spans="1:75">
      <c r="A43" s="26">
        <f t="shared" si="29"/>
        <v>2061</v>
      </c>
      <c r="B43" s="26">
        <f t="shared" si="30"/>
        <v>66</v>
      </c>
      <c r="C43" s="26">
        <f t="shared" si="31"/>
        <v>40</v>
      </c>
      <c r="D43" s="103">
        <f t="shared" si="44"/>
        <v>1</v>
      </c>
      <c r="E43" s="118">
        <f t="shared" si="45"/>
        <v>0</v>
      </c>
      <c r="F43" s="103">
        <f t="shared" si="46"/>
        <v>1.7600000000000001E-2</v>
      </c>
      <c r="G43" s="103"/>
      <c r="H43" s="60">
        <f>IF(B43="","",(IF(AND(B43&gt;='Tab1-Plan'!$C$9,C43&gt;='Tab1-Plan'!$D$9),1,0)))</f>
        <v>1</v>
      </c>
      <c r="I43" s="64">
        <f>IF(AND(B43="",T43=""),"",VLOOKUP($A$3,'Tab2-Assumptions'!$A$10:$C$13,2,FALSE))</f>
        <v>0.5</v>
      </c>
      <c r="J43" s="64">
        <f>IF(AND(B43="",T43=""),"",VLOOKUP($A$3,'Tab2-Assumptions'!$A$10:$C$13,3,FALSE))</f>
        <v>0.2</v>
      </c>
      <c r="K43" s="103">
        <f t="shared" si="32"/>
        <v>0</v>
      </c>
      <c r="L43" s="103">
        <f t="shared" si="3"/>
        <v>0</v>
      </c>
      <c r="M43" s="103">
        <f t="shared" si="4"/>
        <v>0</v>
      </c>
      <c r="N43" s="103">
        <f t="shared" si="5"/>
        <v>0</v>
      </c>
      <c r="O43" s="103">
        <f t="shared" si="6"/>
        <v>0</v>
      </c>
      <c r="P43" s="103">
        <f t="shared" si="33"/>
        <v>0.50781753978436117</v>
      </c>
      <c r="Q43" s="103">
        <f t="shared" si="7"/>
        <v>0.49887995108415645</v>
      </c>
      <c r="R43" s="103">
        <f t="shared" si="8"/>
        <v>0.50334874543425878</v>
      </c>
      <c r="T43" s="26">
        <f t="shared" si="34"/>
        <v>63</v>
      </c>
      <c r="U43" s="119">
        <f t="shared" si="47"/>
        <v>5.7999999999999996E-3</v>
      </c>
      <c r="V43" s="119"/>
      <c r="W43" s="120">
        <f t="shared" si="66"/>
        <v>0.52215987830407518</v>
      </c>
      <c r="X43" s="120">
        <f t="shared" si="10"/>
        <v>0.51913135100991148</v>
      </c>
      <c r="Y43" s="120">
        <f t="shared" si="48"/>
        <v>0.10412912293139867</v>
      </c>
      <c r="Z43" s="120"/>
      <c r="AA43" s="119">
        <f t="shared" si="67"/>
        <v>0.16047274621355129</v>
      </c>
      <c r="AC43" s="26">
        <f t="shared" si="49"/>
        <v>66</v>
      </c>
      <c r="AD43" s="25">
        <f t="shared" si="50"/>
        <v>1.0249999999999999</v>
      </c>
      <c r="AE43" s="105"/>
      <c r="AF43" s="26">
        <f t="shared" si="51"/>
        <v>63</v>
      </c>
      <c r="AG43" s="25">
        <f t="shared" si="52"/>
        <v>0.94259590913375435</v>
      </c>
      <c r="AH43" s="123"/>
      <c r="AI43" s="122">
        <f t="shared" si="53"/>
        <v>0.05</v>
      </c>
      <c r="AJ43" s="124">
        <f t="shared" si="54"/>
        <v>0</v>
      </c>
      <c r="AL43" s="25">
        <f t="shared" si="68"/>
        <v>6.9248098631477992</v>
      </c>
      <c r="AM43" s="25">
        <f t="shared" si="69"/>
        <v>1</v>
      </c>
      <c r="AO43" s="33">
        <f t="shared" si="70"/>
        <v>2100</v>
      </c>
      <c r="AP43" s="33">
        <f t="shared" si="71"/>
        <v>15000</v>
      </c>
      <c r="AQ43" s="125"/>
      <c r="AR43" s="126">
        <f t="shared" si="72"/>
        <v>14905.653230425636</v>
      </c>
      <c r="AS43" s="126">
        <f t="shared" si="73"/>
        <v>97909.461727982838</v>
      </c>
      <c r="AT43" s="126"/>
      <c r="AU43" s="62">
        <f t="shared" si="55"/>
        <v>3751.3709267064255</v>
      </c>
      <c r="AV43" s="62">
        <f t="shared" si="56"/>
        <v>5097.613188210099</v>
      </c>
      <c r="AW43" s="62">
        <f t="shared" si="57"/>
        <v>8848.984114916524</v>
      </c>
      <c r="AX43" s="61">
        <f t="shared" si="74"/>
        <v>1420.0207821207462</v>
      </c>
      <c r="AY43" s="126"/>
      <c r="AZ43" s="33">
        <f>IF(B43="","",VLOOKUP($A$3,'Tab1-Plan'!$B$30:$F$33,IF(B43&lt;65,2,3),FALSE))</f>
        <v>1000</v>
      </c>
      <c r="BA43" s="33">
        <f>IF(T43="","",VLOOKUP($A$3,'Tab1-Plan'!$B$30:$F$33,IF(T43&lt;65,4,5),FALSE))</f>
        <v>4500</v>
      </c>
      <c r="BB43" s="115"/>
      <c r="BC43" s="126">
        <f t="shared" si="58"/>
        <v>1000</v>
      </c>
      <c r="BD43" s="126">
        <f t="shared" si="59"/>
        <v>4500</v>
      </c>
      <c r="BE43" s="125"/>
      <c r="BF43" s="62">
        <f t="shared" si="60"/>
        <v>251.67437271712939</v>
      </c>
      <c r="BG43" s="62">
        <f t="shared" si="61"/>
        <v>234.29052659564701</v>
      </c>
      <c r="BH43" s="62">
        <f t="shared" si="62"/>
        <v>485.96489931277642</v>
      </c>
      <c r="BI43" s="61">
        <f t="shared" si="63"/>
        <v>77.984121956113171</v>
      </c>
      <c r="BJ43" s="61"/>
      <c r="BK43" s="61">
        <f t="shared" si="64"/>
        <v>8363.0192156037483</v>
      </c>
      <c r="BL43" s="61">
        <f t="shared" si="65"/>
        <v>1342.0366601646331</v>
      </c>
      <c r="BM43" s="127"/>
      <c r="BU43" s="37"/>
      <c r="BV43" s="127"/>
      <c r="BW43" s="127"/>
    </row>
    <row r="44" spans="1:75">
      <c r="A44" s="26">
        <f t="shared" si="29"/>
        <v>2062</v>
      </c>
      <c r="B44" s="26">
        <f t="shared" si="30"/>
        <v>67</v>
      </c>
      <c r="C44" s="26">
        <f t="shared" si="31"/>
        <v>41</v>
      </c>
      <c r="D44" s="103">
        <f t="shared" si="44"/>
        <v>1</v>
      </c>
      <c r="E44" s="118">
        <f t="shared" si="45"/>
        <v>0</v>
      </c>
      <c r="F44" s="103">
        <f t="shared" si="46"/>
        <v>1.9800000000000002E-2</v>
      </c>
      <c r="G44" s="103"/>
      <c r="H44" s="60">
        <f>IF(B44="","",(IF(AND(B44&gt;='Tab1-Plan'!$C$9,C44&gt;='Tab1-Plan'!$D$9),1,0)))</f>
        <v>1</v>
      </c>
      <c r="I44" s="64">
        <f>IF(AND(B44="",T44=""),"",VLOOKUP($A$3,'Tab2-Assumptions'!$A$10:$C$13,2,FALSE))</f>
        <v>0.5</v>
      </c>
      <c r="J44" s="64">
        <f>IF(AND(B44="",T44=""),"",VLOOKUP($A$3,'Tab2-Assumptions'!$A$10:$C$13,3,FALSE))</f>
        <v>0.2</v>
      </c>
      <c r="K44" s="103">
        <f t="shared" si="32"/>
        <v>0</v>
      </c>
      <c r="L44" s="103">
        <f t="shared" si="3"/>
        <v>0</v>
      </c>
      <c r="M44" s="103">
        <f t="shared" si="4"/>
        <v>0</v>
      </c>
      <c r="N44" s="103">
        <f t="shared" si="5"/>
        <v>0</v>
      </c>
      <c r="O44" s="103">
        <f t="shared" si="6"/>
        <v>0</v>
      </c>
      <c r="P44" s="103">
        <f t="shared" si="33"/>
        <v>0.49887995108415645</v>
      </c>
      <c r="Q44" s="103">
        <f t="shared" si="7"/>
        <v>0.48900212805269011</v>
      </c>
      <c r="R44" s="103">
        <f t="shared" si="8"/>
        <v>0.49394103956842328</v>
      </c>
      <c r="T44" s="26">
        <f t="shared" si="34"/>
        <v>64</v>
      </c>
      <c r="U44" s="119">
        <f t="shared" si="47"/>
        <v>6.4000000000000003E-3</v>
      </c>
      <c r="V44" s="119"/>
      <c r="W44" s="120">
        <f t="shared" si="66"/>
        <v>0.51913135100991148</v>
      </c>
      <c r="X44" s="120">
        <f t="shared" si="10"/>
        <v>0.51580891036344811</v>
      </c>
      <c r="Y44" s="120">
        <f t="shared" si="48"/>
        <v>0.10349402613733596</v>
      </c>
      <c r="Z44" s="120"/>
      <c r="AA44" s="119">
        <f t="shared" si="67"/>
        <v>0.15283118687004885</v>
      </c>
      <c r="AC44" s="26">
        <f t="shared" si="49"/>
        <v>67</v>
      </c>
      <c r="AD44" s="25">
        <f t="shared" si="50"/>
        <v>1.0506249999999999</v>
      </c>
      <c r="AE44" s="105"/>
      <c r="AF44" s="26">
        <f t="shared" si="51"/>
        <v>64</v>
      </c>
      <c r="AG44" s="25">
        <f t="shared" si="52"/>
        <v>0.970873786407767</v>
      </c>
      <c r="AH44" s="123"/>
      <c r="AI44" s="122">
        <f t="shared" si="53"/>
        <v>0.05</v>
      </c>
      <c r="AJ44" s="124">
        <f t="shared" si="54"/>
        <v>0</v>
      </c>
      <c r="AL44" s="25">
        <f t="shared" si="68"/>
        <v>7.2710503563051896</v>
      </c>
      <c r="AM44" s="25">
        <f t="shared" si="69"/>
        <v>1</v>
      </c>
      <c r="AO44" s="33">
        <f t="shared" si="70"/>
        <v>2100</v>
      </c>
      <c r="AP44" s="33">
        <f t="shared" si="71"/>
        <v>15000</v>
      </c>
      <c r="AQ44" s="125"/>
      <c r="AR44" s="126">
        <f t="shared" si="72"/>
        <v>16042.209289245593</v>
      </c>
      <c r="AS44" s="126">
        <f t="shared" si="73"/>
        <v>105889.08285881345</v>
      </c>
      <c r="AT44" s="126"/>
      <c r="AU44" s="62">
        <f t="shared" si="55"/>
        <v>3961.9527666520926</v>
      </c>
      <c r="AV44" s="62">
        <f t="shared" si="56"/>
        <v>5479.4437545242863</v>
      </c>
      <c r="AW44" s="62">
        <f t="shared" si="57"/>
        <v>9441.3965211763789</v>
      </c>
      <c r="AX44" s="61">
        <f t="shared" si="74"/>
        <v>1442.9398360421362</v>
      </c>
      <c r="AY44" s="126"/>
      <c r="AZ44" s="33">
        <f>IF(B44="","",VLOOKUP($A$3,'Tab1-Plan'!$B$30:$F$33,IF(B44&lt;65,2,3),FALSE))</f>
        <v>1000</v>
      </c>
      <c r="BA44" s="33">
        <f>IF(T44="","",VLOOKUP($A$3,'Tab1-Plan'!$B$30:$F$33,IF(T44&lt;65,4,5),FALSE))</f>
        <v>4500</v>
      </c>
      <c r="BB44" s="115"/>
      <c r="BC44" s="126">
        <f t="shared" si="58"/>
        <v>1000</v>
      </c>
      <c r="BD44" s="126">
        <f t="shared" si="59"/>
        <v>4500</v>
      </c>
      <c r="BE44" s="125"/>
      <c r="BF44" s="62">
        <f t="shared" si="60"/>
        <v>246.97051978421163</v>
      </c>
      <c r="BG44" s="62">
        <f t="shared" si="61"/>
        <v>232.86155880900591</v>
      </c>
      <c r="BH44" s="62">
        <f t="shared" si="62"/>
        <v>479.83207859321755</v>
      </c>
      <c r="BI44" s="61">
        <f t="shared" si="63"/>
        <v>73.333306069723989</v>
      </c>
      <c r="BJ44" s="61"/>
      <c r="BK44" s="61">
        <f t="shared" si="64"/>
        <v>8961.5644425831615</v>
      </c>
      <c r="BL44" s="61">
        <f t="shared" si="65"/>
        <v>1369.6065299724123</v>
      </c>
      <c r="BM44" s="127"/>
      <c r="BU44" s="37"/>
      <c r="BV44" s="127"/>
      <c r="BW44" s="127"/>
    </row>
    <row r="45" spans="1:75">
      <c r="A45" s="26">
        <f t="shared" si="29"/>
        <v>2063</v>
      </c>
      <c r="B45" s="26">
        <f t="shared" si="30"/>
        <v>68</v>
      </c>
      <c r="C45" s="26">
        <f t="shared" si="31"/>
        <v>42</v>
      </c>
      <c r="D45" s="103">
        <f t="shared" si="44"/>
        <v>1</v>
      </c>
      <c r="E45" s="118">
        <f t="shared" si="45"/>
        <v>0</v>
      </c>
      <c r="F45" s="103">
        <f t="shared" si="46"/>
        <v>2.2200000000000001E-2</v>
      </c>
      <c r="G45" s="103"/>
      <c r="H45" s="60">
        <f>IF(B45="","",(IF(AND(B45&gt;='Tab1-Plan'!$C$9,C45&gt;='Tab1-Plan'!$D$9),1,0)))</f>
        <v>1</v>
      </c>
      <c r="I45" s="64">
        <f>IF(AND(B45="",T45=""),"",VLOOKUP($A$3,'Tab2-Assumptions'!$A$10:$C$13,2,FALSE))</f>
        <v>0.5</v>
      </c>
      <c r="J45" s="64">
        <f>IF(AND(B45="",T45=""),"",VLOOKUP($A$3,'Tab2-Assumptions'!$A$10:$C$13,3,FALSE))</f>
        <v>0.2</v>
      </c>
      <c r="K45" s="103">
        <f t="shared" si="32"/>
        <v>0</v>
      </c>
      <c r="L45" s="103">
        <f t="shared" si="3"/>
        <v>0</v>
      </c>
      <c r="M45" s="103">
        <f t="shared" si="4"/>
        <v>0</v>
      </c>
      <c r="N45" s="103">
        <f t="shared" si="5"/>
        <v>0</v>
      </c>
      <c r="O45" s="103">
        <f t="shared" si="6"/>
        <v>0</v>
      </c>
      <c r="P45" s="103">
        <f t="shared" si="33"/>
        <v>0.48900212805269011</v>
      </c>
      <c r="Q45" s="103">
        <f t="shared" si="7"/>
        <v>0.47814628080992039</v>
      </c>
      <c r="R45" s="103">
        <f t="shared" si="8"/>
        <v>0.48357420443130528</v>
      </c>
      <c r="T45" s="26">
        <f t="shared" si="34"/>
        <v>65</v>
      </c>
      <c r="U45" s="119">
        <f t="shared" si="47"/>
        <v>7.1000000000000004E-3</v>
      </c>
      <c r="V45" s="119"/>
      <c r="W45" s="120">
        <f t="shared" si="66"/>
        <v>0.51580891036344811</v>
      </c>
      <c r="X45" s="120">
        <f t="shared" si="10"/>
        <v>0.51214666709986767</v>
      </c>
      <c r="Y45" s="120">
        <f t="shared" si="48"/>
        <v>0.10279555774633159</v>
      </c>
      <c r="Z45" s="120"/>
      <c r="AA45" s="119">
        <f t="shared" si="67"/>
        <v>0.14555351130480843</v>
      </c>
      <c r="AC45" s="26">
        <f t="shared" si="49"/>
        <v>68</v>
      </c>
      <c r="AD45" s="25">
        <f t="shared" si="50"/>
        <v>1.0768906249999999</v>
      </c>
      <c r="AE45" s="105"/>
      <c r="AF45" s="26">
        <f t="shared" si="51"/>
        <v>65</v>
      </c>
      <c r="AG45" s="25">
        <f t="shared" si="52"/>
        <v>1</v>
      </c>
      <c r="AH45" s="123"/>
      <c r="AI45" s="122">
        <f t="shared" si="53"/>
        <v>0.05</v>
      </c>
      <c r="AJ45" s="124">
        <f t="shared" si="54"/>
        <v>0</v>
      </c>
      <c r="AL45" s="25">
        <f t="shared" si="68"/>
        <v>7.634602874120449</v>
      </c>
      <c r="AM45" s="25">
        <f t="shared" si="69"/>
        <v>1</v>
      </c>
      <c r="AO45" s="33">
        <f t="shared" si="70"/>
        <v>2100</v>
      </c>
      <c r="AP45" s="33">
        <f t="shared" si="71"/>
        <v>2100</v>
      </c>
      <c r="AQ45" s="125"/>
      <c r="AR45" s="126">
        <f t="shared" si="72"/>
        <v>17265.42774755057</v>
      </c>
      <c r="AS45" s="126">
        <f t="shared" si="73"/>
        <v>16032.666035652943</v>
      </c>
      <c r="AT45" s="126"/>
      <c r="AU45" s="62">
        <f t="shared" si="55"/>
        <v>4174.5577435939749</v>
      </c>
      <c r="AV45" s="62">
        <f t="shared" si="56"/>
        <v>824.04342364780564</v>
      </c>
      <c r="AW45" s="62">
        <f t="shared" si="57"/>
        <v>4998.6011672417808</v>
      </c>
      <c r="AX45" s="61">
        <f t="shared" si="74"/>
        <v>727.56395150435515</v>
      </c>
      <c r="AY45" s="126"/>
      <c r="AZ45" s="33">
        <f>IF(B45="","",VLOOKUP($A$3,'Tab1-Plan'!$B$30:$F$33,IF(B45&lt;65,2,3),FALSE))</f>
        <v>1000</v>
      </c>
      <c r="BA45" s="33">
        <f>IF(T45="","",VLOOKUP($A$3,'Tab1-Plan'!$B$30:$F$33,IF(T45&lt;65,4,5),FALSE))</f>
        <v>1500</v>
      </c>
      <c r="BB45" s="115"/>
      <c r="BC45" s="126">
        <f t="shared" si="58"/>
        <v>1000</v>
      </c>
      <c r="BD45" s="126">
        <f t="shared" si="59"/>
        <v>1500</v>
      </c>
      <c r="BE45" s="125"/>
      <c r="BF45" s="62">
        <f t="shared" si="60"/>
        <v>241.78710221565265</v>
      </c>
      <c r="BG45" s="62">
        <f t="shared" si="61"/>
        <v>77.096668309748694</v>
      </c>
      <c r="BH45" s="62">
        <f t="shared" si="62"/>
        <v>318.88377052540136</v>
      </c>
      <c r="BI45" s="61">
        <f t="shared" si="63"/>
        <v>46.414652498088941</v>
      </c>
      <c r="BJ45" s="61"/>
      <c r="BK45" s="61">
        <f t="shared" si="64"/>
        <v>4679.7173967163799</v>
      </c>
      <c r="BL45" s="61">
        <f t="shared" si="65"/>
        <v>681.14929900626623</v>
      </c>
      <c r="BM45" s="127"/>
      <c r="BU45" s="37"/>
      <c r="BV45" s="127"/>
      <c r="BW45" s="127"/>
    </row>
    <row r="46" spans="1:75">
      <c r="A46" s="26">
        <f t="shared" si="29"/>
        <v>2064</v>
      </c>
      <c r="B46" s="26">
        <f t="shared" si="30"/>
        <v>69</v>
      </c>
      <c r="C46" s="26">
        <f t="shared" si="31"/>
        <v>43</v>
      </c>
      <c r="D46" s="103">
        <f t="shared" si="44"/>
        <v>1</v>
      </c>
      <c r="E46" s="118">
        <f t="shared" si="45"/>
        <v>0</v>
      </c>
      <c r="F46" s="103">
        <f t="shared" si="46"/>
        <v>2.4799999999999999E-2</v>
      </c>
      <c r="G46" s="103"/>
      <c r="H46" s="60">
        <f>IF(B46="","",(IF(AND(B46&gt;='Tab1-Plan'!$C$9,C46&gt;='Tab1-Plan'!$D$9),1,0)))</f>
        <v>1</v>
      </c>
      <c r="I46" s="64">
        <f>IF(AND(B46="",T46=""),"",VLOOKUP($A$3,'Tab2-Assumptions'!$A$10:$C$13,2,FALSE))</f>
        <v>0.5</v>
      </c>
      <c r="J46" s="64">
        <f>IF(AND(B46="",T46=""),"",VLOOKUP($A$3,'Tab2-Assumptions'!$A$10:$C$13,3,FALSE))</f>
        <v>0.2</v>
      </c>
      <c r="K46" s="103">
        <f t="shared" si="32"/>
        <v>0</v>
      </c>
      <c r="L46" s="103">
        <f t="shared" si="3"/>
        <v>0</v>
      </c>
      <c r="M46" s="103">
        <f t="shared" si="4"/>
        <v>0</v>
      </c>
      <c r="N46" s="103">
        <f t="shared" si="5"/>
        <v>0</v>
      </c>
      <c r="O46" s="103">
        <f t="shared" si="6"/>
        <v>0</v>
      </c>
      <c r="P46" s="103">
        <f t="shared" si="33"/>
        <v>0.47814628080992039</v>
      </c>
      <c r="Q46" s="103">
        <f t="shared" si="7"/>
        <v>0.46628825304583432</v>
      </c>
      <c r="R46" s="103">
        <f t="shared" si="8"/>
        <v>0.47221726692787735</v>
      </c>
      <c r="T46" s="26">
        <f t="shared" si="34"/>
        <v>66</v>
      </c>
      <c r="U46" s="119">
        <f t="shared" si="47"/>
        <v>7.7999999999999996E-3</v>
      </c>
      <c r="V46" s="119"/>
      <c r="W46" s="120">
        <f t="shared" si="66"/>
        <v>0.51214666709986767</v>
      </c>
      <c r="X46" s="120">
        <f t="shared" si="10"/>
        <v>0.50815192309648871</v>
      </c>
      <c r="Y46" s="120">
        <f t="shared" si="48"/>
        <v>0.10202985901963564</v>
      </c>
      <c r="Z46" s="120"/>
      <c r="AA46" s="119">
        <f t="shared" si="67"/>
        <v>0.13862239171886517</v>
      </c>
      <c r="AC46" s="26">
        <f t="shared" si="49"/>
        <v>69</v>
      </c>
      <c r="AD46" s="25">
        <f t="shared" si="50"/>
        <v>1.1038128906249998</v>
      </c>
      <c r="AE46" s="105"/>
      <c r="AF46" s="26">
        <f t="shared" si="51"/>
        <v>66</v>
      </c>
      <c r="AG46" s="25">
        <f t="shared" si="52"/>
        <v>1.0249999999999999</v>
      </c>
      <c r="AH46" s="123"/>
      <c r="AI46" s="122">
        <f t="shared" si="53"/>
        <v>0.05</v>
      </c>
      <c r="AJ46" s="124">
        <f t="shared" si="54"/>
        <v>0</v>
      </c>
      <c r="AL46" s="25">
        <f t="shared" si="68"/>
        <v>8.0163330178264722</v>
      </c>
      <c r="AM46" s="25">
        <f t="shared" si="69"/>
        <v>1</v>
      </c>
      <c r="AO46" s="33">
        <f t="shared" si="70"/>
        <v>2100</v>
      </c>
      <c r="AP46" s="33">
        <f t="shared" si="71"/>
        <v>2100</v>
      </c>
      <c r="AQ46" s="125"/>
      <c r="AR46" s="126">
        <f t="shared" si="72"/>
        <v>18581.916613301299</v>
      </c>
      <c r="AS46" s="126">
        <f t="shared" si="73"/>
        <v>17255.156820871478</v>
      </c>
      <c r="AT46" s="126"/>
      <c r="AU46" s="62">
        <f t="shared" si="55"/>
        <v>4387.3509387074291</v>
      </c>
      <c r="AV46" s="62">
        <f t="shared" si="56"/>
        <v>880.2706088976106</v>
      </c>
      <c r="AW46" s="62">
        <f t="shared" si="57"/>
        <v>5267.6215476050402</v>
      </c>
      <c r="AX46" s="61">
        <f t="shared" si="74"/>
        <v>730.21029759884073</v>
      </c>
      <c r="AY46" s="126"/>
      <c r="AZ46" s="33">
        <f>IF(B46="","",VLOOKUP($A$3,'Tab1-Plan'!$B$30:$F$33,IF(B46&lt;65,2,3),FALSE))</f>
        <v>1000</v>
      </c>
      <c r="BA46" s="33">
        <f>IF(T46="","",VLOOKUP($A$3,'Tab1-Plan'!$B$30:$F$33,IF(T46&lt;65,4,5),FALSE))</f>
        <v>1500</v>
      </c>
      <c r="BB46" s="115"/>
      <c r="BC46" s="126">
        <f t="shared" si="58"/>
        <v>1000</v>
      </c>
      <c r="BD46" s="126">
        <f t="shared" si="59"/>
        <v>1500</v>
      </c>
      <c r="BE46" s="125"/>
      <c r="BF46" s="62">
        <f t="shared" si="60"/>
        <v>236.10863346393867</v>
      </c>
      <c r="BG46" s="62">
        <f t="shared" si="61"/>
        <v>76.522394264726728</v>
      </c>
      <c r="BH46" s="62">
        <f t="shared" si="62"/>
        <v>312.6310277286654</v>
      </c>
      <c r="BI46" s="61">
        <f t="shared" si="63"/>
        <v>43.337660789274452</v>
      </c>
      <c r="BJ46" s="61"/>
      <c r="BK46" s="61">
        <f t="shared" si="64"/>
        <v>4954.9905198763745</v>
      </c>
      <c r="BL46" s="61">
        <f t="shared" si="65"/>
        <v>686.8726368095663</v>
      </c>
      <c r="BM46" s="127"/>
      <c r="BU46" s="37"/>
      <c r="BV46" s="127"/>
      <c r="BW46" s="127"/>
    </row>
    <row r="47" spans="1:75">
      <c r="A47" s="26">
        <f t="shared" si="29"/>
        <v>2065</v>
      </c>
      <c r="B47" s="26">
        <f t="shared" si="30"/>
        <v>70</v>
      </c>
      <c r="C47" s="26">
        <f t="shared" si="31"/>
        <v>44</v>
      </c>
      <c r="D47" s="103">
        <f t="shared" si="44"/>
        <v>1</v>
      </c>
      <c r="E47" s="118">
        <f t="shared" si="45"/>
        <v>0</v>
      </c>
      <c r="F47" s="103">
        <f t="shared" si="46"/>
        <v>2.75E-2</v>
      </c>
      <c r="G47" s="103"/>
      <c r="H47" s="60">
        <f>IF(B47="","",(IF(AND(B47&gt;='Tab1-Plan'!$C$9,C47&gt;='Tab1-Plan'!$D$9),1,0)))</f>
        <v>1</v>
      </c>
      <c r="I47" s="64">
        <f>IF(AND(B47="",T47=""),"",VLOOKUP($A$3,'Tab2-Assumptions'!$A$10:$C$13,2,FALSE))</f>
        <v>0.5</v>
      </c>
      <c r="J47" s="64">
        <f>IF(AND(B47="",T47=""),"",VLOOKUP($A$3,'Tab2-Assumptions'!$A$10:$C$13,3,FALSE))</f>
        <v>0.2</v>
      </c>
      <c r="K47" s="103">
        <f t="shared" si="32"/>
        <v>0</v>
      </c>
      <c r="L47" s="103">
        <f t="shared" si="3"/>
        <v>0</v>
      </c>
      <c r="M47" s="103">
        <f t="shared" si="4"/>
        <v>0</v>
      </c>
      <c r="N47" s="103">
        <f t="shared" si="5"/>
        <v>0</v>
      </c>
      <c r="O47" s="103">
        <f t="shared" si="6"/>
        <v>0</v>
      </c>
      <c r="P47" s="103">
        <f t="shared" si="33"/>
        <v>0.46628825304583432</v>
      </c>
      <c r="Q47" s="103">
        <f t="shared" si="7"/>
        <v>0.45346532608707391</v>
      </c>
      <c r="R47" s="103">
        <f t="shared" si="8"/>
        <v>0.45987678956645411</v>
      </c>
      <c r="T47" s="26">
        <f t="shared" si="34"/>
        <v>67</v>
      </c>
      <c r="U47" s="119">
        <f t="shared" si="47"/>
        <v>8.6999999999999994E-3</v>
      </c>
      <c r="V47" s="119"/>
      <c r="W47" s="120">
        <f t="shared" si="66"/>
        <v>0.50815192309648871</v>
      </c>
      <c r="X47" s="120">
        <f t="shared" si="10"/>
        <v>0.50373100136554927</v>
      </c>
      <c r="Y47" s="120">
        <f t="shared" si="48"/>
        <v>0.10118829244620381</v>
      </c>
      <c r="Z47" s="120"/>
      <c r="AA47" s="119">
        <f t="shared" si="67"/>
        <v>0.13202132544653825</v>
      </c>
      <c r="AC47" s="26">
        <f t="shared" si="49"/>
        <v>70</v>
      </c>
      <c r="AD47" s="25">
        <f t="shared" si="50"/>
        <v>1.1314082128906247</v>
      </c>
      <c r="AE47" s="105"/>
      <c r="AF47" s="26">
        <f t="shared" si="51"/>
        <v>67</v>
      </c>
      <c r="AG47" s="25">
        <f t="shared" si="52"/>
        <v>1.0506249999999999</v>
      </c>
      <c r="AH47" s="123"/>
      <c r="AI47" s="122">
        <f t="shared" si="53"/>
        <v>0.05</v>
      </c>
      <c r="AJ47" s="124">
        <f t="shared" si="54"/>
        <v>0</v>
      </c>
      <c r="AL47" s="25">
        <f t="shared" si="68"/>
        <v>8.417149668717796</v>
      </c>
      <c r="AM47" s="25">
        <f t="shared" si="69"/>
        <v>1</v>
      </c>
      <c r="AO47" s="33">
        <f t="shared" si="70"/>
        <v>2100</v>
      </c>
      <c r="AP47" s="33">
        <f t="shared" si="71"/>
        <v>2100</v>
      </c>
      <c r="AQ47" s="125"/>
      <c r="AR47" s="126">
        <f t="shared" si="72"/>
        <v>19998.787755065521</v>
      </c>
      <c r="AS47" s="126">
        <f t="shared" si="73"/>
        <v>18570.862528462931</v>
      </c>
      <c r="AT47" s="126"/>
      <c r="AU47" s="62">
        <f t="shared" si="55"/>
        <v>4598.4891540102226</v>
      </c>
      <c r="AV47" s="62">
        <f t="shared" si="56"/>
        <v>939.57693425417744</v>
      </c>
      <c r="AW47" s="62">
        <f t="shared" si="57"/>
        <v>5538.0660882643997</v>
      </c>
      <c r="AX47" s="61">
        <f t="shared" si="74"/>
        <v>731.14282538319128</v>
      </c>
      <c r="AY47" s="126"/>
      <c r="AZ47" s="33">
        <f>IF(B47="","",VLOOKUP($A$3,'Tab1-Plan'!$B$30:$F$33,IF(B47&lt;65,2,3),FALSE))</f>
        <v>1000</v>
      </c>
      <c r="BA47" s="33">
        <f>IF(T47="","",VLOOKUP($A$3,'Tab1-Plan'!$B$30:$F$33,IF(T47&lt;65,4,5),FALSE))</f>
        <v>1500</v>
      </c>
      <c r="BB47" s="115"/>
      <c r="BC47" s="126">
        <f t="shared" si="58"/>
        <v>1000</v>
      </c>
      <c r="BD47" s="126">
        <f t="shared" si="59"/>
        <v>1500</v>
      </c>
      <c r="BE47" s="125"/>
      <c r="BF47" s="62">
        <f t="shared" si="60"/>
        <v>229.93839478322707</v>
      </c>
      <c r="BG47" s="62">
        <f t="shared" si="61"/>
        <v>75.89121933465286</v>
      </c>
      <c r="BH47" s="62">
        <f t="shared" si="62"/>
        <v>305.82961411787994</v>
      </c>
      <c r="BI47" s="61">
        <f t="shared" si="63"/>
        <v>40.376031016645832</v>
      </c>
      <c r="BJ47" s="61"/>
      <c r="BK47" s="61">
        <f t="shared" si="64"/>
        <v>5232.2364741465199</v>
      </c>
      <c r="BL47" s="61">
        <f t="shared" si="65"/>
        <v>690.76679436654547</v>
      </c>
      <c r="BM47" s="127"/>
      <c r="BU47" s="37"/>
      <c r="BV47" s="127"/>
      <c r="BW47" s="127"/>
    </row>
    <row r="48" spans="1:75">
      <c r="A48" s="26">
        <f t="shared" si="29"/>
        <v>2066</v>
      </c>
      <c r="B48" s="26">
        <f t="shared" si="30"/>
        <v>71</v>
      </c>
      <c r="C48" s="26">
        <f t="shared" si="31"/>
        <v>45</v>
      </c>
      <c r="D48" s="103">
        <f t="shared" si="44"/>
        <v>1</v>
      </c>
      <c r="E48" s="118">
        <f t="shared" si="45"/>
        <v>0</v>
      </c>
      <c r="F48" s="103">
        <f t="shared" si="46"/>
        <v>3.04E-2</v>
      </c>
      <c r="G48" s="103"/>
      <c r="H48" s="60">
        <f>IF(B48="","",(IF(AND(B48&gt;='Tab1-Plan'!$C$9,C48&gt;='Tab1-Plan'!$D$9),1,0)))</f>
        <v>1</v>
      </c>
      <c r="I48" s="64">
        <f>IF(AND(B48="",T48=""),"",VLOOKUP($A$3,'Tab2-Assumptions'!$A$10:$C$13,2,FALSE))</f>
        <v>0.5</v>
      </c>
      <c r="J48" s="64">
        <f>IF(AND(B48="",T48=""),"",VLOOKUP($A$3,'Tab2-Assumptions'!$A$10:$C$13,3,FALSE))</f>
        <v>0.2</v>
      </c>
      <c r="K48" s="103">
        <f t="shared" si="32"/>
        <v>0</v>
      </c>
      <c r="L48" s="103">
        <f t="shared" si="3"/>
        <v>0</v>
      </c>
      <c r="M48" s="103">
        <f t="shared" si="4"/>
        <v>0</v>
      </c>
      <c r="N48" s="103">
        <f t="shared" si="5"/>
        <v>0</v>
      </c>
      <c r="O48" s="103">
        <f t="shared" si="6"/>
        <v>0</v>
      </c>
      <c r="P48" s="103">
        <f t="shared" si="33"/>
        <v>0.45346532608707391</v>
      </c>
      <c r="Q48" s="103">
        <f t="shared" si="7"/>
        <v>0.43967998017402687</v>
      </c>
      <c r="R48" s="103">
        <f t="shared" si="8"/>
        <v>0.44657265313055039</v>
      </c>
      <c r="T48" s="26">
        <f t="shared" si="34"/>
        <v>68</v>
      </c>
      <c r="U48" s="119">
        <f t="shared" si="47"/>
        <v>9.7000000000000003E-3</v>
      </c>
      <c r="V48" s="119"/>
      <c r="W48" s="120">
        <f t="shared" si="66"/>
        <v>0.50373100136554927</v>
      </c>
      <c r="X48" s="120">
        <f t="shared" si="10"/>
        <v>0.49884481065230341</v>
      </c>
      <c r="Y48" s="120">
        <f t="shared" si="48"/>
        <v>0.10025758120178528</v>
      </c>
      <c r="Z48" s="120"/>
      <c r="AA48" s="119">
        <f t="shared" si="67"/>
        <v>0.12573459566336975</v>
      </c>
      <c r="AC48" s="26">
        <f t="shared" si="49"/>
        <v>71</v>
      </c>
      <c r="AD48" s="25">
        <f t="shared" si="50"/>
        <v>1.1540363771484372</v>
      </c>
      <c r="AE48" s="105"/>
      <c r="AF48" s="26">
        <f t="shared" si="51"/>
        <v>68</v>
      </c>
      <c r="AG48" s="25">
        <f t="shared" si="52"/>
        <v>1.0768906249999999</v>
      </c>
      <c r="AH48" s="123"/>
      <c r="AI48" s="122">
        <f t="shared" si="53"/>
        <v>0.05</v>
      </c>
      <c r="AJ48" s="124">
        <f t="shared" si="54"/>
        <v>0</v>
      </c>
      <c r="AL48" s="25">
        <f t="shared" si="68"/>
        <v>8.8380071521536863</v>
      </c>
      <c r="AM48" s="25">
        <f t="shared" si="69"/>
        <v>1</v>
      </c>
      <c r="AO48" s="33">
        <f t="shared" si="70"/>
        <v>2100</v>
      </c>
      <c r="AP48" s="33">
        <f t="shared" si="71"/>
        <v>2100</v>
      </c>
      <c r="AQ48" s="125"/>
      <c r="AR48" s="126">
        <f t="shared" si="72"/>
        <v>21418.701685675176</v>
      </c>
      <c r="AS48" s="126">
        <f t="shared" si="73"/>
        <v>19986.890796258231</v>
      </c>
      <c r="AT48" s="126"/>
      <c r="AU48" s="62">
        <f t="shared" si="55"/>
        <v>4782.5032191918781</v>
      </c>
      <c r="AV48" s="62">
        <f t="shared" si="56"/>
        <v>1001.9186634885373</v>
      </c>
      <c r="AW48" s="62">
        <f t="shared" si="57"/>
        <v>5784.4218826804154</v>
      </c>
      <c r="AX48" s="61">
        <f t="shared" si="74"/>
        <v>727.30194656517006</v>
      </c>
      <c r="AY48" s="126"/>
      <c r="AZ48" s="33">
        <f>IF(B48="","",VLOOKUP($A$3,'Tab1-Plan'!$B$30:$F$33,IF(B48&lt;65,2,3),FALSE))</f>
        <v>1000</v>
      </c>
      <c r="BA48" s="33">
        <f>IF(T48="","",VLOOKUP($A$3,'Tab1-Plan'!$B$30:$F$33,IF(T48&lt;65,4,5),FALSE))</f>
        <v>1500</v>
      </c>
      <c r="BB48" s="115"/>
      <c r="BC48" s="126">
        <f t="shared" si="58"/>
        <v>1000</v>
      </c>
      <c r="BD48" s="126">
        <f t="shared" si="59"/>
        <v>1500</v>
      </c>
      <c r="BE48" s="125"/>
      <c r="BF48" s="62">
        <f t="shared" si="60"/>
        <v>223.2863265652752</v>
      </c>
      <c r="BG48" s="62">
        <f t="shared" si="61"/>
        <v>75.193185901338964</v>
      </c>
      <c r="BH48" s="62">
        <f t="shared" si="62"/>
        <v>298.47951246661415</v>
      </c>
      <c r="BI48" s="61">
        <f t="shared" si="63"/>
        <v>37.529200813789458</v>
      </c>
      <c r="BJ48" s="61"/>
      <c r="BK48" s="61">
        <f t="shared" si="64"/>
        <v>5485.942370213801</v>
      </c>
      <c r="BL48" s="61">
        <f t="shared" si="65"/>
        <v>689.77274575138063</v>
      </c>
      <c r="BM48" s="127"/>
      <c r="BU48" s="37"/>
      <c r="BV48" s="127"/>
      <c r="BW48" s="127"/>
    </row>
    <row r="49" spans="1:75">
      <c r="A49" s="26">
        <f t="shared" si="29"/>
        <v>2067</v>
      </c>
      <c r="B49" s="26">
        <f t="shared" si="30"/>
        <v>72</v>
      </c>
      <c r="C49" s="26">
        <f t="shared" si="31"/>
        <v>46</v>
      </c>
      <c r="D49" s="103">
        <f t="shared" si="44"/>
        <v>1</v>
      </c>
      <c r="E49" s="118">
        <f t="shared" si="45"/>
        <v>0</v>
      </c>
      <c r="F49" s="103">
        <f t="shared" si="46"/>
        <v>3.3399999999999999E-2</v>
      </c>
      <c r="G49" s="103"/>
      <c r="H49" s="60">
        <f>IF(B49="","",(IF(AND(B49&gt;='Tab1-Plan'!$C$9,C49&gt;='Tab1-Plan'!$D$9),1,0)))</f>
        <v>1</v>
      </c>
      <c r="I49" s="64">
        <f>IF(AND(B49="",T49=""),"",VLOOKUP($A$3,'Tab2-Assumptions'!$A$10:$C$13,2,FALSE))</f>
        <v>0.5</v>
      </c>
      <c r="J49" s="64">
        <f>IF(AND(B49="",T49=""),"",VLOOKUP($A$3,'Tab2-Assumptions'!$A$10:$C$13,3,FALSE))</f>
        <v>0.2</v>
      </c>
      <c r="K49" s="103">
        <f t="shared" si="32"/>
        <v>0</v>
      </c>
      <c r="L49" s="103">
        <f t="shared" si="3"/>
        <v>0</v>
      </c>
      <c r="M49" s="103">
        <f t="shared" si="4"/>
        <v>0</v>
      </c>
      <c r="N49" s="103">
        <f t="shared" si="5"/>
        <v>0</v>
      </c>
      <c r="O49" s="103">
        <f t="shared" si="6"/>
        <v>0</v>
      </c>
      <c r="P49" s="103">
        <f t="shared" si="33"/>
        <v>0.43967998017402687</v>
      </c>
      <c r="Q49" s="103">
        <f t="shared" si="7"/>
        <v>0.4249946688362144</v>
      </c>
      <c r="R49" s="103">
        <f t="shared" si="8"/>
        <v>0.43233732450512063</v>
      </c>
      <c r="T49" s="26">
        <f t="shared" si="34"/>
        <v>69</v>
      </c>
      <c r="U49" s="119">
        <f t="shared" si="47"/>
        <v>1.09E-2</v>
      </c>
      <c r="V49" s="119"/>
      <c r="W49" s="120">
        <f t="shared" si="66"/>
        <v>0.49884481065230341</v>
      </c>
      <c r="X49" s="120">
        <f t="shared" si="10"/>
        <v>0.49340740221619328</v>
      </c>
      <c r="Y49" s="120">
        <f t="shared" si="48"/>
        <v>9.9225221286849685E-2</v>
      </c>
      <c r="Z49" s="120"/>
      <c r="AA49" s="119">
        <f t="shared" si="67"/>
        <v>0.11974723396511404</v>
      </c>
      <c r="AC49" s="26">
        <f t="shared" si="49"/>
        <v>72</v>
      </c>
      <c r="AD49" s="25">
        <f t="shared" si="50"/>
        <v>1.177117104691406</v>
      </c>
      <c r="AE49" s="105"/>
      <c r="AF49" s="26">
        <f t="shared" si="51"/>
        <v>69</v>
      </c>
      <c r="AG49" s="25">
        <f t="shared" si="52"/>
        <v>1.1038128906249998</v>
      </c>
      <c r="AH49" s="123"/>
      <c r="AI49" s="122">
        <f t="shared" si="53"/>
        <v>0.05</v>
      </c>
      <c r="AJ49" s="124">
        <f t="shared" si="54"/>
        <v>0</v>
      </c>
      <c r="AL49" s="25">
        <f t="shared" si="68"/>
        <v>9.2799075097613706</v>
      </c>
      <c r="AM49" s="25">
        <f t="shared" si="69"/>
        <v>1</v>
      </c>
      <c r="AO49" s="33">
        <f t="shared" si="70"/>
        <v>2100</v>
      </c>
      <c r="AP49" s="33">
        <f t="shared" si="71"/>
        <v>2100</v>
      </c>
      <c r="AQ49" s="125"/>
      <c r="AR49" s="126">
        <f t="shared" si="72"/>
        <v>22939.429505358115</v>
      </c>
      <c r="AS49" s="126">
        <f t="shared" si="73"/>
        <v>21510.891219472916</v>
      </c>
      <c r="AT49" s="126"/>
      <c r="AU49" s="62">
        <f t="shared" si="55"/>
        <v>4958.785789010175</v>
      </c>
      <c r="AV49" s="62">
        <f t="shared" si="56"/>
        <v>1067.211470664776</v>
      </c>
      <c r="AW49" s="62">
        <f t="shared" si="57"/>
        <v>6025.9972596749512</v>
      </c>
      <c r="AX49" s="61">
        <f t="shared" si="74"/>
        <v>721.59650372743249</v>
      </c>
      <c r="AY49" s="126"/>
      <c r="AZ49" s="33">
        <f>IF(B49="","",VLOOKUP($A$3,'Tab1-Plan'!$B$30:$F$33,IF(B49&lt;65,2,3),FALSE))</f>
        <v>1000</v>
      </c>
      <c r="BA49" s="33">
        <f>IF(T49="","",VLOOKUP($A$3,'Tab1-Plan'!$B$30:$F$33,IF(T49&lt;65,4,5),FALSE))</f>
        <v>1500</v>
      </c>
      <c r="BB49" s="115"/>
      <c r="BC49" s="126">
        <f t="shared" si="58"/>
        <v>1000</v>
      </c>
      <c r="BD49" s="126">
        <f t="shared" si="59"/>
        <v>1500</v>
      </c>
      <c r="BE49" s="125"/>
      <c r="BF49" s="62">
        <f t="shared" si="60"/>
        <v>216.16866225256032</v>
      </c>
      <c r="BG49" s="62">
        <f t="shared" si="61"/>
        <v>74.418915965137259</v>
      </c>
      <c r="BH49" s="62">
        <f t="shared" si="62"/>
        <v>290.58757821769757</v>
      </c>
      <c r="BI49" s="61">
        <f t="shared" si="63"/>
        <v>34.797058716190506</v>
      </c>
      <c r="BJ49" s="61"/>
      <c r="BK49" s="61">
        <f t="shared" si="64"/>
        <v>5735.409681457254</v>
      </c>
      <c r="BL49" s="61">
        <f t="shared" si="65"/>
        <v>686.79944501124203</v>
      </c>
      <c r="BM49" s="129"/>
      <c r="BU49" s="37"/>
      <c r="BV49" s="127"/>
      <c r="BW49" s="127"/>
    </row>
    <row r="50" spans="1:75">
      <c r="A50" s="26">
        <f t="shared" si="29"/>
        <v>2068</v>
      </c>
      <c r="B50" s="26">
        <f t="shared" si="30"/>
        <v>73</v>
      </c>
      <c r="C50" s="26">
        <f t="shared" si="31"/>
        <v>47</v>
      </c>
      <c r="D50" s="103">
        <f t="shared" si="44"/>
        <v>1</v>
      </c>
      <c r="E50" s="118">
        <f t="shared" si="45"/>
        <v>0</v>
      </c>
      <c r="F50" s="103">
        <f t="shared" si="46"/>
        <v>3.6700000000000003E-2</v>
      </c>
      <c r="G50" s="103"/>
      <c r="H50" s="60">
        <f>IF(B50="","",(IF(AND(B50&gt;='Tab1-Plan'!$C$9,C50&gt;='Tab1-Plan'!$D$9),1,0)))</f>
        <v>1</v>
      </c>
      <c r="I50" s="64">
        <f>IF(AND(B50="",T50=""),"",VLOOKUP($A$3,'Tab2-Assumptions'!$A$10:$C$13,2,FALSE))</f>
        <v>0.5</v>
      </c>
      <c r="J50" s="64">
        <f>IF(AND(B50="",T50=""),"",VLOOKUP($A$3,'Tab2-Assumptions'!$A$10:$C$13,3,FALSE))</f>
        <v>0.2</v>
      </c>
      <c r="K50" s="103">
        <f t="shared" si="32"/>
        <v>0</v>
      </c>
      <c r="L50" s="103">
        <f t="shared" si="3"/>
        <v>0</v>
      </c>
      <c r="M50" s="103">
        <f t="shared" si="4"/>
        <v>0</v>
      </c>
      <c r="N50" s="103">
        <f t="shared" si="5"/>
        <v>0</v>
      </c>
      <c r="O50" s="103">
        <f t="shared" si="6"/>
        <v>0</v>
      </c>
      <c r="P50" s="103">
        <f t="shared" si="33"/>
        <v>0.4249946688362144</v>
      </c>
      <c r="Q50" s="103">
        <f t="shared" si="7"/>
        <v>0.40939736448992536</v>
      </c>
      <c r="R50" s="103">
        <f t="shared" si="8"/>
        <v>0.41719601666306988</v>
      </c>
      <c r="T50" s="26">
        <f t="shared" si="34"/>
        <v>70</v>
      </c>
      <c r="U50" s="119">
        <f t="shared" si="47"/>
        <v>1.24E-2</v>
      </c>
      <c r="V50" s="119"/>
      <c r="W50" s="120">
        <f t="shared" si="66"/>
        <v>0.49340740221619328</v>
      </c>
      <c r="X50" s="120">
        <f t="shared" si="10"/>
        <v>0.48728915042871257</v>
      </c>
      <c r="Y50" s="120">
        <f t="shared" si="48"/>
        <v>9.8069655264490588E-2</v>
      </c>
      <c r="Z50" s="120"/>
      <c r="AA50" s="119">
        <f t="shared" si="67"/>
        <v>0.11404498472868004</v>
      </c>
      <c r="AC50" s="26">
        <f t="shared" si="49"/>
        <v>73</v>
      </c>
      <c r="AD50" s="25">
        <f t="shared" si="50"/>
        <v>1.2006594467852341</v>
      </c>
      <c r="AE50" s="105"/>
      <c r="AF50" s="26">
        <f t="shared" si="51"/>
        <v>70</v>
      </c>
      <c r="AG50" s="25">
        <f t="shared" si="52"/>
        <v>1.1314082128906247</v>
      </c>
      <c r="AH50" s="123"/>
      <c r="AI50" s="122">
        <f t="shared" si="53"/>
        <v>0.05</v>
      </c>
      <c r="AJ50" s="124">
        <f t="shared" si="54"/>
        <v>0</v>
      </c>
      <c r="AL50" s="25">
        <f t="shared" si="68"/>
        <v>9.7439028852494403</v>
      </c>
      <c r="AM50" s="25">
        <f t="shared" si="69"/>
        <v>1</v>
      </c>
      <c r="AO50" s="33">
        <f t="shared" si="70"/>
        <v>2100</v>
      </c>
      <c r="AP50" s="33">
        <f t="shared" si="71"/>
        <v>2100</v>
      </c>
      <c r="AQ50" s="125"/>
      <c r="AR50" s="126">
        <f t="shared" si="72"/>
        <v>24568.129000238539</v>
      </c>
      <c r="AS50" s="126">
        <f t="shared" si="73"/>
        <v>23151.096674957727</v>
      </c>
      <c r="AT50" s="126"/>
      <c r="AU50" s="62">
        <f t="shared" si="55"/>
        <v>5124.8627778819837</v>
      </c>
      <c r="AV50" s="62">
        <f t="shared" si="56"/>
        <v>1135.2100349539994</v>
      </c>
      <c r="AW50" s="62">
        <f t="shared" si="57"/>
        <v>6260.0728128359833</v>
      </c>
      <c r="AX50" s="61">
        <f t="shared" si="74"/>
        <v>713.92990834030479</v>
      </c>
      <c r="AY50" s="126"/>
      <c r="AZ50" s="33">
        <f>IF(B50="","",VLOOKUP($A$3,'Tab1-Plan'!$B$30:$F$33,IF(B50&lt;65,2,3),FALSE))</f>
        <v>1000</v>
      </c>
      <c r="BA50" s="33">
        <f>IF(T50="","",VLOOKUP($A$3,'Tab1-Plan'!$B$30:$F$33,IF(T50&lt;65,4,5),FALSE))</f>
        <v>1500</v>
      </c>
      <c r="BB50" s="115"/>
      <c r="BC50" s="126">
        <f t="shared" si="58"/>
        <v>1000</v>
      </c>
      <c r="BD50" s="126">
        <f t="shared" si="59"/>
        <v>1500</v>
      </c>
      <c r="BE50" s="125"/>
      <c r="BF50" s="62">
        <f t="shared" si="60"/>
        <v>208.59800833153494</v>
      </c>
      <c r="BG50" s="62">
        <f t="shared" si="61"/>
        <v>73.552241448367937</v>
      </c>
      <c r="BH50" s="62">
        <f t="shared" si="62"/>
        <v>282.15024977990288</v>
      </c>
      <c r="BI50" s="61">
        <f t="shared" si="63"/>
        <v>32.177820927342282</v>
      </c>
      <c r="BJ50" s="61"/>
      <c r="BK50" s="61">
        <f t="shared" si="64"/>
        <v>5977.9225630560804</v>
      </c>
      <c r="BL50" s="61">
        <f t="shared" si="65"/>
        <v>681.75208741296251</v>
      </c>
      <c r="BM50" s="127"/>
      <c r="BU50" s="37"/>
      <c r="BV50" s="127"/>
      <c r="BW50" s="127"/>
    </row>
    <row r="51" spans="1:75">
      <c r="A51" s="26">
        <f t="shared" si="29"/>
        <v>2069</v>
      </c>
      <c r="B51" s="26">
        <f t="shared" si="30"/>
        <v>74</v>
      </c>
      <c r="C51" s="26">
        <f t="shared" si="31"/>
        <v>48</v>
      </c>
      <c r="D51" s="103">
        <f t="shared" si="44"/>
        <v>1</v>
      </c>
      <c r="E51" s="118">
        <f t="shared" si="45"/>
        <v>0</v>
      </c>
      <c r="F51" s="103">
        <f t="shared" si="46"/>
        <v>4.0399999999999998E-2</v>
      </c>
      <c r="G51" s="103"/>
      <c r="H51" s="60">
        <f>IF(B51="","",(IF(AND(B51&gt;='Tab1-Plan'!$C$9,C51&gt;='Tab1-Plan'!$D$9),1,0)))</f>
        <v>1</v>
      </c>
      <c r="I51" s="64">
        <f>IF(AND(B51="",T51=""),"",VLOOKUP($A$3,'Tab2-Assumptions'!$A$10:$C$13,2,FALSE))</f>
        <v>0.5</v>
      </c>
      <c r="J51" s="64">
        <f>IF(AND(B51="",T51=""),"",VLOOKUP($A$3,'Tab2-Assumptions'!$A$10:$C$13,3,FALSE))</f>
        <v>0.2</v>
      </c>
      <c r="K51" s="103">
        <f t="shared" si="32"/>
        <v>0</v>
      </c>
      <c r="L51" s="103">
        <f t="shared" si="3"/>
        <v>0</v>
      </c>
      <c r="M51" s="103">
        <f t="shared" si="4"/>
        <v>0</v>
      </c>
      <c r="N51" s="103">
        <f t="shared" si="5"/>
        <v>0</v>
      </c>
      <c r="O51" s="103">
        <f t="shared" si="6"/>
        <v>0</v>
      </c>
      <c r="P51" s="103">
        <f t="shared" si="33"/>
        <v>0.40939736448992536</v>
      </c>
      <c r="Q51" s="103">
        <f t="shared" si="7"/>
        <v>0.39285771096453237</v>
      </c>
      <c r="R51" s="103">
        <f t="shared" si="8"/>
        <v>0.40112753772722887</v>
      </c>
      <c r="T51" s="26">
        <f t="shared" si="34"/>
        <v>71</v>
      </c>
      <c r="U51" s="119">
        <f t="shared" si="47"/>
        <v>1.41E-2</v>
      </c>
      <c r="V51" s="119"/>
      <c r="W51" s="120">
        <f t="shared" si="66"/>
        <v>0.48728915042871257</v>
      </c>
      <c r="X51" s="120">
        <f t="shared" si="10"/>
        <v>0.48041837340766774</v>
      </c>
      <c r="Y51" s="120">
        <f t="shared" si="48"/>
        <v>9.677075238363804E-2</v>
      </c>
      <c r="Z51" s="120"/>
      <c r="AA51" s="119">
        <f t="shared" si="67"/>
        <v>0.10861427117017146</v>
      </c>
      <c r="AC51" s="26">
        <f t="shared" si="49"/>
        <v>74</v>
      </c>
      <c r="AD51" s="25">
        <f t="shared" si="50"/>
        <v>1.2246726357209388</v>
      </c>
      <c r="AE51" s="105"/>
      <c r="AF51" s="26">
        <f t="shared" si="51"/>
        <v>71</v>
      </c>
      <c r="AG51" s="25">
        <f t="shared" si="52"/>
        <v>1.1540363771484372</v>
      </c>
      <c r="AH51" s="123"/>
      <c r="AI51" s="122">
        <f t="shared" si="53"/>
        <v>0.05</v>
      </c>
      <c r="AJ51" s="124">
        <f t="shared" si="54"/>
        <v>0</v>
      </c>
      <c r="AL51" s="25">
        <f t="shared" si="68"/>
        <v>10.231098029511912</v>
      </c>
      <c r="AM51" s="25">
        <f t="shared" si="69"/>
        <v>1</v>
      </c>
      <c r="AO51" s="33">
        <f t="shared" si="70"/>
        <v>2100</v>
      </c>
      <c r="AP51" s="33">
        <f t="shared" si="71"/>
        <v>2100</v>
      </c>
      <c r="AQ51" s="125"/>
      <c r="AR51" s="126">
        <f t="shared" si="72"/>
        <v>26312.466159255477</v>
      </c>
      <c r="AS51" s="126">
        <f t="shared" si="73"/>
        <v>24794.82453887973</v>
      </c>
      <c r="AT51" s="126"/>
      <c r="AU51" s="62">
        <f t="shared" si="55"/>
        <v>5277.3273809965922</v>
      </c>
      <c r="AV51" s="62">
        <f t="shared" si="56"/>
        <v>1199.7069129238412</v>
      </c>
      <c r="AW51" s="62">
        <f t="shared" si="57"/>
        <v>6477.0342939204329</v>
      </c>
      <c r="AX51" s="61">
        <f t="shared" si="74"/>
        <v>703.4983591783739</v>
      </c>
      <c r="AY51" s="126"/>
      <c r="AZ51" s="33">
        <f>IF(B51="","",VLOOKUP($A$3,'Tab1-Plan'!$B$30:$F$33,IF(B51&lt;65,2,3),FALSE))</f>
        <v>1000</v>
      </c>
      <c r="BA51" s="33">
        <f>IF(T51="","",VLOOKUP($A$3,'Tab1-Plan'!$B$30:$F$33,IF(T51&lt;65,4,5),FALSE))</f>
        <v>1500</v>
      </c>
      <c r="BB51" s="115"/>
      <c r="BC51" s="126">
        <f t="shared" si="58"/>
        <v>1000</v>
      </c>
      <c r="BD51" s="126">
        <f t="shared" si="59"/>
        <v>1500</v>
      </c>
      <c r="BE51" s="125"/>
      <c r="BF51" s="62">
        <f t="shared" si="60"/>
        <v>200.56376886361443</v>
      </c>
      <c r="BG51" s="62">
        <f t="shared" si="61"/>
        <v>72.578064287728523</v>
      </c>
      <c r="BH51" s="62">
        <f t="shared" si="62"/>
        <v>273.14183315134295</v>
      </c>
      <c r="BI51" s="61">
        <f t="shared" si="63"/>
        <v>29.667101133817692</v>
      </c>
      <c r="BJ51" s="61"/>
      <c r="BK51" s="61">
        <f t="shared" si="64"/>
        <v>6203.8924607690897</v>
      </c>
      <c r="BL51" s="61">
        <f t="shared" si="65"/>
        <v>673.83125804455619</v>
      </c>
      <c r="BM51" s="127"/>
      <c r="BU51" s="37"/>
      <c r="BV51" s="127"/>
      <c r="BW51" s="127"/>
    </row>
    <row r="52" spans="1:75">
      <c r="A52" s="26">
        <f t="shared" si="29"/>
        <v>2070</v>
      </c>
      <c r="B52" s="26">
        <f t="shared" si="30"/>
        <v>75</v>
      </c>
      <c r="C52" s="26">
        <f t="shared" si="31"/>
        <v>49</v>
      </c>
      <c r="D52" s="103">
        <f t="shared" si="44"/>
        <v>1</v>
      </c>
      <c r="E52" s="118">
        <f t="shared" si="45"/>
        <v>0</v>
      </c>
      <c r="F52" s="103">
        <f t="shared" si="46"/>
        <v>4.4600000000000001E-2</v>
      </c>
      <c r="G52" s="103"/>
      <c r="H52" s="60">
        <f>IF(B52="","",(IF(AND(B52&gt;='Tab1-Plan'!$C$9,C52&gt;='Tab1-Plan'!$D$9),1,0)))</f>
        <v>1</v>
      </c>
      <c r="I52" s="64">
        <f>IF(AND(B52="",T52=""),"",VLOOKUP($A$3,'Tab2-Assumptions'!$A$10:$C$13,2,FALSE))</f>
        <v>0.5</v>
      </c>
      <c r="J52" s="64">
        <f>IF(AND(B52="",T52=""),"",VLOOKUP($A$3,'Tab2-Assumptions'!$A$10:$C$13,3,FALSE))</f>
        <v>0.2</v>
      </c>
      <c r="K52" s="103">
        <f t="shared" si="32"/>
        <v>0</v>
      </c>
      <c r="L52" s="103">
        <f t="shared" si="3"/>
        <v>0</v>
      </c>
      <c r="M52" s="103">
        <f t="shared" si="4"/>
        <v>0</v>
      </c>
      <c r="N52" s="103">
        <f t="shared" si="5"/>
        <v>0</v>
      </c>
      <c r="O52" s="103">
        <f t="shared" si="6"/>
        <v>0</v>
      </c>
      <c r="P52" s="103">
        <f t="shared" si="33"/>
        <v>0.39285771096453237</v>
      </c>
      <c r="Q52" s="103">
        <f t="shared" si="7"/>
        <v>0.37533625705551421</v>
      </c>
      <c r="R52" s="103">
        <f t="shared" si="8"/>
        <v>0.38409698401002329</v>
      </c>
      <c r="T52" s="26">
        <f t="shared" si="34"/>
        <v>72</v>
      </c>
      <c r="U52" s="119">
        <f t="shared" si="47"/>
        <v>1.6199999999999999E-2</v>
      </c>
      <c r="V52" s="119"/>
      <c r="W52" s="120">
        <f t="shared" si="66"/>
        <v>0.48041837340766774</v>
      </c>
      <c r="X52" s="120">
        <f t="shared" si="10"/>
        <v>0.47263559575846353</v>
      </c>
      <c r="Y52" s="120">
        <f t="shared" si="48"/>
        <v>9.5305396916613133E-2</v>
      </c>
      <c r="Z52" s="120"/>
      <c r="AA52" s="119">
        <f t="shared" si="67"/>
        <v>0.10344216301921091</v>
      </c>
      <c r="AC52" s="26">
        <f t="shared" si="49"/>
        <v>75</v>
      </c>
      <c r="AD52" s="25">
        <f t="shared" si="50"/>
        <v>1.2491660884353575</v>
      </c>
      <c r="AE52" s="105"/>
      <c r="AF52" s="26">
        <f t="shared" si="51"/>
        <v>72</v>
      </c>
      <c r="AG52" s="25">
        <f t="shared" si="52"/>
        <v>1.177117104691406</v>
      </c>
      <c r="AH52" s="123"/>
      <c r="AI52" s="122">
        <f t="shared" si="53"/>
        <v>0.05</v>
      </c>
      <c r="AJ52" s="124">
        <f t="shared" si="54"/>
        <v>0</v>
      </c>
      <c r="AL52" s="25">
        <f t="shared" si="68"/>
        <v>10.742652930987509</v>
      </c>
      <c r="AM52" s="25">
        <f t="shared" si="69"/>
        <v>1</v>
      </c>
      <c r="AO52" s="33">
        <f t="shared" si="70"/>
        <v>2100</v>
      </c>
      <c r="AP52" s="33">
        <f t="shared" si="71"/>
        <v>2100</v>
      </c>
      <c r="AQ52" s="125"/>
      <c r="AR52" s="126">
        <f t="shared" si="72"/>
        <v>28180.651256562618</v>
      </c>
      <c r="AS52" s="126">
        <f t="shared" si="73"/>
        <v>26555.257081140193</v>
      </c>
      <c r="AT52" s="126"/>
      <c r="AU52" s="62">
        <f t="shared" si="55"/>
        <v>5412.0515775419872</v>
      </c>
      <c r="AV52" s="62">
        <f t="shared" si="56"/>
        <v>1265.4296581703838</v>
      </c>
      <c r="AW52" s="62">
        <f t="shared" si="57"/>
        <v>6677.481235712371</v>
      </c>
      <c r="AX52" s="61">
        <f t="shared" si="74"/>
        <v>690.73310254228102</v>
      </c>
      <c r="AY52" s="126"/>
      <c r="AZ52" s="33">
        <f>IF(B52="","",VLOOKUP($A$3,'Tab1-Plan'!$B$30:$F$33,IF(B52&lt;65,2,3),FALSE))</f>
        <v>1000</v>
      </c>
      <c r="BA52" s="33">
        <f>IF(T52="","",VLOOKUP($A$3,'Tab1-Plan'!$B$30:$F$33,IF(T52&lt;65,4,5),FALSE))</f>
        <v>1500</v>
      </c>
      <c r="BB52" s="115"/>
      <c r="BC52" s="126">
        <f t="shared" si="58"/>
        <v>1000</v>
      </c>
      <c r="BD52" s="126">
        <f t="shared" si="59"/>
        <v>1500</v>
      </c>
      <c r="BE52" s="125"/>
      <c r="BF52" s="62">
        <f t="shared" si="60"/>
        <v>192.04849200501164</v>
      </c>
      <c r="BG52" s="62">
        <f t="shared" si="61"/>
        <v>71.479047687459854</v>
      </c>
      <c r="BH52" s="62">
        <f t="shared" si="62"/>
        <v>263.52753969247146</v>
      </c>
      <c r="BI52" s="61">
        <f t="shared" si="63"/>
        <v>27.259858720920207</v>
      </c>
      <c r="BJ52" s="61"/>
      <c r="BK52" s="61">
        <f t="shared" si="64"/>
        <v>6413.9536960198993</v>
      </c>
      <c r="BL52" s="61">
        <f t="shared" si="65"/>
        <v>663.47324382136082</v>
      </c>
      <c r="BM52" s="127"/>
      <c r="BU52" s="37"/>
      <c r="BV52" s="127"/>
      <c r="BW52" s="127"/>
    </row>
    <row r="53" spans="1:75">
      <c r="A53" s="26">
        <f t="shared" si="29"/>
        <v>2071</v>
      </c>
      <c r="B53" s="26">
        <f t="shared" si="30"/>
        <v>76</v>
      </c>
      <c r="C53" s="26">
        <f t="shared" si="31"/>
        <v>50</v>
      </c>
      <c r="D53" s="103">
        <f t="shared" si="44"/>
        <v>1</v>
      </c>
      <c r="E53" s="118">
        <f t="shared" si="45"/>
        <v>0</v>
      </c>
      <c r="F53" s="103">
        <f t="shared" si="46"/>
        <v>4.9399999999999999E-2</v>
      </c>
      <c r="G53" s="103"/>
      <c r="H53" s="60">
        <f>IF(B53="","",(IF(AND(B53&gt;='Tab1-Plan'!$C$9,C53&gt;='Tab1-Plan'!$D$9),1,0)))</f>
        <v>1</v>
      </c>
      <c r="I53" s="64">
        <f>IF(AND(B53="",T53=""),"",VLOOKUP($A$3,'Tab2-Assumptions'!$A$10:$C$13,2,FALSE))</f>
        <v>0.5</v>
      </c>
      <c r="J53" s="64">
        <f>IF(AND(B53="",T53=""),"",VLOOKUP($A$3,'Tab2-Assumptions'!$A$10:$C$13,3,FALSE))</f>
        <v>0.2</v>
      </c>
      <c r="K53" s="103">
        <f t="shared" si="32"/>
        <v>0</v>
      </c>
      <c r="L53" s="103">
        <f t="shared" si="3"/>
        <v>0</v>
      </c>
      <c r="M53" s="103">
        <f t="shared" si="4"/>
        <v>0</v>
      </c>
      <c r="N53" s="103">
        <f t="shared" si="5"/>
        <v>0</v>
      </c>
      <c r="O53" s="103">
        <f t="shared" si="6"/>
        <v>0</v>
      </c>
      <c r="P53" s="103">
        <f t="shared" si="33"/>
        <v>0.37533625705551421</v>
      </c>
      <c r="Q53" s="103">
        <f t="shared" si="7"/>
        <v>0.3567946459569718</v>
      </c>
      <c r="R53" s="103">
        <f t="shared" si="8"/>
        <v>0.36606545150624303</v>
      </c>
      <c r="T53" s="26">
        <f t="shared" si="34"/>
        <v>73</v>
      </c>
      <c r="U53" s="119">
        <f t="shared" si="47"/>
        <v>1.8499999999999999E-2</v>
      </c>
      <c r="V53" s="119"/>
      <c r="W53" s="120">
        <f t="shared" si="66"/>
        <v>0.47263559575846353</v>
      </c>
      <c r="X53" s="120">
        <f t="shared" si="10"/>
        <v>0.463891837236932</v>
      </c>
      <c r="Y53" s="120">
        <f t="shared" si="48"/>
        <v>9.3652743299539556E-2</v>
      </c>
      <c r="Z53" s="120"/>
      <c r="AA53" s="119">
        <f t="shared" si="67"/>
        <v>9.851634573258182E-2</v>
      </c>
      <c r="AC53" s="26">
        <f t="shared" si="49"/>
        <v>76</v>
      </c>
      <c r="AD53" s="25">
        <f t="shared" si="50"/>
        <v>1.2679035797618876</v>
      </c>
      <c r="AE53" s="105"/>
      <c r="AF53" s="26">
        <f t="shared" si="51"/>
        <v>73</v>
      </c>
      <c r="AG53" s="25">
        <f t="shared" si="52"/>
        <v>1.2006594467852341</v>
      </c>
      <c r="AH53" s="123"/>
      <c r="AI53" s="122">
        <f t="shared" si="53"/>
        <v>0.05</v>
      </c>
      <c r="AJ53" s="124">
        <f t="shared" si="54"/>
        <v>0</v>
      </c>
      <c r="AL53" s="25">
        <f t="shared" si="68"/>
        <v>11.279785577536884</v>
      </c>
      <c r="AM53" s="25">
        <f t="shared" si="69"/>
        <v>1</v>
      </c>
      <c r="AO53" s="33">
        <f t="shared" si="70"/>
        <v>2100</v>
      </c>
      <c r="AP53" s="33">
        <f t="shared" si="71"/>
        <v>2100</v>
      </c>
      <c r="AQ53" s="125"/>
      <c r="AR53" s="126">
        <f t="shared" si="72"/>
        <v>30033.529076681607</v>
      </c>
      <c r="AS53" s="126">
        <f t="shared" si="73"/>
        <v>28440.680333901146</v>
      </c>
      <c r="AT53" s="126"/>
      <c r="AU53" s="62">
        <f t="shared" si="55"/>
        <v>5497.1186908906657</v>
      </c>
      <c r="AV53" s="62">
        <f t="shared" si="56"/>
        <v>1331.7738672875535</v>
      </c>
      <c r="AW53" s="62">
        <f t="shared" si="57"/>
        <v>6828.8925581782187</v>
      </c>
      <c r="AX53" s="61">
        <f t="shared" si="74"/>
        <v>672.75754023214051</v>
      </c>
      <c r="AY53" s="126"/>
      <c r="AZ53" s="33">
        <f>IF(B53="","",VLOOKUP($A$3,'Tab1-Plan'!$B$30:$F$33,IF(B53&lt;65,2,3),FALSE))</f>
        <v>1000</v>
      </c>
      <c r="BA53" s="33">
        <f>IF(T53="","",VLOOKUP($A$3,'Tab1-Plan'!$B$30:$F$33,IF(T53&lt;65,4,5),FALSE))</f>
        <v>1500</v>
      </c>
      <c r="BB53" s="115"/>
      <c r="BC53" s="126">
        <f t="shared" si="58"/>
        <v>1000</v>
      </c>
      <c r="BD53" s="126">
        <f t="shared" si="59"/>
        <v>1500</v>
      </c>
      <c r="BE53" s="125"/>
      <c r="BF53" s="62">
        <f t="shared" si="60"/>
        <v>183.03272575312153</v>
      </c>
      <c r="BG53" s="62">
        <f t="shared" si="61"/>
        <v>70.239557474654674</v>
      </c>
      <c r="BH53" s="62">
        <f t="shared" si="62"/>
        <v>253.2722832277762</v>
      </c>
      <c r="BI53" s="61">
        <f t="shared" si="63"/>
        <v>24.951459818947985</v>
      </c>
      <c r="BJ53" s="61"/>
      <c r="BK53" s="61">
        <f t="shared" si="64"/>
        <v>6575.6202749504428</v>
      </c>
      <c r="BL53" s="61">
        <f t="shared" si="65"/>
        <v>647.80608041319249</v>
      </c>
      <c r="BM53" s="127"/>
      <c r="BU53" s="37"/>
      <c r="BV53" s="127"/>
      <c r="BW53" s="127"/>
    </row>
    <row r="54" spans="1:75">
      <c r="A54" s="26">
        <f t="shared" si="29"/>
        <v>2072</v>
      </c>
      <c r="B54" s="26">
        <f t="shared" si="30"/>
        <v>77</v>
      </c>
      <c r="C54" s="26">
        <f t="shared" si="31"/>
        <v>51</v>
      </c>
      <c r="D54" s="103">
        <f t="shared" si="44"/>
        <v>1</v>
      </c>
      <c r="E54" s="118">
        <f t="shared" si="45"/>
        <v>0</v>
      </c>
      <c r="F54" s="103">
        <f t="shared" si="46"/>
        <v>5.4800000000000001E-2</v>
      </c>
      <c r="G54" s="103"/>
      <c r="H54" s="60">
        <f>IF(B54="","",(IF(AND(B54&gt;='Tab1-Plan'!$C$9,C54&gt;='Tab1-Plan'!$D$9),1,0)))</f>
        <v>1</v>
      </c>
      <c r="I54" s="64">
        <f>IF(AND(B54="",T54=""),"",VLOOKUP($A$3,'Tab2-Assumptions'!$A$10:$C$13,2,FALSE))</f>
        <v>0.5</v>
      </c>
      <c r="J54" s="64">
        <f>IF(AND(B54="",T54=""),"",VLOOKUP($A$3,'Tab2-Assumptions'!$A$10:$C$13,3,FALSE))</f>
        <v>0.2</v>
      </c>
      <c r="K54" s="103">
        <f t="shared" si="32"/>
        <v>0</v>
      </c>
      <c r="L54" s="103">
        <f t="shared" si="3"/>
        <v>0</v>
      </c>
      <c r="M54" s="103">
        <f t="shared" si="4"/>
        <v>0</v>
      </c>
      <c r="N54" s="103">
        <f t="shared" si="5"/>
        <v>0</v>
      </c>
      <c r="O54" s="103">
        <f t="shared" si="6"/>
        <v>0</v>
      </c>
      <c r="P54" s="103">
        <f t="shared" si="33"/>
        <v>0.3567946459569718</v>
      </c>
      <c r="Q54" s="103">
        <f t="shared" si="7"/>
        <v>0.33724229935852978</v>
      </c>
      <c r="R54" s="103">
        <f t="shared" si="8"/>
        <v>0.34701847265775077</v>
      </c>
      <c r="T54" s="26">
        <f t="shared" si="34"/>
        <v>74</v>
      </c>
      <c r="U54" s="119">
        <f t="shared" si="47"/>
        <v>2.1100000000000001E-2</v>
      </c>
      <c r="V54" s="119"/>
      <c r="W54" s="120">
        <f t="shared" si="66"/>
        <v>0.463891837236932</v>
      </c>
      <c r="X54" s="120">
        <f t="shared" si="10"/>
        <v>0.45410371947123274</v>
      </c>
      <c r="Y54" s="120">
        <f t="shared" si="48"/>
        <v>9.1799555670816491E-2</v>
      </c>
      <c r="Z54" s="120"/>
      <c r="AA54" s="119">
        <f t="shared" si="67"/>
        <v>9.3825091173887445E-2</v>
      </c>
      <c r="AC54" s="26">
        <f t="shared" si="49"/>
        <v>77</v>
      </c>
      <c r="AD54" s="25">
        <f t="shared" si="50"/>
        <v>1.2869221334583159</v>
      </c>
      <c r="AE54" s="105"/>
      <c r="AF54" s="26">
        <f t="shared" si="51"/>
        <v>74</v>
      </c>
      <c r="AG54" s="25">
        <f t="shared" si="52"/>
        <v>1.2246726357209388</v>
      </c>
      <c r="AH54" s="123"/>
      <c r="AI54" s="122">
        <f t="shared" si="53"/>
        <v>0.05</v>
      </c>
      <c r="AJ54" s="124">
        <f t="shared" si="54"/>
        <v>0</v>
      </c>
      <c r="AL54" s="25">
        <f t="shared" si="68"/>
        <v>11.843774856413729</v>
      </c>
      <c r="AM54" s="25">
        <f t="shared" si="69"/>
        <v>1</v>
      </c>
      <c r="AO54" s="33">
        <f t="shared" si="70"/>
        <v>2100</v>
      </c>
      <c r="AP54" s="33">
        <f t="shared" si="71"/>
        <v>2100</v>
      </c>
      <c r="AQ54" s="125"/>
      <c r="AR54" s="126">
        <f t="shared" si="72"/>
        <v>32008.233613473421</v>
      </c>
      <c r="AS54" s="126">
        <f t="shared" si="73"/>
        <v>30459.968637608126</v>
      </c>
      <c r="AT54" s="126"/>
      <c r="AU54" s="62">
        <f t="shared" si="55"/>
        <v>5553.7241705100123</v>
      </c>
      <c r="AV54" s="62">
        <f t="shared" si="56"/>
        <v>1398.1057933397158</v>
      </c>
      <c r="AW54" s="62">
        <f t="shared" si="57"/>
        <v>6951.8299638497283</v>
      </c>
      <c r="AX54" s="61">
        <f t="shared" si="74"/>
        <v>652.25608018356343</v>
      </c>
      <c r="AY54" s="126"/>
      <c r="AZ54" s="33">
        <f>IF(B54="","",VLOOKUP($A$3,'Tab1-Plan'!$B$30:$F$33,IF(B54&lt;65,2,3),FALSE))</f>
        <v>1000</v>
      </c>
      <c r="BA54" s="33">
        <f>IF(T54="","",VLOOKUP($A$3,'Tab1-Plan'!$B$30:$F$33,IF(T54&lt;65,4,5),FALSE))</f>
        <v>1500</v>
      </c>
      <c r="BB54" s="115"/>
      <c r="BC54" s="126">
        <f t="shared" si="58"/>
        <v>1000</v>
      </c>
      <c r="BD54" s="126">
        <f t="shared" si="59"/>
        <v>1500</v>
      </c>
      <c r="BE54" s="125"/>
      <c r="BF54" s="62">
        <f t="shared" si="60"/>
        <v>173.50923632887537</v>
      </c>
      <c r="BG54" s="62">
        <f t="shared" si="61"/>
        <v>68.849666753112373</v>
      </c>
      <c r="BH54" s="62">
        <f t="shared" si="62"/>
        <v>242.35890308198776</v>
      </c>
      <c r="BI54" s="61">
        <f t="shared" si="63"/>
        <v>22.739346178470853</v>
      </c>
      <c r="BJ54" s="61"/>
      <c r="BK54" s="61">
        <f t="shared" si="64"/>
        <v>6709.4710607677407</v>
      </c>
      <c r="BL54" s="61">
        <f t="shared" si="65"/>
        <v>629.51673400509253</v>
      </c>
      <c r="BM54" s="127"/>
      <c r="BU54" s="37"/>
      <c r="BV54" s="127"/>
      <c r="BW54" s="127"/>
    </row>
    <row r="55" spans="1:75">
      <c r="A55" s="26">
        <f t="shared" si="29"/>
        <v>2073</v>
      </c>
      <c r="B55" s="26">
        <f t="shared" si="30"/>
        <v>78</v>
      </c>
      <c r="C55" s="26">
        <f t="shared" si="31"/>
        <v>52</v>
      </c>
      <c r="D55" s="103">
        <f t="shared" si="44"/>
        <v>1</v>
      </c>
      <c r="E55" s="118">
        <f t="shared" si="45"/>
        <v>0</v>
      </c>
      <c r="F55" s="103">
        <f t="shared" si="46"/>
        <v>6.0699999999999997E-2</v>
      </c>
      <c r="G55" s="103"/>
      <c r="H55" s="60">
        <f>IF(B55="","",(IF(AND(B55&gt;='Tab1-Plan'!$C$9,C55&gt;='Tab1-Plan'!$D$9),1,0)))</f>
        <v>1</v>
      </c>
      <c r="I55" s="64">
        <f>IF(AND(B55="",T55=""),"",VLOOKUP($A$3,'Tab2-Assumptions'!$A$10:$C$13,2,FALSE))</f>
        <v>0.5</v>
      </c>
      <c r="J55" s="64">
        <f>IF(AND(B55="",T55=""),"",VLOOKUP($A$3,'Tab2-Assumptions'!$A$10:$C$13,3,FALSE))</f>
        <v>0.2</v>
      </c>
      <c r="K55" s="103">
        <f t="shared" si="32"/>
        <v>0</v>
      </c>
      <c r="L55" s="103">
        <f t="shared" si="3"/>
        <v>0</v>
      </c>
      <c r="M55" s="103">
        <f t="shared" si="4"/>
        <v>0</v>
      </c>
      <c r="N55" s="103">
        <f t="shared" si="5"/>
        <v>0</v>
      </c>
      <c r="O55" s="103">
        <f t="shared" si="6"/>
        <v>0</v>
      </c>
      <c r="P55" s="103">
        <f t="shared" si="33"/>
        <v>0.33724229935852978</v>
      </c>
      <c r="Q55" s="103">
        <f t="shared" si="7"/>
        <v>0.31677169178746706</v>
      </c>
      <c r="R55" s="103">
        <f t="shared" si="8"/>
        <v>0.32700699557299839</v>
      </c>
      <c r="T55" s="26">
        <f t="shared" si="34"/>
        <v>75</v>
      </c>
      <c r="U55" s="119">
        <f t="shared" si="47"/>
        <v>2.4E-2</v>
      </c>
      <c r="V55" s="119"/>
      <c r="W55" s="120">
        <f t="shared" si="66"/>
        <v>0.45410371947123274</v>
      </c>
      <c r="X55" s="120">
        <f t="shared" si="10"/>
        <v>0.44320523020392316</v>
      </c>
      <c r="Y55" s="120">
        <f t="shared" si="48"/>
        <v>8.9730894967515587E-2</v>
      </c>
      <c r="Z55" s="120"/>
      <c r="AA55" s="119">
        <f t="shared" si="67"/>
        <v>8.9357229689416617E-2</v>
      </c>
      <c r="AC55" s="26">
        <f t="shared" si="49"/>
        <v>78</v>
      </c>
      <c r="AD55" s="25">
        <f t="shared" si="50"/>
        <v>1.3062259654601904</v>
      </c>
      <c r="AE55" s="105"/>
      <c r="AF55" s="26">
        <f t="shared" si="51"/>
        <v>75</v>
      </c>
      <c r="AG55" s="25">
        <f t="shared" si="52"/>
        <v>1.2491660884353575</v>
      </c>
      <c r="AH55" s="123"/>
      <c r="AI55" s="122">
        <f t="shared" si="53"/>
        <v>0.05</v>
      </c>
      <c r="AJ55" s="124">
        <f t="shared" si="54"/>
        <v>0</v>
      </c>
      <c r="AL55" s="25">
        <f t="shared" si="68"/>
        <v>12.435963599234416</v>
      </c>
      <c r="AM55" s="25">
        <f t="shared" si="69"/>
        <v>1</v>
      </c>
      <c r="AO55" s="33">
        <f t="shared" si="70"/>
        <v>2100</v>
      </c>
      <c r="AP55" s="33">
        <f t="shared" si="71"/>
        <v>2100</v>
      </c>
      <c r="AQ55" s="125"/>
      <c r="AR55" s="126">
        <f t="shared" si="72"/>
        <v>34112.774973559295</v>
      </c>
      <c r="AS55" s="126">
        <f t="shared" si="73"/>
        <v>32622.626410878303</v>
      </c>
      <c r="AT55" s="126"/>
      <c r="AU55" s="62">
        <f t="shared" si="55"/>
        <v>5577.5580273806972</v>
      </c>
      <c r="AV55" s="62">
        <f t="shared" si="56"/>
        <v>1463.6287320195106</v>
      </c>
      <c r="AW55" s="62">
        <f t="shared" si="57"/>
        <v>7041.1867594002078</v>
      </c>
      <c r="AX55" s="61">
        <f t="shared" si="74"/>
        <v>629.18094254580342</v>
      </c>
      <c r="AY55" s="126"/>
      <c r="AZ55" s="33">
        <f>IF(B55="","",VLOOKUP($A$3,'Tab1-Plan'!$B$30:$F$33,IF(B55&lt;65,2,3),FALSE))</f>
        <v>1000</v>
      </c>
      <c r="BA55" s="33">
        <f>IF(T55="","",VLOOKUP($A$3,'Tab1-Plan'!$B$30:$F$33,IF(T55&lt;65,4,5),FALSE))</f>
        <v>1500</v>
      </c>
      <c r="BB55" s="115"/>
      <c r="BC55" s="126">
        <f t="shared" si="58"/>
        <v>1000</v>
      </c>
      <c r="BD55" s="126">
        <f t="shared" si="59"/>
        <v>1500</v>
      </c>
      <c r="BE55" s="125"/>
      <c r="BF55" s="62">
        <f t="shared" si="60"/>
        <v>163.5034977864992</v>
      </c>
      <c r="BG55" s="62">
        <f t="shared" si="61"/>
        <v>67.298171225636693</v>
      </c>
      <c r="BH55" s="62">
        <f t="shared" si="62"/>
        <v>230.8016690121359</v>
      </c>
      <c r="BI55" s="61">
        <f t="shared" si="63"/>
        <v>20.623797750618138</v>
      </c>
      <c r="BJ55" s="61"/>
      <c r="BK55" s="61">
        <f t="shared" si="64"/>
        <v>6810.3850903880721</v>
      </c>
      <c r="BL55" s="61">
        <f t="shared" si="65"/>
        <v>608.55714479518531</v>
      </c>
      <c r="BM55" s="127"/>
      <c r="BU55" s="37"/>
      <c r="BV55" s="127"/>
      <c r="BW55" s="127"/>
    </row>
    <row r="56" spans="1:75">
      <c r="A56" s="26">
        <f t="shared" si="29"/>
        <v>2074</v>
      </c>
      <c r="B56" s="26">
        <f t="shared" si="30"/>
        <v>79</v>
      </c>
      <c r="C56" s="26">
        <f t="shared" si="31"/>
        <v>53</v>
      </c>
      <c r="D56" s="103">
        <f t="shared" si="44"/>
        <v>1</v>
      </c>
      <c r="E56" s="118">
        <f t="shared" si="45"/>
        <v>0</v>
      </c>
      <c r="F56" s="103">
        <f t="shared" si="46"/>
        <v>6.7100000000000007E-2</v>
      </c>
      <c r="G56" s="103"/>
      <c r="H56" s="60">
        <f>IF(B56="","",(IF(AND(B56&gt;='Tab1-Plan'!$C$9,C56&gt;='Tab1-Plan'!$D$9),1,0)))</f>
        <v>1</v>
      </c>
      <c r="I56" s="64">
        <f>IF(AND(B56="",T56=""),"",VLOOKUP($A$3,'Tab2-Assumptions'!$A$10:$C$13,2,FALSE))</f>
        <v>0.5</v>
      </c>
      <c r="J56" s="64">
        <f>IF(AND(B56="",T56=""),"",VLOOKUP($A$3,'Tab2-Assumptions'!$A$10:$C$13,3,FALSE))</f>
        <v>0.2</v>
      </c>
      <c r="K56" s="103">
        <f t="shared" si="32"/>
        <v>0</v>
      </c>
      <c r="L56" s="103">
        <f t="shared" si="3"/>
        <v>0</v>
      </c>
      <c r="M56" s="103">
        <f t="shared" si="4"/>
        <v>0</v>
      </c>
      <c r="N56" s="103">
        <f t="shared" si="5"/>
        <v>0</v>
      </c>
      <c r="O56" s="103">
        <f t="shared" si="6"/>
        <v>0</v>
      </c>
      <c r="P56" s="103">
        <f t="shared" si="33"/>
        <v>0.31677169178746706</v>
      </c>
      <c r="Q56" s="103">
        <f t="shared" si="7"/>
        <v>0.29551631126852801</v>
      </c>
      <c r="R56" s="103">
        <f t="shared" si="8"/>
        <v>0.30614400152799753</v>
      </c>
      <c r="T56" s="26">
        <f t="shared" si="34"/>
        <v>76</v>
      </c>
      <c r="U56" s="119">
        <f t="shared" si="47"/>
        <v>2.7199999999999998E-2</v>
      </c>
      <c r="V56" s="119"/>
      <c r="W56" s="120">
        <f t="shared" si="66"/>
        <v>0.44320523020392316</v>
      </c>
      <c r="X56" s="120">
        <f t="shared" si="10"/>
        <v>0.43115004794237644</v>
      </c>
      <c r="Y56" s="120">
        <f t="shared" si="48"/>
        <v>8.743552781462996E-2</v>
      </c>
      <c r="Z56" s="120"/>
      <c r="AA56" s="119">
        <f t="shared" si="67"/>
        <v>8.5102123513730102E-2</v>
      </c>
      <c r="AC56" s="26">
        <f t="shared" si="49"/>
        <v>79</v>
      </c>
      <c r="AD56" s="25">
        <f t="shared" si="50"/>
        <v>1.3258193549420931</v>
      </c>
      <c r="AE56" s="105"/>
      <c r="AF56" s="26">
        <f t="shared" si="51"/>
        <v>76</v>
      </c>
      <c r="AG56" s="25">
        <f t="shared" si="52"/>
        <v>1.2679035797618876</v>
      </c>
      <c r="AH56" s="123"/>
      <c r="AI56" s="122">
        <f t="shared" si="53"/>
        <v>0.05</v>
      </c>
      <c r="AJ56" s="124">
        <f t="shared" si="54"/>
        <v>0</v>
      </c>
      <c r="AL56" s="25">
        <f t="shared" si="68"/>
        <v>13.057761779196138</v>
      </c>
      <c r="AM56" s="25">
        <f t="shared" si="69"/>
        <v>1</v>
      </c>
      <c r="AO56" s="33">
        <f t="shared" si="70"/>
        <v>2100</v>
      </c>
      <c r="AP56" s="33">
        <f t="shared" si="71"/>
        <v>2100</v>
      </c>
      <c r="AQ56" s="125"/>
      <c r="AR56" s="126">
        <f t="shared" si="72"/>
        <v>36355.689928070817</v>
      </c>
      <c r="AS56" s="126">
        <f t="shared" si="73"/>
        <v>34767.564097393551</v>
      </c>
      <c r="AT56" s="126"/>
      <c r="AU56" s="62">
        <f t="shared" si="55"/>
        <v>5565.0381964453582</v>
      </c>
      <c r="AV56" s="62">
        <f t="shared" si="56"/>
        <v>1519.960158842292</v>
      </c>
      <c r="AW56" s="62">
        <f t="shared" si="57"/>
        <v>7084.9983552876502</v>
      </c>
      <c r="AX56" s="61">
        <f t="shared" si="74"/>
        <v>602.94840512626422</v>
      </c>
      <c r="AY56" s="126"/>
      <c r="AZ56" s="33">
        <f>IF(B56="","",VLOOKUP($A$3,'Tab1-Plan'!$B$30:$F$33,IF(B56&lt;65,2,3),FALSE))</f>
        <v>1000</v>
      </c>
      <c r="BA56" s="33">
        <f>IF(T56="","",VLOOKUP($A$3,'Tab1-Plan'!$B$30:$F$33,IF(T56&lt;65,4,5),FALSE))</f>
        <v>1500</v>
      </c>
      <c r="BB56" s="115"/>
      <c r="BC56" s="126">
        <f t="shared" si="58"/>
        <v>1000</v>
      </c>
      <c r="BD56" s="126">
        <f t="shared" si="59"/>
        <v>1500</v>
      </c>
      <c r="BE56" s="125"/>
      <c r="BF56" s="62">
        <f t="shared" si="60"/>
        <v>153.07200076399877</v>
      </c>
      <c r="BG56" s="62">
        <f t="shared" si="61"/>
        <v>65.576645860972476</v>
      </c>
      <c r="BH56" s="62">
        <f t="shared" si="62"/>
        <v>218.64864662497126</v>
      </c>
      <c r="BI56" s="61">
        <f t="shared" si="63"/>
        <v>18.60746413118823</v>
      </c>
      <c r="BJ56" s="61"/>
      <c r="BK56" s="61">
        <f t="shared" si="64"/>
        <v>6866.3497086626785</v>
      </c>
      <c r="BL56" s="61">
        <f t="shared" si="65"/>
        <v>584.34094099507604</v>
      </c>
      <c r="BM56" s="127"/>
      <c r="BU56" s="37"/>
      <c r="BV56" s="127"/>
      <c r="BW56" s="127"/>
    </row>
    <row r="57" spans="1:75">
      <c r="A57" s="26">
        <f t="shared" si="29"/>
        <v>2075</v>
      </c>
      <c r="B57" s="26">
        <f t="shared" si="30"/>
        <v>80</v>
      </c>
      <c r="C57" s="26">
        <f t="shared" si="31"/>
        <v>54</v>
      </c>
      <c r="D57" s="103">
        <f t="shared" si="44"/>
        <v>1</v>
      </c>
      <c r="E57" s="118">
        <f t="shared" si="45"/>
        <v>0</v>
      </c>
      <c r="F57" s="103">
        <f t="shared" si="46"/>
        <v>7.4099999999999999E-2</v>
      </c>
      <c r="G57" s="103"/>
      <c r="H57" s="60">
        <f>IF(B57="","",(IF(AND(B57&gt;='Tab1-Plan'!$C$9,C57&gt;='Tab1-Plan'!$D$9),1,0)))</f>
        <v>1</v>
      </c>
      <c r="I57" s="64">
        <f>IF(AND(B57="",T57=""),"",VLOOKUP($A$3,'Tab2-Assumptions'!$A$10:$C$13,2,FALSE))</f>
        <v>0.5</v>
      </c>
      <c r="J57" s="64">
        <f>IF(AND(B57="",T57=""),"",VLOOKUP($A$3,'Tab2-Assumptions'!$A$10:$C$13,3,FALSE))</f>
        <v>0.2</v>
      </c>
      <c r="K57" s="103">
        <f t="shared" si="32"/>
        <v>0</v>
      </c>
      <c r="L57" s="103">
        <f t="shared" si="3"/>
        <v>0</v>
      </c>
      <c r="M57" s="103">
        <f t="shared" si="4"/>
        <v>0</v>
      </c>
      <c r="N57" s="103">
        <f t="shared" si="5"/>
        <v>0</v>
      </c>
      <c r="O57" s="103">
        <f t="shared" si="6"/>
        <v>0</v>
      </c>
      <c r="P57" s="103">
        <f t="shared" si="33"/>
        <v>0.29551631126852801</v>
      </c>
      <c r="Q57" s="103">
        <f t="shared" si="7"/>
        <v>0.27361855260353007</v>
      </c>
      <c r="R57" s="103">
        <f t="shared" si="8"/>
        <v>0.28456743193602907</v>
      </c>
      <c r="T57" s="26">
        <f t="shared" si="34"/>
        <v>77</v>
      </c>
      <c r="U57" s="119">
        <f t="shared" si="47"/>
        <v>3.0700000000000002E-2</v>
      </c>
      <c r="V57" s="119"/>
      <c r="W57" s="120">
        <f t="shared" si="66"/>
        <v>0.43115004794237644</v>
      </c>
      <c r="X57" s="120">
        <f t="shared" si="10"/>
        <v>0.4179137414705455</v>
      </c>
      <c r="Y57" s="120">
        <f t="shared" si="48"/>
        <v>8.4906378941292202E-2</v>
      </c>
      <c r="Z57" s="120"/>
      <c r="AA57" s="119">
        <f t="shared" si="67"/>
        <v>8.104964144164771E-2</v>
      </c>
      <c r="AC57" s="26">
        <f t="shared" si="49"/>
        <v>80</v>
      </c>
      <c r="AD57" s="25">
        <f t="shared" si="50"/>
        <v>1.3457066452662243</v>
      </c>
      <c r="AE57" s="105"/>
      <c r="AF57" s="26">
        <f t="shared" si="51"/>
        <v>77</v>
      </c>
      <c r="AG57" s="25">
        <f t="shared" si="52"/>
        <v>1.2869221334583159</v>
      </c>
      <c r="AH57" s="123"/>
      <c r="AI57" s="122">
        <f t="shared" si="53"/>
        <v>0.05</v>
      </c>
      <c r="AJ57" s="124">
        <f t="shared" si="54"/>
        <v>0</v>
      </c>
      <c r="AL57" s="25">
        <f t="shared" si="68"/>
        <v>13.710649868155945</v>
      </c>
      <c r="AM57" s="25">
        <f t="shared" si="69"/>
        <v>1</v>
      </c>
      <c r="AO57" s="33">
        <f t="shared" si="70"/>
        <v>2100</v>
      </c>
      <c r="AP57" s="33">
        <f t="shared" si="71"/>
        <v>2100</v>
      </c>
      <c r="AQ57" s="125"/>
      <c r="AR57" s="126">
        <f t="shared" si="72"/>
        <v>38746.076540841466</v>
      </c>
      <c r="AS57" s="126">
        <f t="shared" si="73"/>
        <v>37053.531436797173</v>
      </c>
      <c r="AT57" s="126"/>
      <c r="AU57" s="62">
        <f t="shared" si="55"/>
        <v>5512.9357494120386</v>
      </c>
      <c r="AV57" s="62">
        <f t="shared" si="56"/>
        <v>1573.0405906428921</v>
      </c>
      <c r="AW57" s="62">
        <f t="shared" si="57"/>
        <v>7085.9763400549309</v>
      </c>
      <c r="AX57" s="61">
        <f t="shared" si="74"/>
        <v>574.3158416254513</v>
      </c>
      <c r="AY57" s="126"/>
      <c r="AZ57" s="33">
        <f>IF(B57="","",VLOOKUP($A$3,'Tab1-Plan'!$B$30:$F$33,IF(B57&lt;65,2,3),FALSE))</f>
        <v>1000</v>
      </c>
      <c r="BA57" s="33">
        <f>IF(T57="","",VLOOKUP($A$3,'Tab1-Plan'!$B$30:$F$33,IF(T57&lt;65,4,5),FALSE))</f>
        <v>1500</v>
      </c>
      <c r="BB57" s="115"/>
      <c r="BC57" s="126">
        <f t="shared" si="58"/>
        <v>1000</v>
      </c>
      <c r="BD57" s="126">
        <f t="shared" si="59"/>
        <v>1500</v>
      </c>
      <c r="BE57" s="125"/>
      <c r="BF57" s="62">
        <f t="shared" si="60"/>
        <v>142.28371596801455</v>
      </c>
      <c r="BG57" s="62">
        <f t="shared" si="61"/>
        <v>63.679784205969149</v>
      </c>
      <c r="BH57" s="62">
        <f t="shared" si="62"/>
        <v>205.9635001739837</v>
      </c>
      <c r="BI57" s="61">
        <f t="shared" si="63"/>
        <v>16.693267839168126</v>
      </c>
      <c r="BJ57" s="61"/>
      <c r="BK57" s="61">
        <f t="shared" si="64"/>
        <v>6880.0128398809475</v>
      </c>
      <c r="BL57" s="61">
        <f t="shared" si="65"/>
        <v>557.62257378628317</v>
      </c>
      <c r="BM57" s="127"/>
      <c r="BU57" s="37"/>
      <c r="BV57" s="127"/>
      <c r="BW57" s="127"/>
    </row>
    <row r="58" spans="1:75">
      <c r="A58" s="26">
        <f t="shared" si="29"/>
        <v>2076</v>
      </c>
      <c r="B58" s="26">
        <f t="shared" si="30"/>
        <v>81</v>
      </c>
      <c r="C58" s="26">
        <f t="shared" si="31"/>
        <v>55</v>
      </c>
      <c r="D58" s="103">
        <f t="shared" si="44"/>
        <v>1</v>
      </c>
      <c r="E58" s="118">
        <f t="shared" si="45"/>
        <v>0</v>
      </c>
      <c r="F58" s="103">
        <f t="shared" si="46"/>
        <v>8.1500000000000003E-2</v>
      </c>
      <c r="G58" s="103"/>
      <c r="H58" s="60">
        <f>IF(B58="","",(IF(AND(B58&gt;='Tab1-Plan'!$C$9,C58&gt;='Tab1-Plan'!$D$9),1,0)))</f>
        <v>1</v>
      </c>
      <c r="I58" s="64">
        <f>IF(AND(B58="",T58=""),"",VLOOKUP($A$3,'Tab2-Assumptions'!$A$10:$C$13,2,FALSE))</f>
        <v>0.5</v>
      </c>
      <c r="J58" s="64">
        <f>IF(AND(B58="",T58=""),"",VLOOKUP($A$3,'Tab2-Assumptions'!$A$10:$C$13,3,FALSE))</f>
        <v>0.2</v>
      </c>
      <c r="K58" s="103">
        <f t="shared" si="32"/>
        <v>0</v>
      </c>
      <c r="L58" s="103">
        <f t="shared" si="3"/>
        <v>0</v>
      </c>
      <c r="M58" s="103">
        <f t="shared" si="4"/>
        <v>0</v>
      </c>
      <c r="N58" s="103">
        <f t="shared" si="5"/>
        <v>0</v>
      </c>
      <c r="O58" s="103">
        <f t="shared" si="6"/>
        <v>0</v>
      </c>
      <c r="P58" s="103">
        <f t="shared" si="33"/>
        <v>0.27361855260353007</v>
      </c>
      <c r="Q58" s="103">
        <f t="shared" si="7"/>
        <v>0.25131864056634234</v>
      </c>
      <c r="R58" s="103">
        <f t="shared" si="8"/>
        <v>0.26246859658493621</v>
      </c>
      <c r="T58" s="26">
        <f t="shared" si="34"/>
        <v>78</v>
      </c>
      <c r="U58" s="119">
        <f t="shared" si="47"/>
        <v>3.4500000000000003E-2</v>
      </c>
      <c r="V58" s="119"/>
      <c r="W58" s="120">
        <f t="shared" si="66"/>
        <v>0.4179137414705455</v>
      </c>
      <c r="X58" s="120">
        <f t="shared" si="10"/>
        <v>0.40349571738981171</v>
      </c>
      <c r="Y58" s="120">
        <f t="shared" si="48"/>
        <v>8.2140945886035724E-2</v>
      </c>
      <c r="Z58" s="120"/>
      <c r="AA58" s="119">
        <f t="shared" si="67"/>
        <v>7.7190134706331154E-2</v>
      </c>
      <c r="AC58" s="26">
        <f t="shared" si="49"/>
        <v>81</v>
      </c>
      <c r="AD58" s="25">
        <f t="shared" si="50"/>
        <v>1.3591637117188866</v>
      </c>
      <c r="AE58" s="105"/>
      <c r="AF58" s="26">
        <f t="shared" si="51"/>
        <v>78</v>
      </c>
      <c r="AG58" s="25">
        <f t="shared" si="52"/>
        <v>1.3062259654601904</v>
      </c>
      <c r="AH58" s="123"/>
      <c r="AI58" s="51">
        <f t="shared" si="53"/>
        <v>0.05</v>
      </c>
      <c r="AJ58" s="35">
        <f t="shared" si="54"/>
        <v>0</v>
      </c>
      <c r="AL58" s="25">
        <f t="shared" si="68"/>
        <v>14.396182361563744</v>
      </c>
      <c r="AM58" s="25">
        <f t="shared" si="69"/>
        <v>1</v>
      </c>
      <c r="AO58" s="33">
        <f t="shared" si="70"/>
        <v>2100</v>
      </c>
      <c r="AP58" s="33">
        <f t="shared" si="71"/>
        <v>2100</v>
      </c>
      <c r="AQ58" s="125"/>
      <c r="AR58" s="126">
        <f t="shared" si="72"/>
        <v>41090.21417156238</v>
      </c>
      <c r="AS58" s="126">
        <f t="shared" si="73"/>
        <v>39489.801128766587</v>
      </c>
      <c r="AT58" s="126"/>
      <c r="AU58" s="62">
        <f t="shared" si="55"/>
        <v>5392.4454234922177</v>
      </c>
      <c r="AV58" s="62">
        <f t="shared" si="56"/>
        <v>1621.8648087841643</v>
      </c>
      <c r="AW58" s="62">
        <f t="shared" si="57"/>
        <v>7014.3102322763825</v>
      </c>
      <c r="AX58" s="61">
        <f t="shared" si="74"/>
        <v>541.43555170141099</v>
      </c>
      <c r="AY58" s="126"/>
      <c r="AZ58" s="33">
        <f>IF(B58="","",VLOOKUP($A$3,'Tab1-Plan'!$B$30:$F$33,IF(B58&lt;65,2,3),FALSE))</f>
        <v>1000</v>
      </c>
      <c r="BA58" s="33">
        <f>IF(T58="","",VLOOKUP($A$3,'Tab1-Plan'!$B$30:$F$33,IF(T58&lt;65,4,5),FALSE))</f>
        <v>1500</v>
      </c>
      <c r="BB58" s="115"/>
      <c r="BC58" s="126">
        <f t="shared" si="58"/>
        <v>1000</v>
      </c>
      <c r="BD58" s="126">
        <f t="shared" si="59"/>
        <v>1500</v>
      </c>
      <c r="BE58" s="125"/>
      <c r="BF58" s="62">
        <f t="shared" si="60"/>
        <v>131.23429829246811</v>
      </c>
      <c r="BG58" s="62">
        <f t="shared" si="61"/>
        <v>61.605709414526793</v>
      </c>
      <c r="BH58" s="62">
        <f t="shared" si="62"/>
        <v>192.8400077069949</v>
      </c>
      <c r="BI58" s="61">
        <f t="shared" si="63"/>
        <v>14.885346171672873</v>
      </c>
      <c r="BJ58" s="61"/>
      <c r="BK58" s="61">
        <f t="shared" si="64"/>
        <v>6821.4702245693879</v>
      </c>
      <c r="BL58" s="61">
        <f t="shared" si="65"/>
        <v>526.55020552973815</v>
      </c>
      <c r="BM58" s="127"/>
      <c r="BU58" s="37"/>
      <c r="BV58" s="127"/>
      <c r="BW58" s="127"/>
    </row>
    <row r="59" spans="1:75">
      <c r="A59" s="26">
        <f t="shared" si="29"/>
        <v>2077</v>
      </c>
      <c r="B59" s="26">
        <f t="shared" si="30"/>
        <v>82</v>
      </c>
      <c r="C59" s="26">
        <f t="shared" si="31"/>
        <v>56</v>
      </c>
      <c r="D59" s="103">
        <f t="shared" si="44"/>
        <v>1</v>
      </c>
      <c r="E59" s="118">
        <f t="shared" si="45"/>
        <v>0</v>
      </c>
      <c r="F59" s="103">
        <f t="shared" si="46"/>
        <v>8.9300000000000004E-2</v>
      </c>
      <c r="G59" s="103"/>
      <c r="H59" s="60">
        <f>IF(B59="","",(IF(AND(B59&gt;='Tab1-Plan'!$C$9,C59&gt;='Tab1-Plan'!$D$9),1,0)))</f>
        <v>1</v>
      </c>
      <c r="I59" s="64">
        <f>IF(AND(B59="",T59=""),"",VLOOKUP($A$3,'Tab2-Assumptions'!$A$10:$C$13,2,FALSE))</f>
        <v>0.5</v>
      </c>
      <c r="J59" s="64">
        <f>IF(AND(B59="",T59=""),"",VLOOKUP($A$3,'Tab2-Assumptions'!$A$10:$C$13,3,FALSE))</f>
        <v>0.2</v>
      </c>
      <c r="K59" s="103">
        <f t="shared" si="32"/>
        <v>0</v>
      </c>
      <c r="L59" s="103">
        <f t="shared" si="3"/>
        <v>0</v>
      </c>
      <c r="M59" s="103">
        <f t="shared" si="4"/>
        <v>0</v>
      </c>
      <c r="N59" s="103">
        <f t="shared" si="5"/>
        <v>0</v>
      </c>
      <c r="O59" s="103">
        <f t="shared" si="6"/>
        <v>0</v>
      </c>
      <c r="P59" s="103">
        <f t="shared" si="33"/>
        <v>0.25131864056634234</v>
      </c>
      <c r="Q59" s="103">
        <f t="shared" si="7"/>
        <v>0.22887588596376796</v>
      </c>
      <c r="R59" s="103">
        <f t="shared" si="8"/>
        <v>0.24009726326505515</v>
      </c>
      <c r="T59" s="26">
        <f t="shared" si="34"/>
        <v>79</v>
      </c>
      <c r="U59" s="119">
        <f t="shared" si="47"/>
        <v>3.85E-2</v>
      </c>
      <c r="V59" s="119"/>
      <c r="W59" s="120">
        <f t="shared" si="66"/>
        <v>0.40349571738981171</v>
      </c>
      <c r="X59" s="120">
        <f t="shared" si="10"/>
        <v>0.38796113227030393</v>
      </c>
      <c r="Y59" s="120">
        <f t="shared" si="48"/>
        <v>7.914568496601157E-2</v>
      </c>
      <c r="Z59" s="120"/>
      <c r="AA59" s="119">
        <f t="shared" si="67"/>
        <v>7.3514414006029663E-2</v>
      </c>
      <c r="AC59" s="26">
        <f t="shared" si="49"/>
        <v>82</v>
      </c>
      <c r="AD59" s="25">
        <f t="shared" si="50"/>
        <v>1.3727553488360755</v>
      </c>
      <c r="AE59" s="105"/>
      <c r="AF59" s="26">
        <f t="shared" si="51"/>
        <v>79</v>
      </c>
      <c r="AG59" s="25">
        <f t="shared" si="52"/>
        <v>1.3258193549420931</v>
      </c>
      <c r="AH59" s="123"/>
      <c r="AI59" s="51">
        <f t="shared" si="53"/>
        <v>0.05</v>
      </c>
      <c r="AJ59" s="35">
        <f t="shared" si="54"/>
        <v>0</v>
      </c>
      <c r="AL59" s="25">
        <f t="shared" si="68"/>
        <v>15.115991479641933</v>
      </c>
      <c r="AM59" s="25">
        <f t="shared" si="69"/>
        <v>1</v>
      </c>
      <c r="AO59" s="33">
        <f t="shared" si="70"/>
        <v>2100</v>
      </c>
      <c r="AP59" s="33">
        <f t="shared" si="71"/>
        <v>2100</v>
      </c>
      <c r="AQ59" s="125"/>
      <c r="AR59" s="126">
        <f t="shared" si="72"/>
        <v>43576.172128941915</v>
      </c>
      <c r="AS59" s="126">
        <f t="shared" si="73"/>
        <v>42086.255552982992</v>
      </c>
      <c r="AT59" s="126"/>
      <c r="AU59" s="62">
        <f t="shared" si="55"/>
        <v>5231.259835862963</v>
      </c>
      <c r="AV59" s="62">
        <f t="shared" si="56"/>
        <v>1665.4727616977234</v>
      </c>
      <c r="AW59" s="62">
        <f t="shared" si="57"/>
        <v>6896.7325975606864</v>
      </c>
      <c r="AX59" s="61">
        <f t="shared" si="74"/>
        <v>507.00925546595664</v>
      </c>
      <c r="AY59" s="126"/>
      <c r="AZ59" s="33">
        <f>IF(B59="","",VLOOKUP($A$3,'Tab1-Plan'!$B$30:$F$33,IF(B59&lt;65,2,3),FALSE))</f>
        <v>1000</v>
      </c>
      <c r="BA59" s="33">
        <f>IF(T59="","",VLOOKUP($A$3,'Tab1-Plan'!$B$30:$F$33,IF(T59&lt;65,4,5),FALSE))</f>
        <v>1500</v>
      </c>
      <c r="BB59" s="115"/>
      <c r="BC59" s="126">
        <f t="shared" si="58"/>
        <v>1000</v>
      </c>
      <c r="BD59" s="126">
        <f t="shared" si="59"/>
        <v>1500</v>
      </c>
      <c r="BE59" s="125"/>
      <c r="BF59" s="62">
        <f t="shared" si="60"/>
        <v>120.04863163252757</v>
      </c>
      <c r="BG59" s="62">
        <f t="shared" si="61"/>
        <v>59.359263724508679</v>
      </c>
      <c r="BH59" s="62">
        <f t="shared" si="62"/>
        <v>179.40789535703624</v>
      </c>
      <c r="BI59" s="61">
        <f t="shared" si="63"/>
        <v>13.18906629522761</v>
      </c>
      <c r="BJ59" s="61"/>
      <c r="BK59" s="61">
        <f t="shared" si="64"/>
        <v>6717.3247022036503</v>
      </c>
      <c r="BL59" s="61">
        <f t="shared" si="65"/>
        <v>493.82018917072901</v>
      </c>
      <c r="BM59" s="127"/>
      <c r="BU59" s="37"/>
      <c r="BV59" s="127"/>
      <c r="BW59" s="127"/>
    </row>
    <row r="60" spans="1:75">
      <c r="A60" s="26">
        <f t="shared" si="29"/>
        <v>2078</v>
      </c>
      <c r="B60" s="26">
        <f t="shared" si="30"/>
        <v>83</v>
      </c>
      <c r="C60" s="26">
        <f t="shared" si="31"/>
        <v>57</v>
      </c>
      <c r="D60" s="103">
        <f t="shared" si="44"/>
        <v>1</v>
      </c>
      <c r="E60" s="118">
        <f t="shared" si="45"/>
        <v>0</v>
      </c>
      <c r="F60" s="103">
        <f t="shared" si="46"/>
        <v>9.7500000000000003E-2</v>
      </c>
      <c r="G60" s="103"/>
      <c r="H60" s="60">
        <f>IF(B60="","",(IF(AND(B60&gt;='Tab1-Plan'!$C$9,C60&gt;='Tab1-Plan'!$D$9),1,0)))</f>
        <v>1</v>
      </c>
      <c r="I60" s="64">
        <f>IF(AND(B60="",T60=""),"",VLOOKUP($A$3,'Tab2-Assumptions'!$A$10:$C$13,2,FALSE))</f>
        <v>0.5</v>
      </c>
      <c r="J60" s="64">
        <f>IF(AND(B60="",T60=""),"",VLOOKUP($A$3,'Tab2-Assumptions'!$A$10:$C$13,3,FALSE))</f>
        <v>0.2</v>
      </c>
      <c r="K60" s="103">
        <f t="shared" si="32"/>
        <v>0</v>
      </c>
      <c r="L60" s="103">
        <f t="shared" si="3"/>
        <v>0</v>
      </c>
      <c r="M60" s="103">
        <f t="shared" si="4"/>
        <v>0</v>
      </c>
      <c r="N60" s="103">
        <f t="shared" si="5"/>
        <v>0</v>
      </c>
      <c r="O60" s="103">
        <f t="shared" si="6"/>
        <v>0</v>
      </c>
      <c r="P60" s="103">
        <f t="shared" si="33"/>
        <v>0.22887588596376796</v>
      </c>
      <c r="Q60" s="103">
        <f t="shared" si="7"/>
        <v>0.20656048708230057</v>
      </c>
      <c r="R60" s="103">
        <f t="shared" si="8"/>
        <v>0.21771818652303426</v>
      </c>
      <c r="T60" s="26">
        <f t="shared" si="34"/>
        <v>80</v>
      </c>
      <c r="U60" s="119">
        <f t="shared" si="47"/>
        <v>4.2900000000000001E-2</v>
      </c>
      <c r="V60" s="119"/>
      <c r="W60" s="120">
        <f t="shared" si="66"/>
        <v>0.38796113227030393</v>
      </c>
      <c r="X60" s="120">
        <f t="shared" si="10"/>
        <v>0.37131759969590789</v>
      </c>
      <c r="Y60" s="120">
        <f t="shared" si="48"/>
        <v>7.5927873196621185E-2</v>
      </c>
      <c r="Z60" s="120"/>
      <c r="AA60" s="119">
        <f t="shared" si="67"/>
        <v>7.0013727624790148E-2</v>
      </c>
      <c r="AC60" s="26">
        <f t="shared" si="49"/>
        <v>83</v>
      </c>
      <c r="AD60" s="25">
        <f t="shared" si="50"/>
        <v>1.3864829023244363</v>
      </c>
      <c r="AE60" s="105"/>
      <c r="AF60" s="26">
        <f t="shared" si="51"/>
        <v>80</v>
      </c>
      <c r="AG60" s="25">
        <f t="shared" si="52"/>
        <v>1.3457066452662243</v>
      </c>
      <c r="AH60" s="123"/>
      <c r="AI60" s="51">
        <f t="shared" si="53"/>
        <v>0.05</v>
      </c>
      <c r="AJ60" s="35">
        <f t="shared" si="54"/>
        <v>0</v>
      </c>
      <c r="AL60" s="25">
        <f t="shared" si="68"/>
        <v>15.87179105362403</v>
      </c>
      <c r="AM60" s="25">
        <f t="shared" si="69"/>
        <v>1</v>
      </c>
      <c r="AO60" s="33">
        <f t="shared" si="70"/>
        <v>2100</v>
      </c>
      <c r="AP60" s="33">
        <f t="shared" si="71"/>
        <v>2100</v>
      </c>
      <c r="AQ60" s="125"/>
      <c r="AR60" s="126">
        <f t="shared" si="72"/>
        <v>46212.530542742905</v>
      </c>
      <c r="AS60" s="126">
        <f t="shared" si="73"/>
        <v>44853.426855591621</v>
      </c>
      <c r="AT60" s="126"/>
      <c r="AU60" s="62">
        <f t="shared" si="55"/>
        <v>5030.6541722031589</v>
      </c>
      <c r="AV60" s="62">
        <f t="shared" si="56"/>
        <v>1702.8126533626419</v>
      </c>
      <c r="AW60" s="62">
        <f t="shared" si="57"/>
        <v>6733.4668255658007</v>
      </c>
      <c r="AX60" s="61">
        <f t="shared" si="74"/>
        <v>471.43511229572431</v>
      </c>
      <c r="AY60" s="126"/>
      <c r="AZ60" s="33">
        <f>IF(B60="","",VLOOKUP($A$3,'Tab1-Plan'!$B$30:$F$33,IF(B60&lt;65,2,3),FALSE))</f>
        <v>1000</v>
      </c>
      <c r="BA60" s="33">
        <f>IF(T60="","",VLOOKUP($A$3,'Tab1-Plan'!$B$30:$F$33,IF(T60&lt;65,4,5),FALSE))</f>
        <v>1500</v>
      </c>
      <c r="BB60" s="115"/>
      <c r="BC60" s="126">
        <f t="shared" si="58"/>
        <v>1000</v>
      </c>
      <c r="BD60" s="126">
        <f t="shared" si="59"/>
        <v>1500</v>
      </c>
      <c r="BE60" s="125"/>
      <c r="BF60" s="62">
        <f t="shared" si="60"/>
        <v>108.85909326151713</v>
      </c>
      <c r="BG60" s="62">
        <f t="shared" si="61"/>
        <v>56.945904897465887</v>
      </c>
      <c r="BH60" s="62">
        <f t="shared" si="62"/>
        <v>165.80499815898301</v>
      </c>
      <c r="BI60" s="61">
        <f t="shared" si="63"/>
        <v>11.608625979931869</v>
      </c>
      <c r="BJ60" s="61"/>
      <c r="BK60" s="61">
        <f t="shared" si="64"/>
        <v>6567.6618274068178</v>
      </c>
      <c r="BL60" s="61">
        <f t="shared" si="65"/>
        <v>459.82648631579247</v>
      </c>
      <c r="BM60" s="127"/>
      <c r="BU60" s="37"/>
      <c r="BV60" s="127"/>
      <c r="BW60" s="127"/>
    </row>
    <row r="61" spans="1:75">
      <c r="A61" s="26">
        <f t="shared" si="29"/>
        <v>2079</v>
      </c>
      <c r="B61" s="26">
        <f t="shared" si="30"/>
        <v>84</v>
      </c>
      <c r="C61" s="26">
        <f t="shared" si="31"/>
        <v>58</v>
      </c>
      <c r="D61" s="103">
        <f t="shared" si="44"/>
        <v>1</v>
      </c>
      <c r="E61" s="118">
        <f t="shared" si="45"/>
        <v>0</v>
      </c>
      <c r="F61" s="103">
        <f t="shared" si="46"/>
        <v>0.106</v>
      </c>
      <c r="G61" s="103"/>
      <c r="H61" s="60">
        <f>IF(B61="","",(IF(AND(B61&gt;='Tab1-Plan'!$C$9,C61&gt;='Tab1-Plan'!$D$9),1,0)))</f>
        <v>1</v>
      </c>
      <c r="I61" s="64">
        <f>IF(AND(B61="",T61=""),"",VLOOKUP($A$3,'Tab2-Assumptions'!$A$10:$C$13,2,FALSE))</f>
        <v>0.5</v>
      </c>
      <c r="J61" s="64">
        <f>IF(AND(B61="",T61=""),"",VLOOKUP($A$3,'Tab2-Assumptions'!$A$10:$C$13,3,FALSE))</f>
        <v>0.2</v>
      </c>
      <c r="K61" s="103">
        <f t="shared" si="32"/>
        <v>0</v>
      </c>
      <c r="L61" s="103">
        <f t="shared" si="3"/>
        <v>0</v>
      </c>
      <c r="M61" s="103">
        <f t="shared" si="4"/>
        <v>0</v>
      </c>
      <c r="N61" s="103">
        <f t="shared" si="5"/>
        <v>0</v>
      </c>
      <c r="O61" s="103">
        <f t="shared" si="6"/>
        <v>0</v>
      </c>
      <c r="P61" s="103">
        <f t="shared" si="33"/>
        <v>0.20656048708230057</v>
      </c>
      <c r="Q61" s="103">
        <f t="shared" si="7"/>
        <v>0.1846650754515767</v>
      </c>
      <c r="R61" s="103">
        <f t="shared" si="8"/>
        <v>0.19561278126693865</v>
      </c>
      <c r="T61" s="26">
        <f t="shared" si="34"/>
        <v>81</v>
      </c>
      <c r="U61" s="119">
        <f t="shared" si="47"/>
        <v>4.7699999999999999E-2</v>
      </c>
      <c r="V61" s="119"/>
      <c r="W61" s="120">
        <f t="shared" si="66"/>
        <v>0.37131759969590789</v>
      </c>
      <c r="X61" s="120">
        <f t="shared" si="10"/>
        <v>0.35360575019041307</v>
      </c>
      <c r="Y61" s="120">
        <f t="shared" si="48"/>
        <v>7.2492334988632098E-2</v>
      </c>
      <c r="Z61" s="120"/>
      <c r="AA61" s="119">
        <f t="shared" si="67"/>
        <v>6.6679740595038228E-2</v>
      </c>
      <c r="AC61" s="26">
        <f t="shared" si="49"/>
        <v>84</v>
      </c>
      <c r="AD61" s="25">
        <f t="shared" si="50"/>
        <v>1.4003477313476806</v>
      </c>
      <c r="AE61" s="105"/>
      <c r="AF61" s="26">
        <f t="shared" si="51"/>
        <v>81</v>
      </c>
      <c r="AG61" s="25">
        <f t="shared" si="52"/>
        <v>1.3591637117188866</v>
      </c>
      <c r="AH61" s="123"/>
      <c r="AI61" s="51">
        <f t="shared" si="53"/>
        <v>0.05</v>
      </c>
      <c r="AJ61" s="35">
        <f t="shared" si="54"/>
        <v>0</v>
      </c>
      <c r="AL61" s="25">
        <f t="shared" si="68"/>
        <v>16.665380606305231</v>
      </c>
      <c r="AM61" s="25">
        <f t="shared" si="69"/>
        <v>1</v>
      </c>
      <c r="AO61" s="33">
        <f t="shared" si="70"/>
        <v>2100</v>
      </c>
      <c r="AP61" s="33">
        <f t="shared" si="71"/>
        <v>2100</v>
      </c>
      <c r="AQ61" s="125"/>
      <c r="AR61" s="126">
        <f t="shared" si="72"/>
        <v>49008.388640578843</v>
      </c>
      <c r="AS61" s="126">
        <f t="shared" si="73"/>
        <v>47567.05918035491</v>
      </c>
      <c r="AT61" s="126"/>
      <c r="AU61" s="62">
        <f t="shared" si="55"/>
        <v>4793.3336036973351</v>
      </c>
      <c r="AV61" s="62">
        <f t="shared" si="56"/>
        <v>1724.1235942631879</v>
      </c>
      <c r="AW61" s="62">
        <f t="shared" si="57"/>
        <v>6517.4571979605225</v>
      </c>
      <c r="AX61" s="61">
        <f t="shared" si="74"/>
        <v>434.58235529927236</v>
      </c>
      <c r="AY61" s="126"/>
      <c r="AZ61" s="33">
        <f>IF(B61="","",VLOOKUP($A$3,'Tab1-Plan'!$B$30:$F$33,IF(B61&lt;65,2,3),FALSE))</f>
        <v>1000</v>
      </c>
      <c r="BA61" s="33">
        <f>IF(T61="","",VLOOKUP($A$3,'Tab1-Plan'!$B$30:$F$33,IF(T61&lt;65,4,5),FALSE))</f>
        <v>1500</v>
      </c>
      <c r="BB61" s="115"/>
      <c r="BC61" s="126">
        <f t="shared" si="58"/>
        <v>1000</v>
      </c>
      <c r="BD61" s="126">
        <f t="shared" si="59"/>
        <v>1500</v>
      </c>
      <c r="BE61" s="125"/>
      <c r="BF61" s="62">
        <f t="shared" si="60"/>
        <v>97.80639063346932</v>
      </c>
      <c r="BG61" s="62">
        <f t="shared" si="61"/>
        <v>54.369251241474075</v>
      </c>
      <c r="BH61" s="62">
        <f t="shared" si="62"/>
        <v>152.17564187494338</v>
      </c>
      <c r="BI61" s="61">
        <f t="shared" si="63"/>
        <v>10.147032325104661</v>
      </c>
      <c r="BJ61" s="61"/>
      <c r="BK61" s="61">
        <f t="shared" si="64"/>
        <v>6365.2815560855788</v>
      </c>
      <c r="BL61" s="61">
        <f t="shared" si="65"/>
        <v>424.43532297416772</v>
      </c>
      <c r="BM61" s="127"/>
      <c r="BU61" s="37"/>
      <c r="BV61" s="127"/>
      <c r="BW61" s="127"/>
    </row>
    <row r="62" spans="1:75">
      <c r="A62" s="26">
        <f t="shared" si="29"/>
        <v>2080</v>
      </c>
      <c r="B62" s="26">
        <f t="shared" si="30"/>
        <v>85</v>
      </c>
      <c r="C62" s="26">
        <f t="shared" si="31"/>
        <v>59</v>
      </c>
      <c r="D62" s="103">
        <f t="shared" si="44"/>
        <v>1</v>
      </c>
      <c r="E62" s="118">
        <f t="shared" si="45"/>
        <v>0</v>
      </c>
      <c r="F62" s="103">
        <f t="shared" si="46"/>
        <v>0.1148</v>
      </c>
      <c r="G62" s="103"/>
      <c r="H62" s="60">
        <f>IF(B62="","",(IF(AND(B62&gt;='Tab1-Plan'!$C$9,C62&gt;='Tab1-Plan'!$D$9),1,0)))</f>
        <v>1</v>
      </c>
      <c r="I62" s="64">
        <f>IF(AND(B62="",T62=""),"",VLOOKUP($A$3,'Tab2-Assumptions'!$A$10:$C$13,2,FALSE))</f>
        <v>0.5</v>
      </c>
      <c r="J62" s="64">
        <f>IF(AND(B62="",T62=""),"",VLOOKUP($A$3,'Tab2-Assumptions'!$A$10:$C$13,3,FALSE))</f>
        <v>0.2</v>
      </c>
      <c r="K62" s="103">
        <f t="shared" si="32"/>
        <v>0</v>
      </c>
      <c r="L62" s="103">
        <f t="shared" si="3"/>
        <v>0</v>
      </c>
      <c r="M62" s="103">
        <f t="shared" si="4"/>
        <v>0</v>
      </c>
      <c r="N62" s="103">
        <f t="shared" si="5"/>
        <v>0</v>
      </c>
      <c r="O62" s="103">
        <f t="shared" si="6"/>
        <v>0</v>
      </c>
      <c r="P62" s="103">
        <f t="shared" si="33"/>
        <v>0.1846650754515767</v>
      </c>
      <c r="Q62" s="103">
        <f t="shared" si="7"/>
        <v>0.16346552478973569</v>
      </c>
      <c r="R62" s="103">
        <f t="shared" si="8"/>
        <v>0.17406530012065619</v>
      </c>
      <c r="T62" s="26">
        <f t="shared" si="34"/>
        <v>82</v>
      </c>
      <c r="U62" s="119">
        <f t="shared" si="47"/>
        <v>5.2699999999999997E-2</v>
      </c>
      <c r="V62" s="119"/>
      <c r="W62" s="120">
        <f t="shared" si="66"/>
        <v>0.35360575019041307</v>
      </c>
      <c r="X62" s="120">
        <f t="shared" si="10"/>
        <v>0.33497072715537829</v>
      </c>
      <c r="Y62" s="120">
        <f t="shared" si="48"/>
        <v>6.8857647734579142E-2</v>
      </c>
      <c r="Z62" s="120"/>
      <c r="AA62" s="119">
        <f t="shared" si="67"/>
        <v>6.3504514852417357E-2</v>
      </c>
      <c r="AC62" s="26">
        <f t="shared" si="49"/>
        <v>85</v>
      </c>
      <c r="AD62" s="25">
        <f t="shared" si="50"/>
        <v>1.4143512086611574</v>
      </c>
      <c r="AE62" s="105"/>
      <c r="AF62" s="26">
        <f t="shared" si="51"/>
        <v>82</v>
      </c>
      <c r="AG62" s="25">
        <f t="shared" si="52"/>
        <v>1.3727553488360755</v>
      </c>
      <c r="AH62" s="123"/>
      <c r="AI62" s="51">
        <f t="shared" si="53"/>
        <v>0.05</v>
      </c>
      <c r="AJ62" s="35">
        <f t="shared" si="54"/>
        <v>0</v>
      </c>
      <c r="AL62" s="25">
        <f t="shared" si="68"/>
        <v>17.498649636620492</v>
      </c>
      <c r="AM62" s="25">
        <f t="shared" si="69"/>
        <v>1</v>
      </c>
      <c r="AO62" s="33">
        <f t="shared" si="70"/>
        <v>2100</v>
      </c>
      <c r="AP62" s="33">
        <f t="shared" si="71"/>
        <v>2100</v>
      </c>
      <c r="AQ62" s="125"/>
      <c r="AR62" s="126">
        <f t="shared" si="72"/>
        <v>51973.396153333859</v>
      </c>
      <c r="AS62" s="126">
        <f t="shared" si="73"/>
        <v>50444.866260766379</v>
      </c>
      <c r="AT62" s="126"/>
      <c r="AU62" s="62">
        <f t="shared" si="55"/>
        <v>4523.3823998599082</v>
      </c>
      <c r="AV62" s="62">
        <f t="shared" si="56"/>
        <v>1736.757415500904</v>
      </c>
      <c r="AW62" s="62">
        <f t="shared" si="57"/>
        <v>6260.1398153608125</v>
      </c>
      <c r="AX62" s="61">
        <f t="shared" si="74"/>
        <v>397.54714188278996</v>
      </c>
      <c r="AY62" s="126"/>
      <c r="AZ62" s="33">
        <f>IF(B62="","",VLOOKUP($A$3,'Tab1-Plan'!$B$30:$F$33,IF(B62&lt;65,2,3),FALSE))</f>
        <v>1000</v>
      </c>
      <c r="BA62" s="33">
        <f>IF(T62="","",VLOOKUP($A$3,'Tab1-Plan'!$B$30:$F$33,IF(T62&lt;65,4,5),FALSE))</f>
        <v>1500</v>
      </c>
      <c r="BB62" s="115"/>
      <c r="BC62" s="126">
        <f t="shared" si="58"/>
        <v>1000</v>
      </c>
      <c r="BD62" s="126">
        <f t="shared" si="59"/>
        <v>1500</v>
      </c>
      <c r="BE62" s="125"/>
      <c r="BF62" s="62">
        <f t="shared" si="60"/>
        <v>87.032650060328095</v>
      </c>
      <c r="BG62" s="62">
        <f t="shared" si="61"/>
        <v>51.643235800934356</v>
      </c>
      <c r="BH62" s="62">
        <f t="shared" si="62"/>
        <v>138.67588586126246</v>
      </c>
      <c r="BI62" s="61">
        <f t="shared" si="63"/>
        <v>8.8065448533486759</v>
      </c>
      <c r="BJ62" s="61"/>
      <c r="BK62" s="61">
        <f t="shared" si="64"/>
        <v>6121.4639294995504</v>
      </c>
      <c r="BL62" s="61">
        <f t="shared" si="65"/>
        <v>388.74059702944129</v>
      </c>
      <c r="BM62" s="127"/>
      <c r="BU62" s="37"/>
      <c r="BV62" s="127"/>
      <c r="BW62" s="127"/>
    </row>
    <row r="63" spans="1:75">
      <c r="A63" s="26">
        <f t="shared" si="29"/>
        <v>2081</v>
      </c>
      <c r="B63" s="26">
        <f t="shared" si="30"/>
        <v>86</v>
      </c>
      <c r="C63" s="26">
        <f t="shared" si="31"/>
        <v>60</v>
      </c>
      <c r="D63" s="103">
        <f t="shared" si="44"/>
        <v>1</v>
      </c>
      <c r="E63" s="118">
        <f t="shared" si="45"/>
        <v>0</v>
      </c>
      <c r="F63" s="103">
        <f t="shared" si="46"/>
        <v>0.1242</v>
      </c>
      <c r="G63" s="103"/>
      <c r="H63" s="60">
        <f>IF(B63="","",(IF(AND(B63&gt;='Tab1-Plan'!$C$9,C63&gt;='Tab1-Plan'!$D$9),1,0)))</f>
        <v>1</v>
      </c>
      <c r="I63" s="64">
        <f>IF(AND(B63="",T63=""),"",VLOOKUP($A$3,'Tab2-Assumptions'!$A$10:$C$13,2,FALSE))</f>
        <v>0.5</v>
      </c>
      <c r="J63" s="64">
        <f>IF(AND(B63="",T63=""),"",VLOOKUP($A$3,'Tab2-Assumptions'!$A$10:$C$13,3,FALSE))</f>
        <v>0.2</v>
      </c>
      <c r="K63" s="103">
        <f t="shared" si="32"/>
        <v>0</v>
      </c>
      <c r="L63" s="103">
        <f t="shared" si="3"/>
        <v>0</v>
      </c>
      <c r="M63" s="103">
        <f t="shared" si="4"/>
        <v>0</v>
      </c>
      <c r="N63" s="103">
        <f t="shared" si="5"/>
        <v>0</v>
      </c>
      <c r="O63" s="103">
        <f t="shared" si="6"/>
        <v>0</v>
      </c>
      <c r="P63" s="103">
        <f t="shared" si="33"/>
        <v>0.16346552478973569</v>
      </c>
      <c r="Q63" s="103">
        <f t="shared" si="7"/>
        <v>0.14316310661085052</v>
      </c>
      <c r="R63" s="103">
        <f t="shared" si="8"/>
        <v>0.15331431570029311</v>
      </c>
      <c r="T63" s="26">
        <f t="shared" si="34"/>
        <v>83</v>
      </c>
      <c r="U63" s="119">
        <f t="shared" si="47"/>
        <v>5.8099999999999999E-2</v>
      </c>
      <c r="V63" s="119"/>
      <c r="W63" s="120">
        <f t="shared" si="66"/>
        <v>0.33497072715537829</v>
      </c>
      <c r="X63" s="120">
        <f t="shared" si="10"/>
        <v>0.31550892790765078</v>
      </c>
      <c r="Y63" s="120">
        <f t="shared" si="48"/>
        <v>6.5047965506302916E-2</v>
      </c>
      <c r="Z63" s="120"/>
      <c r="AA63" s="119">
        <f t="shared" si="67"/>
        <v>6.0480490335635573E-2</v>
      </c>
      <c r="AC63" s="26">
        <f t="shared" si="49"/>
        <v>86</v>
      </c>
      <c r="AD63" s="25">
        <f t="shared" si="50"/>
        <v>1.4214229647044629</v>
      </c>
      <c r="AE63" s="105"/>
      <c r="AF63" s="26">
        <f t="shared" si="51"/>
        <v>83</v>
      </c>
      <c r="AG63" s="25">
        <f t="shared" si="52"/>
        <v>1.3864829023244363</v>
      </c>
      <c r="AH63" s="123"/>
      <c r="AI63" s="51">
        <f t="shared" si="53"/>
        <v>0.05</v>
      </c>
      <c r="AJ63" s="35">
        <f t="shared" si="54"/>
        <v>0</v>
      </c>
      <c r="AL63" s="25">
        <f t="shared" si="68"/>
        <v>18.373582118451516</v>
      </c>
      <c r="AM63" s="25">
        <f t="shared" si="69"/>
        <v>1</v>
      </c>
      <c r="AO63" s="33">
        <f t="shared" si="70"/>
        <v>2100</v>
      </c>
      <c r="AP63" s="33">
        <f t="shared" si="71"/>
        <v>2100</v>
      </c>
      <c r="AQ63" s="125"/>
      <c r="AR63" s="126">
        <f t="shared" si="72"/>
        <v>54844.926290805546</v>
      </c>
      <c r="AS63" s="126">
        <f t="shared" si="73"/>
        <v>53496.780669542743</v>
      </c>
      <c r="AT63" s="126"/>
      <c r="AU63" s="62">
        <f t="shared" si="55"/>
        <v>4204.2561719539335</v>
      </c>
      <c r="AV63" s="62">
        <f t="shared" si="56"/>
        <v>1739.9283718453344</v>
      </c>
      <c r="AW63" s="62">
        <f t="shared" si="57"/>
        <v>5944.1845437992679</v>
      </c>
      <c r="AX63" s="61">
        <f t="shared" si="74"/>
        <v>359.50719585448599</v>
      </c>
      <c r="AY63" s="126"/>
      <c r="AZ63" s="33">
        <f>IF(B63="","",VLOOKUP($A$3,'Tab1-Plan'!$B$30:$F$33,IF(B63&lt;65,2,3),FALSE))</f>
        <v>1000</v>
      </c>
      <c r="BA63" s="33">
        <f>IF(T63="","",VLOOKUP($A$3,'Tab1-Plan'!$B$30:$F$33,IF(T63&lt;65,4,5),FALSE))</f>
        <v>1500</v>
      </c>
      <c r="BB63" s="115"/>
      <c r="BC63" s="126">
        <f t="shared" si="58"/>
        <v>1000</v>
      </c>
      <c r="BD63" s="126">
        <f t="shared" si="59"/>
        <v>1500</v>
      </c>
      <c r="BE63" s="125"/>
      <c r="BF63" s="62">
        <f t="shared" si="60"/>
        <v>76.657157850146561</v>
      </c>
      <c r="BG63" s="62">
        <f t="shared" si="61"/>
        <v>48.785974129727187</v>
      </c>
      <c r="BH63" s="62">
        <f t="shared" si="62"/>
        <v>125.44313197987375</v>
      </c>
      <c r="BI63" s="61">
        <f t="shared" si="63"/>
        <v>7.5868621313806122</v>
      </c>
      <c r="BJ63" s="61"/>
      <c r="BK63" s="61">
        <f t="shared" si="64"/>
        <v>5818.7414118193938</v>
      </c>
      <c r="BL63" s="61">
        <f t="shared" si="65"/>
        <v>351.92033372310539</v>
      </c>
      <c r="BM63" s="127"/>
      <c r="BU63" s="37"/>
      <c r="BV63" s="127"/>
      <c r="BW63" s="127"/>
    </row>
    <row r="64" spans="1:75">
      <c r="A64" s="26">
        <f t="shared" si="29"/>
        <v>2082</v>
      </c>
      <c r="B64" s="26">
        <f t="shared" si="30"/>
        <v>87</v>
      </c>
      <c r="C64" s="26">
        <f t="shared" si="31"/>
        <v>61</v>
      </c>
      <c r="D64" s="103">
        <f t="shared" si="44"/>
        <v>1</v>
      </c>
      <c r="E64" s="118">
        <f t="shared" si="45"/>
        <v>0</v>
      </c>
      <c r="F64" s="103">
        <f t="shared" si="46"/>
        <v>0.13389999999999999</v>
      </c>
      <c r="G64" s="103"/>
      <c r="H64" s="60">
        <f>IF(B64="","",(IF(AND(B64&gt;='Tab1-Plan'!$C$9,C64&gt;='Tab1-Plan'!$D$9),1,0)))</f>
        <v>1</v>
      </c>
      <c r="I64" s="64">
        <f>IF(AND(B64="",T64=""),"",VLOOKUP($A$3,'Tab2-Assumptions'!$A$10:$C$13,2,FALSE))</f>
        <v>0.5</v>
      </c>
      <c r="J64" s="64">
        <f>IF(AND(B64="",T64=""),"",VLOOKUP($A$3,'Tab2-Assumptions'!$A$10:$C$13,3,FALSE))</f>
        <v>0.2</v>
      </c>
      <c r="K64" s="103">
        <f t="shared" si="32"/>
        <v>0</v>
      </c>
      <c r="L64" s="103">
        <f t="shared" si="3"/>
        <v>0</v>
      </c>
      <c r="M64" s="103">
        <f t="shared" si="4"/>
        <v>0</v>
      </c>
      <c r="N64" s="103">
        <f t="shared" si="5"/>
        <v>0</v>
      </c>
      <c r="O64" s="103">
        <f t="shared" si="6"/>
        <v>0</v>
      </c>
      <c r="P64" s="103">
        <f t="shared" si="33"/>
        <v>0.14316310661085052</v>
      </c>
      <c r="Q64" s="103">
        <f t="shared" si="7"/>
        <v>0.12399356663565764</v>
      </c>
      <c r="R64" s="103">
        <f t="shared" si="8"/>
        <v>0.13357833662325408</v>
      </c>
      <c r="T64" s="26">
        <f t="shared" si="34"/>
        <v>84</v>
      </c>
      <c r="U64" s="119">
        <f t="shared" si="47"/>
        <v>6.3799999999999996E-2</v>
      </c>
      <c r="V64" s="119"/>
      <c r="W64" s="120">
        <f t="shared" si="66"/>
        <v>0.31550892790765078</v>
      </c>
      <c r="X64" s="120">
        <f t="shared" si="10"/>
        <v>0.29537945830714263</v>
      </c>
      <c r="Y64" s="120">
        <f t="shared" si="48"/>
        <v>6.108883862147934E-2</v>
      </c>
      <c r="Z64" s="120"/>
      <c r="AA64" s="119">
        <f t="shared" si="67"/>
        <v>5.7600466986319591E-2</v>
      </c>
      <c r="AC64" s="26">
        <f t="shared" si="49"/>
        <v>87</v>
      </c>
      <c r="AD64" s="25">
        <f t="shared" si="50"/>
        <v>1.4285300795279852</v>
      </c>
      <c r="AE64" s="105"/>
      <c r="AF64" s="26">
        <f t="shared" si="51"/>
        <v>84</v>
      </c>
      <c r="AG64" s="25">
        <f t="shared" si="52"/>
        <v>1.4003477313476806</v>
      </c>
      <c r="AH64" s="123"/>
      <c r="AI64" s="51">
        <f t="shared" si="53"/>
        <v>0.05</v>
      </c>
      <c r="AJ64" s="35">
        <f t="shared" si="54"/>
        <v>0</v>
      </c>
      <c r="AL64" s="25">
        <f t="shared" si="68"/>
        <v>19.292261224374094</v>
      </c>
      <c r="AM64" s="25">
        <f t="shared" si="69"/>
        <v>1</v>
      </c>
      <c r="AO64" s="33">
        <f t="shared" si="70"/>
        <v>2100</v>
      </c>
      <c r="AP64" s="33">
        <f t="shared" si="71"/>
        <v>2100</v>
      </c>
      <c r="AQ64" s="125"/>
      <c r="AR64" s="126">
        <f t="shared" si="72"/>
        <v>57875.108468372557</v>
      </c>
      <c r="AS64" s="126">
        <f t="shared" si="73"/>
        <v>56733.335900050093</v>
      </c>
      <c r="AT64" s="126"/>
      <c r="AU64" s="62">
        <f t="shared" si="55"/>
        <v>3865.4303605478062</v>
      </c>
      <c r="AV64" s="62">
        <f t="shared" si="56"/>
        <v>1732.8868006281702</v>
      </c>
      <c r="AW64" s="62">
        <f t="shared" si="57"/>
        <v>5598.3171611759763</v>
      </c>
      <c r="AX64" s="61">
        <f t="shared" si="74"/>
        <v>322.46568282126321</v>
      </c>
      <c r="AY64" s="126"/>
      <c r="AZ64" s="33">
        <f>IF(B64="","",VLOOKUP($A$3,'Tab1-Plan'!$B$30:$F$33,IF(B64&lt;65,2,3),FALSE))</f>
        <v>1000</v>
      </c>
      <c r="BA64" s="33">
        <f>IF(T64="","",VLOOKUP($A$3,'Tab1-Plan'!$B$30:$F$33,IF(T64&lt;65,4,5),FALSE))</f>
        <v>1500</v>
      </c>
      <c r="BB64" s="115"/>
      <c r="BC64" s="126">
        <f t="shared" si="58"/>
        <v>1000</v>
      </c>
      <c r="BD64" s="126">
        <f t="shared" si="59"/>
        <v>1500</v>
      </c>
      <c r="BE64" s="125"/>
      <c r="BF64" s="62">
        <f t="shared" si="60"/>
        <v>66.789168311627037</v>
      </c>
      <c r="BG64" s="62">
        <f t="shared" si="61"/>
        <v>45.816628966109505</v>
      </c>
      <c r="BH64" s="62">
        <f t="shared" si="62"/>
        <v>112.60579727773654</v>
      </c>
      <c r="BI64" s="61">
        <f t="shared" si="63"/>
        <v>6.4861465085644605</v>
      </c>
      <c r="BJ64" s="61"/>
      <c r="BK64" s="61">
        <f t="shared" si="64"/>
        <v>5485.7113638982401</v>
      </c>
      <c r="BL64" s="61">
        <f t="shared" si="65"/>
        <v>315.97953631269877</v>
      </c>
      <c r="BM64" s="127"/>
      <c r="BU64" s="37"/>
      <c r="BV64" s="127"/>
      <c r="BW64" s="127"/>
    </row>
    <row r="65" spans="1:75">
      <c r="A65" s="26">
        <f t="shared" si="29"/>
        <v>2083</v>
      </c>
      <c r="B65" s="26">
        <f t="shared" si="30"/>
        <v>88</v>
      </c>
      <c r="C65" s="26">
        <f t="shared" si="31"/>
        <v>62</v>
      </c>
      <c r="D65" s="103">
        <f t="shared" si="44"/>
        <v>1</v>
      </c>
      <c r="E65" s="118">
        <f t="shared" si="45"/>
        <v>0</v>
      </c>
      <c r="F65" s="103">
        <f t="shared" si="46"/>
        <v>0.14410000000000001</v>
      </c>
      <c r="G65" s="103"/>
      <c r="H65" s="60">
        <f>IF(B65="","",(IF(AND(B65&gt;='Tab1-Plan'!$C$9,C65&gt;='Tab1-Plan'!$D$9),1,0)))</f>
        <v>1</v>
      </c>
      <c r="I65" s="64">
        <f>IF(AND(B65="",T65=""),"",VLOOKUP($A$3,'Tab2-Assumptions'!$A$10:$C$13,2,FALSE))</f>
        <v>0.5</v>
      </c>
      <c r="J65" s="64">
        <f>IF(AND(B65="",T65=""),"",VLOOKUP($A$3,'Tab2-Assumptions'!$A$10:$C$13,3,FALSE))</f>
        <v>0.2</v>
      </c>
      <c r="K65" s="103">
        <f t="shared" si="32"/>
        <v>0</v>
      </c>
      <c r="L65" s="103">
        <f t="shared" si="3"/>
        <v>0</v>
      </c>
      <c r="M65" s="103">
        <f t="shared" si="4"/>
        <v>0</v>
      </c>
      <c r="N65" s="103">
        <f t="shared" si="5"/>
        <v>0</v>
      </c>
      <c r="O65" s="103">
        <f t="shared" si="6"/>
        <v>0</v>
      </c>
      <c r="P65" s="103">
        <f t="shared" si="33"/>
        <v>0.12399356663565764</v>
      </c>
      <c r="Q65" s="103">
        <f t="shared" si="7"/>
        <v>0.10612609368345938</v>
      </c>
      <c r="R65" s="103">
        <f t="shared" si="8"/>
        <v>0.11505983015955851</v>
      </c>
      <c r="T65" s="26">
        <f t="shared" si="34"/>
        <v>85</v>
      </c>
      <c r="U65" s="119">
        <f t="shared" si="47"/>
        <v>6.9900000000000004E-2</v>
      </c>
      <c r="V65" s="119"/>
      <c r="W65" s="120">
        <f t="shared" si="66"/>
        <v>0.29537945830714263</v>
      </c>
      <c r="X65" s="120">
        <f t="shared" si="10"/>
        <v>0.27473243417147342</v>
      </c>
      <c r="Y65" s="120">
        <f t="shared" si="48"/>
        <v>5.701118924786161E-2</v>
      </c>
      <c r="Z65" s="120"/>
      <c r="AA65" s="119">
        <f t="shared" si="67"/>
        <v>5.4857587606018658E-2</v>
      </c>
      <c r="AC65" s="26">
        <f t="shared" si="49"/>
        <v>88</v>
      </c>
      <c r="AD65" s="25">
        <f t="shared" si="50"/>
        <v>1.4356727299256249</v>
      </c>
      <c r="AE65" s="105"/>
      <c r="AF65" s="26">
        <f t="shared" si="51"/>
        <v>85</v>
      </c>
      <c r="AG65" s="25">
        <f t="shared" si="52"/>
        <v>1.4143512086611574</v>
      </c>
      <c r="AH65" s="123"/>
      <c r="AI65" s="51">
        <f t="shared" si="53"/>
        <v>0.05</v>
      </c>
      <c r="AJ65" s="35">
        <f t="shared" si="54"/>
        <v>0</v>
      </c>
      <c r="AL65" s="25">
        <f t="shared" si="68"/>
        <v>20.256874285592801</v>
      </c>
      <c r="AM65" s="25">
        <f t="shared" si="69"/>
        <v>1</v>
      </c>
      <c r="AO65" s="33">
        <f t="shared" si="70"/>
        <v>2100</v>
      </c>
      <c r="AP65" s="33">
        <f t="shared" si="71"/>
        <v>2100</v>
      </c>
      <c r="AQ65" s="125"/>
      <c r="AR65" s="126">
        <f t="shared" si="72"/>
        <v>61072.708211250145</v>
      </c>
      <c r="AS65" s="126">
        <f t="shared" si="73"/>
        <v>60165.70272200313</v>
      </c>
      <c r="AT65" s="126"/>
      <c r="AU65" s="62">
        <f t="shared" si="55"/>
        <v>3513.5077170853579</v>
      </c>
      <c r="AV65" s="62">
        <f t="shared" si="56"/>
        <v>1715.0591320573515</v>
      </c>
      <c r="AW65" s="62">
        <f t="shared" si="57"/>
        <v>5228.5668491427095</v>
      </c>
      <c r="AX65" s="61">
        <f t="shared" si="74"/>
        <v>286.82656398077114</v>
      </c>
      <c r="AY65" s="126"/>
      <c r="AZ65" s="33">
        <f>IF(B65="","",VLOOKUP($A$3,'Tab1-Plan'!$B$30:$F$33,IF(B65&lt;65,2,3),FALSE))</f>
        <v>1000</v>
      </c>
      <c r="BA65" s="33">
        <f>IF(T65="","",VLOOKUP($A$3,'Tab1-Plan'!$B$30:$F$33,IF(T65&lt;65,4,5),FALSE))</f>
        <v>1500</v>
      </c>
      <c r="BB65" s="115"/>
      <c r="BC65" s="126">
        <f t="shared" si="58"/>
        <v>1000</v>
      </c>
      <c r="BD65" s="126">
        <f t="shared" si="59"/>
        <v>1500</v>
      </c>
      <c r="BE65" s="125"/>
      <c r="BF65" s="62">
        <f t="shared" si="60"/>
        <v>57.529915079779251</v>
      </c>
      <c r="BG65" s="62">
        <f t="shared" si="61"/>
        <v>42.758391935896206</v>
      </c>
      <c r="BH65" s="62">
        <f t="shared" si="62"/>
        <v>100.28830701567546</v>
      </c>
      <c r="BI65" s="61">
        <f t="shared" si="63"/>
        <v>5.5015745879717119</v>
      </c>
      <c r="BJ65" s="61"/>
      <c r="BK65" s="61">
        <f t="shared" si="64"/>
        <v>5128.2785421270337</v>
      </c>
      <c r="BL65" s="61">
        <f t="shared" si="65"/>
        <v>281.32498939279941</v>
      </c>
      <c r="BM65" s="127"/>
      <c r="BU65" s="37"/>
      <c r="BV65" s="127"/>
      <c r="BW65" s="127"/>
    </row>
    <row r="66" spans="1:75">
      <c r="A66" s="26">
        <f t="shared" si="29"/>
        <v>2084</v>
      </c>
      <c r="B66" s="26">
        <f t="shared" si="30"/>
        <v>89</v>
      </c>
      <c r="C66" s="26">
        <f t="shared" si="31"/>
        <v>63</v>
      </c>
      <c r="D66" s="103">
        <f t="shared" si="44"/>
        <v>1</v>
      </c>
      <c r="E66" s="118">
        <f t="shared" si="45"/>
        <v>0</v>
      </c>
      <c r="F66" s="103">
        <f t="shared" si="46"/>
        <v>0.15490000000000001</v>
      </c>
      <c r="G66" s="103"/>
      <c r="H66" s="60">
        <f>IF(B66="","",(IF(AND(B66&gt;='Tab1-Plan'!$C$9,C66&gt;='Tab1-Plan'!$D$9),1,0)))</f>
        <v>1</v>
      </c>
      <c r="I66" s="64">
        <f>IF(AND(B66="",T66=""),"",VLOOKUP($A$3,'Tab2-Assumptions'!$A$10:$C$13,2,FALSE))</f>
        <v>0.5</v>
      </c>
      <c r="J66" s="64">
        <f>IF(AND(B66="",T66=""),"",VLOOKUP($A$3,'Tab2-Assumptions'!$A$10:$C$13,3,FALSE))</f>
        <v>0.2</v>
      </c>
      <c r="K66" s="103">
        <f t="shared" si="32"/>
        <v>0</v>
      </c>
      <c r="L66" s="103">
        <f t="shared" si="3"/>
        <v>0</v>
      </c>
      <c r="M66" s="103">
        <f t="shared" si="4"/>
        <v>0</v>
      </c>
      <c r="N66" s="103">
        <f t="shared" si="5"/>
        <v>0</v>
      </c>
      <c r="O66" s="103">
        <f t="shared" si="6"/>
        <v>0</v>
      </c>
      <c r="P66" s="103">
        <f t="shared" si="33"/>
        <v>0.10612609368345938</v>
      </c>
      <c r="Q66" s="103">
        <f t="shared" si="7"/>
        <v>8.968716177189151E-2</v>
      </c>
      <c r="R66" s="103">
        <f t="shared" si="8"/>
        <v>9.7906627727675444E-2</v>
      </c>
      <c r="T66" s="26">
        <f t="shared" si="34"/>
        <v>86</v>
      </c>
      <c r="U66" s="119">
        <f t="shared" si="47"/>
        <v>7.6600000000000001E-2</v>
      </c>
      <c r="V66" s="119"/>
      <c r="W66" s="120">
        <f t="shared" si="66"/>
        <v>0.27473243417147342</v>
      </c>
      <c r="X66" s="120">
        <f t="shared" si="10"/>
        <v>0.25368792971393855</v>
      </c>
      <c r="Y66" s="120">
        <f t="shared" si="48"/>
        <v>5.2842036388541194E-2</v>
      </c>
      <c r="Z66" s="120"/>
      <c r="AA66" s="119">
        <f t="shared" si="67"/>
        <v>5.2245321529541575E-2</v>
      </c>
      <c r="AC66" s="26">
        <f t="shared" si="49"/>
        <v>89</v>
      </c>
      <c r="AD66" s="25">
        <f t="shared" si="50"/>
        <v>1.4428510935752528</v>
      </c>
      <c r="AE66" s="105"/>
      <c r="AF66" s="26">
        <f t="shared" si="51"/>
        <v>86</v>
      </c>
      <c r="AG66" s="25">
        <f t="shared" si="52"/>
        <v>1.4214229647044629</v>
      </c>
      <c r="AH66" s="123"/>
      <c r="AI66" s="51">
        <f t="shared" si="53"/>
        <v>0.05</v>
      </c>
      <c r="AJ66" s="35">
        <f t="shared" si="54"/>
        <v>0</v>
      </c>
      <c r="AL66" s="25">
        <f t="shared" si="68"/>
        <v>21.269717999872441</v>
      </c>
      <c r="AM66" s="25">
        <f t="shared" si="69"/>
        <v>1</v>
      </c>
      <c r="AO66" s="33">
        <f t="shared" si="70"/>
        <v>2100</v>
      </c>
      <c r="AP66" s="33">
        <f t="shared" si="71"/>
        <v>2100</v>
      </c>
      <c r="AQ66" s="125"/>
      <c r="AR66" s="126">
        <f t="shared" si="72"/>
        <v>64446.975339921701</v>
      </c>
      <c r="AS66" s="126">
        <f t="shared" si="73"/>
        <v>63489.857797393794</v>
      </c>
      <c r="AT66" s="126"/>
      <c r="AU66" s="62">
        <f t="shared" si="55"/>
        <v>3154.893011390197</v>
      </c>
      <c r="AV66" s="62">
        <f t="shared" si="56"/>
        <v>1677.4666880165944</v>
      </c>
      <c r="AW66" s="62">
        <f t="shared" si="57"/>
        <v>4832.3596994067912</v>
      </c>
      <c r="AX66" s="61">
        <f t="shared" si="74"/>
        <v>252.46818624190666</v>
      </c>
      <c r="AY66" s="126"/>
      <c r="AZ66" s="33">
        <f>IF(B66="","",VLOOKUP($A$3,'Tab1-Plan'!$B$30:$F$33,IF(B66&lt;65,2,3),FALSE))</f>
        <v>1000</v>
      </c>
      <c r="BA66" s="33">
        <f>IF(T66="","",VLOOKUP($A$3,'Tab1-Plan'!$B$30:$F$33,IF(T66&lt;65,4,5),FALSE))</f>
        <v>1500</v>
      </c>
      <c r="BB66" s="115"/>
      <c r="BC66" s="126">
        <f t="shared" si="58"/>
        <v>1000</v>
      </c>
      <c r="BD66" s="126">
        <f t="shared" si="59"/>
        <v>1500</v>
      </c>
      <c r="BE66" s="125"/>
      <c r="BF66" s="62">
        <f t="shared" si="60"/>
        <v>48.953313863837721</v>
      </c>
      <c r="BG66" s="62">
        <f t="shared" si="61"/>
        <v>39.631527291405895</v>
      </c>
      <c r="BH66" s="62">
        <f t="shared" si="62"/>
        <v>88.584841155243623</v>
      </c>
      <c r="BI66" s="61">
        <f t="shared" si="63"/>
        <v>4.6281435087990701</v>
      </c>
      <c r="BJ66" s="61"/>
      <c r="BK66" s="61">
        <f t="shared" si="64"/>
        <v>4743.7748582515478</v>
      </c>
      <c r="BL66" s="61">
        <f t="shared" si="65"/>
        <v>247.84004273310759</v>
      </c>
      <c r="BM66" s="127"/>
      <c r="BU66" s="37"/>
      <c r="BV66" s="127"/>
      <c r="BW66" s="127"/>
    </row>
    <row r="67" spans="1:75">
      <c r="A67" s="26">
        <f t="shared" si="29"/>
        <v>2085</v>
      </c>
      <c r="B67" s="26">
        <f t="shared" si="30"/>
        <v>90</v>
      </c>
      <c r="C67" s="26">
        <f t="shared" si="31"/>
        <v>64</v>
      </c>
      <c r="D67" s="103">
        <f t="shared" si="44"/>
        <v>1</v>
      </c>
      <c r="E67" s="118">
        <f t="shared" si="45"/>
        <v>0</v>
      </c>
      <c r="F67" s="103">
        <f t="shared" si="46"/>
        <v>0.1663</v>
      </c>
      <c r="G67" s="103"/>
      <c r="H67" s="60">
        <f>IF(B67="","",(IF(AND(B67&gt;='Tab1-Plan'!$C$9,C67&gt;='Tab1-Plan'!$D$9),1,0)))</f>
        <v>1</v>
      </c>
      <c r="I67" s="64">
        <f>IF(AND(B67="",T67=""),"",VLOOKUP($A$3,'Tab2-Assumptions'!$A$10:$C$13,2,FALSE))</f>
        <v>0.5</v>
      </c>
      <c r="J67" s="64">
        <f>IF(AND(B67="",T67=""),"",VLOOKUP($A$3,'Tab2-Assumptions'!$A$10:$C$13,3,FALSE))</f>
        <v>0.2</v>
      </c>
      <c r="K67" s="103">
        <f t="shared" si="32"/>
        <v>0</v>
      </c>
      <c r="L67" s="103">
        <f t="shared" si="3"/>
        <v>0</v>
      </c>
      <c r="M67" s="103">
        <f t="shared" si="4"/>
        <v>0</v>
      </c>
      <c r="N67" s="103">
        <f t="shared" si="5"/>
        <v>0</v>
      </c>
      <c r="O67" s="103">
        <f t="shared" si="6"/>
        <v>0</v>
      </c>
      <c r="P67" s="103">
        <f t="shared" si="33"/>
        <v>8.968716177189151E-2</v>
      </c>
      <c r="Q67" s="103">
        <f t="shared" si="7"/>
        <v>7.4772186769225951E-2</v>
      </c>
      <c r="R67" s="103">
        <f t="shared" si="8"/>
        <v>8.2229674270558731E-2</v>
      </c>
      <c r="T67" s="26">
        <f t="shared" si="34"/>
        <v>87</v>
      </c>
      <c r="U67" s="119">
        <f t="shared" si="47"/>
        <v>8.3900000000000002E-2</v>
      </c>
      <c r="V67" s="119"/>
      <c r="W67" s="120">
        <f t="shared" si="66"/>
        <v>0.25368792971393855</v>
      </c>
      <c r="X67" s="120">
        <f t="shared" si="10"/>
        <v>0.23240351241093909</v>
      </c>
      <c r="Y67" s="120">
        <f t="shared" si="48"/>
        <v>4.860914421248777E-2</v>
      </c>
      <c r="Z67" s="120"/>
      <c r="AA67" s="119">
        <f t="shared" si="67"/>
        <v>4.9757449075753878E-2</v>
      </c>
      <c r="AC67" s="26">
        <f t="shared" si="49"/>
        <v>90</v>
      </c>
      <c r="AD67" s="25">
        <f t="shared" si="50"/>
        <v>1.4500653490431288</v>
      </c>
      <c r="AE67" s="105"/>
      <c r="AF67" s="26">
        <f t="shared" si="51"/>
        <v>87</v>
      </c>
      <c r="AG67" s="25">
        <f t="shared" si="52"/>
        <v>1.4285300795279852</v>
      </c>
      <c r="AH67" s="123"/>
      <c r="AI67" s="51">
        <f t="shared" si="53"/>
        <v>0.05</v>
      </c>
      <c r="AJ67" s="35">
        <f t="shared" si="54"/>
        <v>0</v>
      </c>
      <c r="AL67" s="25">
        <f t="shared" si="68"/>
        <v>22.333203899866064</v>
      </c>
      <c r="AM67" s="25">
        <f t="shared" si="69"/>
        <v>1</v>
      </c>
      <c r="AO67" s="33">
        <f t="shared" si="70"/>
        <v>2100</v>
      </c>
      <c r="AP67" s="33">
        <f t="shared" si="71"/>
        <v>2100</v>
      </c>
      <c r="AQ67" s="125"/>
      <c r="AR67" s="126">
        <f t="shared" si="72"/>
        <v>68007.670727452365</v>
      </c>
      <c r="AS67" s="126">
        <f t="shared" si="73"/>
        <v>66997.672440699796</v>
      </c>
      <c r="AT67" s="126"/>
      <c r="AU67" s="62">
        <f t="shared" si="55"/>
        <v>2796.1243059089102</v>
      </c>
      <c r="AV67" s="62">
        <f t="shared" si="56"/>
        <v>1628.349760785497</v>
      </c>
      <c r="AW67" s="62">
        <f t="shared" si="57"/>
        <v>4424.4740666944072</v>
      </c>
      <c r="AX67" s="61">
        <f t="shared" si="74"/>
        <v>220.15054306054063</v>
      </c>
      <c r="AY67" s="126"/>
      <c r="AZ67" s="33">
        <f>IF(B67="","",VLOOKUP($A$3,'Tab1-Plan'!$B$30:$F$33,IF(B67&lt;65,2,3),FALSE))</f>
        <v>1000</v>
      </c>
      <c r="BA67" s="33">
        <f>IF(T67="","",VLOOKUP($A$3,'Tab1-Plan'!$B$30:$F$33,IF(T67&lt;65,4,5),FALSE))</f>
        <v>1500</v>
      </c>
      <c r="BB67" s="115"/>
      <c r="BC67" s="126">
        <f t="shared" si="58"/>
        <v>1000</v>
      </c>
      <c r="BD67" s="126">
        <f t="shared" si="59"/>
        <v>1500</v>
      </c>
      <c r="BE67" s="125"/>
      <c r="BF67" s="62">
        <f t="shared" si="60"/>
        <v>41.114837135279366</v>
      </c>
      <c r="BG67" s="62">
        <f t="shared" si="61"/>
        <v>36.456858159365829</v>
      </c>
      <c r="BH67" s="62">
        <f t="shared" si="62"/>
        <v>77.571695294645195</v>
      </c>
      <c r="BI67" s="61">
        <f t="shared" si="63"/>
        <v>3.8597696783432052</v>
      </c>
      <c r="BJ67" s="61"/>
      <c r="BK67" s="61">
        <f t="shared" si="64"/>
        <v>4346.9023713997622</v>
      </c>
      <c r="BL67" s="61">
        <f t="shared" si="65"/>
        <v>216.29077338219741</v>
      </c>
      <c r="BM67" s="127"/>
      <c r="BU67" s="37"/>
      <c r="BV67" s="127"/>
      <c r="BW67" s="127"/>
    </row>
    <row r="68" spans="1:75">
      <c r="A68" s="26">
        <f t="shared" si="29"/>
        <v>2086</v>
      </c>
      <c r="B68" s="26">
        <f t="shared" si="30"/>
        <v>91</v>
      </c>
      <c r="C68" s="26">
        <f t="shared" si="31"/>
        <v>65</v>
      </c>
      <c r="D68" s="103">
        <f t="shared" si="44"/>
        <v>1</v>
      </c>
      <c r="E68" s="118">
        <f t="shared" si="45"/>
        <v>0</v>
      </c>
      <c r="F68" s="103">
        <f t="shared" si="46"/>
        <v>0.1782</v>
      </c>
      <c r="G68" s="103"/>
      <c r="H68" s="60">
        <f>IF(B68="","",(IF(AND(B68&gt;='Tab1-Plan'!$C$9,C68&gt;='Tab1-Plan'!$D$9),1,0)))</f>
        <v>1</v>
      </c>
      <c r="I68" s="64">
        <f>IF(AND(B68="",T68=""),"",VLOOKUP($A$3,'Tab2-Assumptions'!$A$10:$C$13,2,FALSE))</f>
        <v>0.5</v>
      </c>
      <c r="J68" s="64">
        <f>IF(AND(B68="",T68=""),"",VLOOKUP($A$3,'Tab2-Assumptions'!$A$10:$C$13,3,FALSE))</f>
        <v>0.2</v>
      </c>
      <c r="K68" s="103">
        <f t="shared" si="32"/>
        <v>0</v>
      </c>
      <c r="L68" s="103">
        <f t="shared" si="3"/>
        <v>0</v>
      </c>
      <c r="M68" s="103">
        <f t="shared" si="4"/>
        <v>0</v>
      </c>
      <c r="N68" s="103">
        <f t="shared" si="5"/>
        <v>0</v>
      </c>
      <c r="O68" s="103">
        <f t="shared" si="6"/>
        <v>0</v>
      </c>
      <c r="P68" s="103">
        <f t="shared" si="33"/>
        <v>7.4772186769225951E-2</v>
      </c>
      <c r="Q68" s="103">
        <f t="shared" si="7"/>
        <v>6.1447783086949884E-2</v>
      </c>
      <c r="R68" s="103">
        <f t="shared" si="8"/>
        <v>6.8109984928087924E-2</v>
      </c>
      <c r="T68" s="26">
        <f t="shared" si="34"/>
        <v>88</v>
      </c>
      <c r="U68" s="119">
        <f t="shared" si="47"/>
        <v>9.1899999999999996E-2</v>
      </c>
      <c r="V68" s="119"/>
      <c r="W68" s="120">
        <f t="shared" si="66"/>
        <v>0.23240351241093909</v>
      </c>
      <c r="X68" s="120">
        <f t="shared" si="10"/>
        <v>0.21104562962037376</v>
      </c>
      <c r="Y68" s="120">
        <f t="shared" si="48"/>
        <v>4.4344914203131289E-2</v>
      </c>
      <c r="Z68" s="120"/>
      <c r="AA68" s="119">
        <f t="shared" si="67"/>
        <v>4.7388046738813215E-2</v>
      </c>
      <c r="AC68" s="26">
        <f t="shared" si="49"/>
        <v>91</v>
      </c>
      <c r="AD68" s="25">
        <f t="shared" si="50"/>
        <v>1.4573156757883443</v>
      </c>
      <c r="AE68" s="105"/>
      <c r="AF68" s="26">
        <f t="shared" si="51"/>
        <v>88</v>
      </c>
      <c r="AG68" s="25">
        <f t="shared" si="52"/>
        <v>1.4356727299256249</v>
      </c>
      <c r="AH68" s="123"/>
      <c r="AI68" s="51">
        <f t="shared" si="53"/>
        <v>0.05</v>
      </c>
      <c r="AJ68" s="35">
        <f t="shared" si="54"/>
        <v>0</v>
      </c>
      <c r="AL68" s="25">
        <f t="shared" si="68"/>
        <v>23.449864094859368</v>
      </c>
      <c r="AM68" s="25">
        <f t="shared" si="69"/>
        <v>1</v>
      </c>
      <c r="AO68" s="33">
        <f t="shared" si="70"/>
        <v>2100</v>
      </c>
      <c r="AP68" s="33">
        <f t="shared" si="71"/>
        <v>2100</v>
      </c>
      <c r="AQ68" s="125"/>
      <c r="AR68" s="126">
        <f t="shared" si="72"/>
        <v>71765.094535144104</v>
      </c>
      <c r="AS68" s="126">
        <f t="shared" si="73"/>
        <v>70699.29384304845</v>
      </c>
      <c r="AT68" s="126"/>
      <c r="AU68" s="62">
        <f t="shared" si="55"/>
        <v>2443.9597535757348</v>
      </c>
      <c r="AV68" s="62">
        <f t="shared" si="56"/>
        <v>1567.5770598459758</v>
      </c>
      <c r="AW68" s="62">
        <f t="shared" si="57"/>
        <v>4011.5368134217106</v>
      </c>
      <c r="AX68" s="61">
        <f t="shared" si="74"/>
        <v>190.09889400889784</v>
      </c>
      <c r="AY68" s="126"/>
      <c r="AZ68" s="33">
        <f>IF(B68="","",VLOOKUP($A$3,'Tab1-Plan'!$B$30:$F$33,IF(B68&lt;65,2,3),FALSE))</f>
        <v>1000</v>
      </c>
      <c r="BA68" s="33">
        <f>IF(T68="","",VLOOKUP($A$3,'Tab1-Plan'!$B$30:$F$33,IF(T68&lt;65,4,5),FALSE))</f>
        <v>1500</v>
      </c>
      <c r="BB68" s="115"/>
      <c r="BC68" s="126">
        <f t="shared" si="58"/>
        <v>1000</v>
      </c>
      <c r="BD68" s="126">
        <f t="shared" si="59"/>
        <v>1500</v>
      </c>
      <c r="BE68" s="125"/>
      <c r="BF68" s="62">
        <f t="shared" si="60"/>
        <v>34.054992464043963</v>
      </c>
      <c r="BG68" s="62">
        <f t="shared" si="61"/>
        <v>33.258685652348468</v>
      </c>
      <c r="BH68" s="62">
        <f t="shared" si="62"/>
        <v>67.313678116392424</v>
      </c>
      <c r="BI68" s="61">
        <f t="shared" si="63"/>
        <v>3.1898637247410324</v>
      </c>
      <c r="BJ68" s="61"/>
      <c r="BK68" s="61">
        <f t="shared" si="64"/>
        <v>3944.223135305318</v>
      </c>
      <c r="BL68" s="61">
        <f t="shared" si="65"/>
        <v>186.90903028415681</v>
      </c>
      <c r="BM68" s="127"/>
      <c r="BU68" s="37"/>
      <c r="BV68" s="127"/>
      <c r="BW68" s="127"/>
    </row>
    <row r="69" spans="1:75">
      <c r="A69" s="26">
        <f t="shared" si="29"/>
        <v>2087</v>
      </c>
      <c r="B69" s="26">
        <f t="shared" si="30"/>
        <v>92</v>
      </c>
      <c r="C69" s="26">
        <f t="shared" si="31"/>
        <v>66</v>
      </c>
      <c r="D69" s="103">
        <f t="shared" si="44"/>
        <v>1</v>
      </c>
      <c r="E69" s="118">
        <f t="shared" si="45"/>
        <v>0</v>
      </c>
      <c r="F69" s="103">
        <f t="shared" si="46"/>
        <v>0.1905</v>
      </c>
      <c r="G69" s="103"/>
      <c r="H69" s="60">
        <f>IF(B69="","",(IF(AND(B69&gt;='Tab1-Plan'!$C$9,C69&gt;='Tab1-Plan'!$D$9),1,0)))</f>
        <v>1</v>
      </c>
      <c r="I69" s="64">
        <f>IF(AND(B69="",T69=""),"",VLOOKUP($A$3,'Tab2-Assumptions'!$A$10:$C$13,2,FALSE))</f>
        <v>0.5</v>
      </c>
      <c r="J69" s="64">
        <f>IF(AND(B69="",T69=""),"",VLOOKUP($A$3,'Tab2-Assumptions'!$A$10:$C$13,3,FALSE))</f>
        <v>0.2</v>
      </c>
      <c r="K69" s="103">
        <f t="shared" si="32"/>
        <v>0</v>
      </c>
      <c r="L69" s="103">
        <f t="shared" si="3"/>
        <v>0</v>
      </c>
      <c r="M69" s="103">
        <f t="shared" si="4"/>
        <v>0</v>
      </c>
      <c r="N69" s="103">
        <f t="shared" si="5"/>
        <v>0</v>
      </c>
      <c r="O69" s="103">
        <f t="shared" si="6"/>
        <v>0</v>
      </c>
      <c r="P69" s="103">
        <f t="shared" si="33"/>
        <v>6.1447783086949884E-2</v>
      </c>
      <c r="Q69" s="103">
        <f t="shared" si="7"/>
        <v>4.974198040888593E-2</v>
      </c>
      <c r="R69" s="103">
        <f t="shared" si="8"/>
        <v>5.5594881747917907E-2</v>
      </c>
      <c r="T69" s="26">
        <f t="shared" si="34"/>
        <v>89</v>
      </c>
      <c r="U69" s="119">
        <f t="shared" si="47"/>
        <v>0.1014</v>
      </c>
      <c r="V69" s="119"/>
      <c r="W69" s="120">
        <f t="shared" si="66"/>
        <v>0.21104562962037376</v>
      </c>
      <c r="X69" s="120">
        <f t="shared" si="10"/>
        <v>0.18964560277686784</v>
      </c>
      <c r="Y69" s="120">
        <f t="shared" si="48"/>
        <v>4.0069123239724162E-2</v>
      </c>
      <c r="Z69" s="120"/>
      <c r="AA69" s="119">
        <f t="shared" si="67"/>
        <v>4.5131473084584012E-2</v>
      </c>
      <c r="AC69" s="26">
        <f t="shared" si="49"/>
        <v>92</v>
      </c>
      <c r="AD69" s="25">
        <f t="shared" si="50"/>
        <v>1.4646022541672858</v>
      </c>
      <c r="AE69" s="105"/>
      <c r="AF69" s="26">
        <f t="shared" si="51"/>
        <v>89</v>
      </c>
      <c r="AG69" s="25">
        <f t="shared" si="52"/>
        <v>1.4428510935752528</v>
      </c>
      <c r="AH69" s="123"/>
      <c r="AI69" s="51">
        <f t="shared" si="53"/>
        <v>0.05</v>
      </c>
      <c r="AJ69" s="35">
        <f t="shared" si="54"/>
        <v>0</v>
      </c>
      <c r="AL69" s="25">
        <f t="shared" si="68"/>
        <v>24.622357299602339</v>
      </c>
      <c r="AM69" s="25">
        <f t="shared" si="69"/>
        <v>1</v>
      </c>
      <c r="AO69" s="33">
        <f t="shared" si="70"/>
        <v>2100</v>
      </c>
      <c r="AP69" s="33">
        <f t="shared" si="71"/>
        <v>2100</v>
      </c>
      <c r="AQ69" s="125"/>
      <c r="AR69" s="126">
        <f t="shared" si="72"/>
        <v>75730.116008210811</v>
      </c>
      <c r="AS69" s="126">
        <f t="shared" si="73"/>
        <v>74605.429827876869</v>
      </c>
      <c r="AT69" s="126"/>
      <c r="AU69" s="62">
        <f t="shared" si="55"/>
        <v>2105.1034221162927</v>
      </c>
      <c r="AV69" s="62">
        <f t="shared" si="56"/>
        <v>1494.6870810628957</v>
      </c>
      <c r="AW69" s="62">
        <f t="shared" si="57"/>
        <v>3599.7905031791884</v>
      </c>
      <c r="AX69" s="61">
        <f t="shared" si="74"/>
        <v>162.46384820437268</v>
      </c>
      <c r="AY69" s="126"/>
      <c r="AZ69" s="33">
        <f>IF(B69="","",VLOOKUP($A$3,'Tab1-Plan'!$B$30:$F$33,IF(B69&lt;65,2,3),FALSE))</f>
        <v>1000</v>
      </c>
      <c r="BA69" s="33">
        <f>IF(T69="","",VLOOKUP($A$3,'Tab1-Plan'!$B$30:$F$33,IF(T69&lt;65,4,5),FALSE))</f>
        <v>1500</v>
      </c>
      <c r="BB69" s="115"/>
      <c r="BC69" s="126">
        <f t="shared" si="58"/>
        <v>1000</v>
      </c>
      <c r="BD69" s="126">
        <f t="shared" si="59"/>
        <v>1500</v>
      </c>
      <c r="BE69" s="125"/>
      <c r="BF69" s="62">
        <f t="shared" si="60"/>
        <v>27.797440873958955</v>
      </c>
      <c r="BG69" s="62">
        <f t="shared" si="61"/>
        <v>30.051842429793123</v>
      </c>
      <c r="BH69" s="62">
        <f t="shared" si="62"/>
        <v>57.849283303752074</v>
      </c>
      <c r="BI69" s="61">
        <f t="shared" si="63"/>
        <v>2.6108233723857621</v>
      </c>
      <c r="BJ69" s="61"/>
      <c r="BK69" s="61">
        <f t="shared" si="64"/>
        <v>3541.9412198754362</v>
      </c>
      <c r="BL69" s="61">
        <f t="shared" si="65"/>
        <v>159.85302483198691</v>
      </c>
      <c r="BM69" s="127"/>
      <c r="BU69" s="37"/>
      <c r="BV69" s="127"/>
      <c r="BW69" s="127"/>
    </row>
    <row r="70" spans="1:75">
      <c r="A70" s="26">
        <f t="shared" si="29"/>
        <v>2088</v>
      </c>
      <c r="B70" s="26">
        <f t="shared" si="30"/>
        <v>93</v>
      </c>
      <c r="C70" s="26">
        <f t="shared" si="31"/>
        <v>67</v>
      </c>
      <c r="D70" s="103">
        <f t="shared" ref="D70:D101" si="75">IF($B70="","",VLOOKUP($B70,RETIREMENT,2,TRUE))</f>
        <v>1</v>
      </c>
      <c r="E70" s="118">
        <f t="shared" ref="E70:E101" si="76">IF(B70="","",VLOOKUP($B70,WITHDRAWAL,2))</f>
        <v>0</v>
      </c>
      <c r="F70" s="103">
        <f t="shared" ref="F70:F101" si="77">IF(B70="","",IF(OR(active_5sex="M",active_5sex="m"),VLOOKUP(IF(B70&lt;20,20,$B70),DEATH_MALE,2),IF(OR(active_5sex="F",active_5sex="f"),VLOOKUP(IF(B70&lt;20,20,$B70),DEATH_FEMALE,2),"error")))</f>
        <v>0.20300000000000001</v>
      </c>
      <c r="G70" s="103"/>
      <c r="H70" s="60">
        <f>IF(B70="","",(IF(AND(B70&gt;='Tab1-Plan'!$C$9,C70&gt;='Tab1-Plan'!$D$9),1,0)))</f>
        <v>1</v>
      </c>
      <c r="I70" s="64">
        <f>IF(AND(B70="",T70=""),"",VLOOKUP($A$3,'Tab2-Assumptions'!$A$10:$C$13,2,FALSE))</f>
        <v>0.5</v>
      </c>
      <c r="J70" s="64">
        <f>IF(AND(B70="",T70=""),"",VLOOKUP($A$3,'Tab2-Assumptions'!$A$10:$C$13,3,FALSE))</f>
        <v>0.2</v>
      </c>
      <c r="K70" s="103">
        <f t="shared" si="32"/>
        <v>0</v>
      </c>
      <c r="L70" s="103">
        <f t="shared" ref="L70:L133" si="78">IF(B70="","",H70*$K70*$D70)</f>
        <v>0</v>
      </c>
      <c r="M70" s="103">
        <f t="shared" ref="M70:M133" si="79">IF(B70="","",IF(H70=1,0,$K70*$E70))</f>
        <v>0</v>
      </c>
      <c r="N70" s="103">
        <f t="shared" ref="N70:N133" si="80">IF(B70="","",$K70*$F70)</f>
        <v>0</v>
      </c>
      <c r="O70" s="103">
        <f t="shared" ref="O70:O133" si="81">IF(B70="","",MAX(K70-SUM(L70:N70),0))</f>
        <v>0</v>
      </c>
      <c r="P70" s="103">
        <f t="shared" si="33"/>
        <v>4.974198040888593E-2</v>
      </c>
      <c r="Q70" s="103">
        <f t="shared" ref="Q70:Q133" si="82">IF(B70="","",P70*(1-$F70))</f>
        <v>3.9644358385882081E-2</v>
      </c>
      <c r="R70" s="103">
        <f t="shared" ref="R70:R133" si="83">IF(B70="","",AVERAGE(P70:Q70))</f>
        <v>4.4693169397384006E-2</v>
      </c>
      <c r="T70" s="26">
        <f t="shared" si="34"/>
        <v>90</v>
      </c>
      <c r="U70" s="119">
        <f t="shared" ref="U70:U101" si="84">IF(T70="","",IF(OR(active_5sex="M",active_5sex="m"),VLOOKUP(IF(T70&lt;20,20,$T70),DEATH_FEMALE,2),IF(OR(active_5sex="F",active_5sex="f"),VLOOKUP(IF(T70&lt;20,20,$T70),DEATH_MALE,2),"error")))</f>
        <v>0.1118</v>
      </c>
      <c r="V70" s="119"/>
      <c r="W70" s="120">
        <f t="shared" si="66"/>
        <v>0.18964560277686784</v>
      </c>
      <c r="X70" s="120">
        <f t="shared" ref="X70:X133" si="85">IF(T70="","",W70*((1-U70)*(1-IF(B71="",0,F70))+(1-U70)*IF(B71="",0,F70)))</f>
        <v>0.16844322438641401</v>
      </c>
      <c r="Y70" s="120">
        <f t="shared" ref="Y70:Y101" si="86">IF(T70="","",AVERAGE(W70,X70)*J70)</f>
        <v>3.5808882716328184E-2</v>
      </c>
      <c r="Z70" s="120"/>
      <c r="AA70" s="119">
        <f t="shared" si="67"/>
        <v>4.2982355318651438E-2</v>
      </c>
      <c r="AC70" s="26">
        <f t="shared" ref="AC70:AC101" si="87">B70</f>
        <v>93</v>
      </c>
      <c r="AD70" s="25">
        <f t="shared" ref="AD70:AD101" si="88">IF(B70="","",VLOOKUP(AC70,agingtable,3))</f>
        <v>1.4719252654381221</v>
      </c>
      <c r="AE70" s="105"/>
      <c r="AF70" s="26">
        <f t="shared" ref="AF70:AF101" si="89">T70</f>
        <v>90</v>
      </c>
      <c r="AG70" s="25">
        <f t="shared" ref="AG70:AG101" si="90">IF(T70="","",VLOOKUP(AF70,agingtable,3))</f>
        <v>1.4500653490431288</v>
      </c>
      <c r="AH70" s="123"/>
      <c r="AI70" s="51">
        <f t="shared" ref="AI70:AI101" si="91">IF(A70="","",VLOOKUP($A70,TRENDS,2,TRUE))</f>
        <v>0.05</v>
      </c>
      <c r="AJ70" s="35">
        <f t="shared" ref="AJ70:AJ101" si="92">IF(A70="","",VLOOKUP($A70,TRENDS,3,TRUE))</f>
        <v>0</v>
      </c>
      <c r="AL70" s="25">
        <f t="shared" si="68"/>
        <v>25.853475164582456</v>
      </c>
      <c r="AM70" s="25">
        <f t="shared" si="69"/>
        <v>1</v>
      </c>
      <c r="AO70" s="33">
        <f t="shared" si="70"/>
        <v>2100</v>
      </c>
      <c r="AP70" s="33">
        <f t="shared" si="71"/>
        <v>2100</v>
      </c>
      <c r="AQ70" s="125"/>
      <c r="AR70" s="126">
        <f t="shared" si="72"/>
        <v>79914.20491766445</v>
      </c>
      <c r="AS70" s="126">
        <f t="shared" si="73"/>
        <v>78727.379825867058</v>
      </c>
      <c r="AT70" s="126"/>
      <c r="AU70" s="62">
        <f t="shared" ref="AU70:AU101" si="93">IF($B70="","",(AR70)*$R70*$I70)</f>
        <v>1785.8095488212175</v>
      </c>
      <c r="AV70" s="62">
        <f t="shared" ref="AV70:AV101" si="94">IF($T70="","",(AS70)*$Y70*$I70)</f>
        <v>1409.5697553741475</v>
      </c>
      <c r="AW70" s="62">
        <f t="shared" ref="AW70:AW101" si="95">IF($A70="","",SUM(AU70:AV70))</f>
        <v>3195.379304195365</v>
      </c>
      <c r="AX70" s="61">
        <f t="shared" si="74"/>
        <v>137.34492863079038</v>
      </c>
      <c r="AY70" s="126"/>
      <c r="AZ70" s="33">
        <f>IF(B70="","",VLOOKUP($A$3,'Tab1-Plan'!$B$30:$F$33,IF(B70&lt;65,2,3),FALSE))</f>
        <v>1000</v>
      </c>
      <c r="BA70" s="33">
        <f>IF(T70="","",VLOOKUP($A$3,'Tab1-Plan'!$B$30:$F$33,IF(T70&lt;65,4,5),FALSE))</f>
        <v>1500</v>
      </c>
      <c r="BB70" s="115"/>
      <c r="BC70" s="126">
        <f t="shared" ref="BC70:BC101" si="96">IF(B70="","",AZ70*IF(AZ70&lt;1,AR70,AM70))</f>
        <v>1000</v>
      </c>
      <c r="BD70" s="126">
        <f t="shared" ref="BD70:BD101" si="97">IF($T70="","",BA70*IF(BA70&lt;1,AS70,$AM70))</f>
        <v>1500</v>
      </c>
      <c r="BE70" s="125"/>
      <c r="BF70" s="62">
        <f t="shared" ref="BF70:BF101" si="98">IF($B70="","",(BC70)*$R70*$I70)</f>
        <v>22.346584698692002</v>
      </c>
      <c r="BG70" s="62">
        <f t="shared" ref="BG70:BG101" si="99">IF($T70="","",(BD70)*$Y70*$I70)</f>
        <v>26.856662037246139</v>
      </c>
      <c r="BH70" s="62">
        <f t="shared" ref="BH70:BH101" si="100">IF($A70="","",SUM(BF70:BG70))</f>
        <v>49.203246735938137</v>
      </c>
      <c r="BI70" s="61">
        <f t="shared" ref="BI70:BI101" si="101">IF($A70="","",BH70*AA70)</f>
        <v>2.1148714340353698</v>
      </c>
      <c r="BJ70" s="61"/>
      <c r="BK70" s="61">
        <f t="shared" ref="BK70:BK101" si="102">IF(A70="","",AW70-BH70)</f>
        <v>3146.1760574594268</v>
      </c>
      <c r="BL70" s="61">
        <f t="shared" ref="BL70:BL101" si="103">IF(A70="","",AX70-BI70)</f>
        <v>135.23005719675501</v>
      </c>
      <c r="BM70" s="127"/>
      <c r="BU70" s="37"/>
      <c r="BV70" s="127"/>
      <c r="BW70" s="127"/>
    </row>
    <row r="71" spans="1:75">
      <c r="A71" s="26">
        <f t="shared" ref="A71:A134" si="104">IF(AND(B71="",T71=""),"",A70+1)</f>
        <v>2089</v>
      </c>
      <c r="B71" s="26">
        <f t="shared" ref="B71:B134" si="105">IF(B70="","",IF((B70+1)&gt;110,"",B70+1))</f>
        <v>94</v>
      </c>
      <c r="C71" s="26">
        <f t="shared" ref="C71:C134" si="106">IF($B71="","",C70+1)</f>
        <v>68</v>
      </c>
      <c r="D71" s="103">
        <f t="shared" si="75"/>
        <v>1</v>
      </c>
      <c r="E71" s="118">
        <f t="shared" si="76"/>
        <v>0</v>
      </c>
      <c r="F71" s="103">
        <f t="shared" si="77"/>
        <v>0.21790000000000001</v>
      </c>
      <c r="G71" s="103"/>
      <c r="H71" s="60">
        <f>IF(B71="","",(IF(AND(B71&gt;='Tab1-Plan'!$C$9,C71&gt;='Tab1-Plan'!$D$9),1,0)))</f>
        <v>1</v>
      </c>
      <c r="I71" s="64">
        <f>IF(AND(B71="",T71=""),"",VLOOKUP($A$3,'Tab2-Assumptions'!$A$10:$C$13,2,FALSE))</f>
        <v>0.5</v>
      </c>
      <c r="J71" s="64">
        <f>IF(AND(B71="",T71=""),"",VLOOKUP($A$3,'Tab2-Assumptions'!$A$10:$C$13,3,FALSE))</f>
        <v>0.2</v>
      </c>
      <c r="K71" s="103">
        <f t="shared" ref="K71:K134" si="107">IF(B71="","",O70)</f>
        <v>0</v>
      </c>
      <c r="L71" s="103">
        <f t="shared" si="78"/>
        <v>0</v>
      </c>
      <c r="M71" s="103">
        <f t="shared" si="79"/>
        <v>0</v>
      </c>
      <c r="N71" s="103">
        <f t="shared" si="80"/>
        <v>0</v>
      </c>
      <c r="O71" s="103">
        <f t="shared" si="81"/>
        <v>0</v>
      </c>
      <c r="P71" s="103">
        <f t="shared" ref="P71:P134" si="108">IF(B71="","",L71+Q70)</f>
        <v>3.9644358385882081E-2</v>
      </c>
      <c r="Q71" s="103">
        <f t="shared" si="82"/>
        <v>3.1005852693598377E-2</v>
      </c>
      <c r="R71" s="103">
        <f t="shared" si="83"/>
        <v>3.5325105539740227E-2</v>
      </c>
      <c r="T71" s="26">
        <f t="shared" ref="T71:T134" si="109">IF(T70="","",IF((T70+1)&gt;110,"",T70+1))</f>
        <v>91</v>
      </c>
      <c r="U71" s="119">
        <f t="shared" si="84"/>
        <v>0.1231</v>
      </c>
      <c r="V71" s="119"/>
      <c r="W71" s="120">
        <f t="shared" ref="W71:W102" si="110">IF(T71="","",X70+IF(L71="",0,L71))</f>
        <v>0.16844322438641401</v>
      </c>
      <c r="X71" s="120">
        <f t="shared" si="85"/>
        <v>0.14770786346444645</v>
      </c>
      <c r="Y71" s="120">
        <f t="shared" si="86"/>
        <v>3.1615108785086048E-2</v>
      </c>
      <c r="Z71" s="120"/>
      <c r="AA71" s="119">
        <f t="shared" ref="AA71:AA102" si="111">IF(A71="","",AA70/(1+discount))</f>
        <v>4.0935576493953747E-2</v>
      </c>
      <c r="AC71" s="26">
        <f t="shared" si="87"/>
        <v>94</v>
      </c>
      <c r="AD71" s="25">
        <f t="shared" si="88"/>
        <v>1.4792848917653125</v>
      </c>
      <c r="AE71" s="105"/>
      <c r="AF71" s="26">
        <f t="shared" si="89"/>
        <v>91</v>
      </c>
      <c r="AG71" s="25">
        <f t="shared" si="90"/>
        <v>1.4573156757883443</v>
      </c>
      <c r="AH71" s="123"/>
      <c r="AI71" s="51">
        <f t="shared" si="91"/>
        <v>0.05</v>
      </c>
      <c r="AJ71" s="35">
        <f t="shared" si="92"/>
        <v>0</v>
      </c>
      <c r="AL71" s="25">
        <f t="shared" ref="AL71:AL102" si="112">IF(A71="","",AL70*(1+AI70))</f>
        <v>27.14614892281158</v>
      </c>
      <c r="AM71" s="25">
        <f t="shared" ref="AM71:AM102" si="113">IF(A71="","",AM70*(1+AJ70))</f>
        <v>1</v>
      </c>
      <c r="AO71" s="33">
        <f t="shared" ref="AO71:AO102" si="114">IF(B71="","",IF(B71&lt;65,cc_pre_ret_age65,cc_pst_ret_age65))</f>
        <v>2100</v>
      </c>
      <c r="AP71" s="33">
        <f t="shared" ref="AP71:AP102" si="115">IF(T71="","",IF(T71&lt;65,cc_pre_sp_age65,cc_pst_sp_age65))</f>
        <v>2100</v>
      </c>
      <c r="AQ71" s="125"/>
      <c r="AR71" s="126">
        <f t="shared" ref="AR71:AR102" si="116">IF(B71="","",AO71*AL71*AD71)</f>
        <v>84329.464739365401</v>
      </c>
      <c r="AS71" s="126">
        <f t="shared" ref="AS71:AS102" si="117">IF(T71="","",AP71*AL71*AG71)</f>
        <v>83077.067561246207</v>
      </c>
      <c r="AT71" s="126"/>
      <c r="AU71" s="62">
        <f t="shared" si="93"/>
        <v>1489.4736210139424</v>
      </c>
      <c r="AV71" s="62">
        <f t="shared" si="94"/>
        <v>1313.2452642473711</v>
      </c>
      <c r="AW71" s="62">
        <f t="shared" si="95"/>
        <v>2802.7188852613135</v>
      </c>
      <c r="AX71" s="61">
        <f t="shared" ref="AX71:AX102" si="118">IF($A71="","",AW71*AA71)</f>
        <v>114.73091331866327</v>
      </c>
      <c r="AY71" s="126"/>
      <c r="AZ71" s="33">
        <f>IF(B71="","",VLOOKUP($A$3,'Tab1-Plan'!$B$30:$F$33,IF(B71&lt;65,2,3),FALSE))</f>
        <v>1000</v>
      </c>
      <c r="BA71" s="33">
        <f>IF(T71="","",VLOOKUP($A$3,'Tab1-Plan'!$B$30:$F$33,IF(T71&lt;65,4,5),FALSE))</f>
        <v>1500</v>
      </c>
      <c r="BB71" s="115"/>
      <c r="BC71" s="126">
        <f t="shared" si="96"/>
        <v>1000</v>
      </c>
      <c r="BD71" s="126">
        <f t="shared" si="97"/>
        <v>1500</v>
      </c>
      <c r="BE71" s="125"/>
      <c r="BF71" s="62">
        <f t="shared" si="98"/>
        <v>17.662552769870114</v>
      </c>
      <c r="BG71" s="62">
        <f t="shared" si="99"/>
        <v>23.711331588814534</v>
      </c>
      <c r="BH71" s="62">
        <f t="shared" si="100"/>
        <v>41.373884358684649</v>
      </c>
      <c r="BI71" s="61">
        <f t="shared" si="101"/>
        <v>1.6936638080169319</v>
      </c>
      <c r="BJ71" s="61"/>
      <c r="BK71" s="61">
        <f t="shared" si="102"/>
        <v>2761.3450009026287</v>
      </c>
      <c r="BL71" s="61">
        <f t="shared" si="103"/>
        <v>113.03724951064633</v>
      </c>
      <c r="BM71" s="127"/>
      <c r="BU71" s="37"/>
      <c r="BV71" s="127"/>
      <c r="BW71" s="127"/>
    </row>
    <row r="72" spans="1:75">
      <c r="A72" s="26">
        <f t="shared" si="104"/>
        <v>2090</v>
      </c>
      <c r="B72" s="26">
        <f t="shared" si="105"/>
        <v>95</v>
      </c>
      <c r="C72" s="26">
        <f t="shared" si="106"/>
        <v>69</v>
      </c>
      <c r="D72" s="103">
        <f t="shared" si="75"/>
        <v>1</v>
      </c>
      <c r="E72" s="118">
        <f t="shared" si="76"/>
        <v>0</v>
      </c>
      <c r="F72" s="103">
        <f t="shared" si="77"/>
        <v>0.2341</v>
      </c>
      <c r="G72" s="103"/>
      <c r="H72" s="60">
        <f>IF(B72="","",(IF(AND(B72&gt;='Tab1-Plan'!$C$9,C72&gt;='Tab1-Plan'!$D$9),1,0)))</f>
        <v>1</v>
      </c>
      <c r="I72" s="64">
        <f>IF(AND(B72="",T72=""),"",VLOOKUP($A$3,'Tab2-Assumptions'!$A$10:$C$13,2,FALSE))</f>
        <v>0.5</v>
      </c>
      <c r="J72" s="64">
        <f>IF(AND(B72="",T72=""),"",VLOOKUP($A$3,'Tab2-Assumptions'!$A$10:$C$13,3,FALSE))</f>
        <v>0.2</v>
      </c>
      <c r="K72" s="103">
        <f t="shared" si="107"/>
        <v>0</v>
      </c>
      <c r="L72" s="103">
        <f t="shared" si="78"/>
        <v>0</v>
      </c>
      <c r="M72" s="103">
        <f t="shared" si="79"/>
        <v>0</v>
      </c>
      <c r="N72" s="103">
        <f t="shared" si="80"/>
        <v>0</v>
      </c>
      <c r="O72" s="103">
        <f t="shared" si="81"/>
        <v>0</v>
      </c>
      <c r="P72" s="103">
        <f t="shared" si="108"/>
        <v>3.1005852693598377E-2</v>
      </c>
      <c r="Q72" s="103">
        <f t="shared" si="82"/>
        <v>2.3747382578026999E-2</v>
      </c>
      <c r="R72" s="103">
        <f t="shared" si="83"/>
        <v>2.7376617635812686E-2</v>
      </c>
      <c r="T72" s="26">
        <f t="shared" si="109"/>
        <v>92</v>
      </c>
      <c r="U72" s="119">
        <f t="shared" si="84"/>
        <v>0.1356</v>
      </c>
      <c r="V72" s="119"/>
      <c r="W72" s="120">
        <f t="shared" si="110"/>
        <v>0.14770786346444645</v>
      </c>
      <c r="X72" s="120">
        <f t="shared" si="85"/>
        <v>0.12767867717866752</v>
      </c>
      <c r="Y72" s="120">
        <f t="shared" si="86"/>
        <v>2.7538654064311399E-2</v>
      </c>
      <c r="Z72" s="120"/>
      <c r="AA72" s="119">
        <f t="shared" si="111"/>
        <v>3.8986263327574995E-2</v>
      </c>
      <c r="AC72" s="26">
        <f t="shared" si="87"/>
        <v>95</v>
      </c>
      <c r="AD72" s="25">
        <f t="shared" si="88"/>
        <v>1.486681316224139</v>
      </c>
      <c r="AE72" s="105"/>
      <c r="AF72" s="26">
        <f t="shared" si="89"/>
        <v>92</v>
      </c>
      <c r="AG72" s="25">
        <f t="shared" si="90"/>
        <v>1.4646022541672858</v>
      </c>
      <c r="AH72" s="123"/>
      <c r="AI72" s="51">
        <f t="shared" si="91"/>
        <v>0.05</v>
      </c>
      <c r="AJ72" s="35">
        <f t="shared" si="92"/>
        <v>0</v>
      </c>
      <c r="AL72" s="25">
        <f t="shared" si="112"/>
        <v>28.503456368952161</v>
      </c>
      <c r="AM72" s="25">
        <f t="shared" si="113"/>
        <v>1</v>
      </c>
      <c r="AO72" s="33">
        <f t="shared" si="114"/>
        <v>2100</v>
      </c>
      <c r="AP72" s="33">
        <f t="shared" si="115"/>
        <v>2100</v>
      </c>
      <c r="AQ72" s="125"/>
      <c r="AR72" s="126">
        <f t="shared" si="116"/>
        <v>88988.667666215348</v>
      </c>
      <c r="AS72" s="126">
        <f t="shared" si="117"/>
        <v>87667.075544005056</v>
      </c>
      <c r="AT72" s="126"/>
      <c r="AU72" s="62">
        <f t="shared" si="93"/>
        <v>1218.1043643091925</v>
      </c>
      <c r="AV72" s="62">
        <f t="shared" si="94"/>
        <v>1207.1166331181046</v>
      </c>
      <c r="AW72" s="62">
        <f t="shared" si="95"/>
        <v>2425.2209974272973</v>
      </c>
      <c r="AX72" s="61">
        <f t="shared" si="118"/>
        <v>94.550304433264699</v>
      </c>
      <c r="AY72" s="126"/>
      <c r="AZ72" s="33">
        <f>IF(B72="","",VLOOKUP($A$3,'Tab1-Plan'!$B$30:$F$33,IF(B72&lt;65,2,3),FALSE))</f>
        <v>1000</v>
      </c>
      <c r="BA72" s="33">
        <f>IF(T72="","",VLOOKUP($A$3,'Tab1-Plan'!$B$30:$F$33,IF(T72&lt;65,4,5),FALSE))</f>
        <v>1500</v>
      </c>
      <c r="BB72" s="115"/>
      <c r="BC72" s="126">
        <f t="shared" si="96"/>
        <v>1000</v>
      </c>
      <c r="BD72" s="126">
        <f t="shared" si="97"/>
        <v>1500</v>
      </c>
      <c r="BE72" s="125"/>
      <c r="BF72" s="62">
        <f t="shared" si="98"/>
        <v>13.688308817906343</v>
      </c>
      <c r="BG72" s="62">
        <f t="shared" si="99"/>
        <v>20.653990548233548</v>
      </c>
      <c r="BH72" s="62">
        <f t="shared" si="100"/>
        <v>34.342299366139891</v>
      </c>
      <c r="BI72" s="61">
        <f t="shared" si="101"/>
        <v>1.3388779263627417</v>
      </c>
      <c r="BJ72" s="61"/>
      <c r="BK72" s="61">
        <f t="shared" si="102"/>
        <v>2390.8786980611576</v>
      </c>
      <c r="BL72" s="61">
        <f t="shared" si="103"/>
        <v>93.211426506901958</v>
      </c>
      <c r="BM72" s="127"/>
      <c r="BU72" s="37"/>
      <c r="BV72" s="127"/>
      <c r="BW72" s="127"/>
    </row>
    <row r="73" spans="1:75">
      <c r="A73" s="26">
        <f t="shared" si="104"/>
        <v>2091</v>
      </c>
      <c r="B73" s="26">
        <f t="shared" si="105"/>
        <v>96</v>
      </c>
      <c r="C73" s="26">
        <f t="shared" si="106"/>
        <v>70</v>
      </c>
      <c r="D73" s="103">
        <f t="shared" si="75"/>
        <v>1</v>
      </c>
      <c r="E73" s="118">
        <f t="shared" si="76"/>
        <v>0</v>
      </c>
      <c r="F73" s="103">
        <f t="shared" si="77"/>
        <v>0.24840000000000001</v>
      </c>
      <c r="G73" s="103"/>
      <c r="H73" s="60">
        <f>IF(B73="","",(IF(AND(B73&gt;='Tab1-Plan'!$C$9,C73&gt;='Tab1-Plan'!$D$9),1,0)))</f>
        <v>1</v>
      </c>
      <c r="I73" s="64">
        <f>IF(AND(B73="",T73=""),"",VLOOKUP($A$3,'Tab2-Assumptions'!$A$10:$C$13,2,FALSE))</f>
        <v>0.5</v>
      </c>
      <c r="J73" s="64">
        <f>IF(AND(B73="",T73=""),"",VLOOKUP($A$3,'Tab2-Assumptions'!$A$10:$C$13,3,FALSE))</f>
        <v>0.2</v>
      </c>
      <c r="K73" s="103">
        <f t="shared" si="107"/>
        <v>0</v>
      </c>
      <c r="L73" s="103">
        <f t="shared" si="78"/>
        <v>0</v>
      </c>
      <c r="M73" s="103">
        <f t="shared" si="79"/>
        <v>0</v>
      </c>
      <c r="N73" s="103">
        <f t="shared" si="80"/>
        <v>0</v>
      </c>
      <c r="O73" s="103">
        <f t="shared" si="81"/>
        <v>0</v>
      </c>
      <c r="P73" s="103">
        <f t="shared" si="108"/>
        <v>2.3747382578026999E-2</v>
      </c>
      <c r="Q73" s="103">
        <f t="shared" si="82"/>
        <v>1.7848532745645095E-2</v>
      </c>
      <c r="R73" s="103">
        <f t="shared" si="83"/>
        <v>2.0797957661836047E-2</v>
      </c>
      <c r="T73" s="26">
        <f t="shared" si="109"/>
        <v>93</v>
      </c>
      <c r="U73" s="119">
        <f t="shared" si="84"/>
        <v>0.14960000000000001</v>
      </c>
      <c r="V73" s="119"/>
      <c r="W73" s="120">
        <f t="shared" si="110"/>
        <v>0.12767867717866752</v>
      </c>
      <c r="X73" s="120">
        <f t="shared" si="85"/>
        <v>0.10857794707273886</v>
      </c>
      <c r="Y73" s="120">
        <f t="shared" si="86"/>
        <v>2.3625662425140637E-2</v>
      </c>
      <c r="Z73" s="120"/>
      <c r="AA73" s="119">
        <f t="shared" si="111"/>
        <v>3.7129774597690471E-2</v>
      </c>
      <c r="AC73" s="26">
        <f t="shared" si="87"/>
        <v>96</v>
      </c>
      <c r="AD73" s="25">
        <f t="shared" si="88"/>
        <v>1.4941147228052596</v>
      </c>
      <c r="AE73" s="105"/>
      <c r="AF73" s="26">
        <f t="shared" si="89"/>
        <v>93</v>
      </c>
      <c r="AG73" s="25">
        <f t="shared" si="90"/>
        <v>1.4719252654381221</v>
      </c>
      <c r="AH73" s="123"/>
      <c r="AI73" s="51">
        <f t="shared" si="91"/>
        <v>0.05</v>
      </c>
      <c r="AJ73" s="35">
        <f t="shared" si="92"/>
        <v>0</v>
      </c>
      <c r="AL73" s="25">
        <f t="shared" si="112"/>
        <v>29.928629187399771</v>
      </c>
      <c r="AM73" s="25">
        <f t="shared" si="113"/>
        <v>1</v>
      </c>
      <c r="AO73" s="33">
        <f t="shared" si="114"/>
        <v>2100</v>
      </c>
      <c r="AP73" s="33">
        <f t="shared" si="115"/>
        <v>2100</v>
      </c>
      <c r="AQ73" s="125"/>
      <c r="AR73" s="126">
        <f t="shared" si="116"/>
        <v>93905.291554773736</v>
      </c>
      <c r="AS73" s="126">
        <f t="shared" si="117"/>
        <v>92510.681467811315</v>
      </c>
      <c r="AT73" s="126"/>
      <c r="AU73" s="62">
        <f t="shared" si="93"/>
        <v>976.51913898927717</v>
      </c>
      <c r="AV73" s="62">
        <f t="shared" si="94"/>
        <v>1092.8130655391119</v>
      </c>
      <c r="AW73" s="62">
        <f t="shared" si="95"/>
        <v>2069.332204528389</v>
      </c>
      <c r="AX73" s="61">
        <f t="shared" si="118"/>
        <v>76.833838321881004</v>
      </c>
      <c r="AY73" s="126"/>
      <c r="AZ73" s="33">
        <f>IF(B73="","",VLOOKUP($A$3,'Tab1-Plan'!$B$30:$F$33,IF(B73&lt;65,2,3),FALSE))</f>
        <v>1000</v>
      </c>
      <c r="BA73" s="33">
        <f>IF(T73="","",VLOOKUP($A$3,'Tab1-Plan'!$B$30:$F$33,IF(T73&lt;65,4,5),FALSE))</f>
        <v>1500</v>
      </c>
      <c r="BB73" s="115"/>
      <c r="BC73" s="126">
        <f t="shared" si="96"/>
        <v>1000</v>
      </c>
      <c r="BD73" s="126">
        <f t="shared" si="97"/>
        <v>1500</v>
      </c>
      <c r="BE73" s="125"/>
      <c r="BF73" s="62">
        <f t="shared" si="98"/>
        <v>10.398978830918024</v>
      </c>
      <c r="BG73" s="62">
        <f t="shared" si="99"/>
        <v>17.719246818855478</v>
      </c>
      <c r="BH73" s="62">
        <f t="shared" si="100"/>
        <v>28.1182256497735</v>
      </c>
      <c r="BI73" s="61">
        <f t="shared" si="101"/>
        <v>1.0440233804630887</v>
      </c>
      <c r="BJ73" s="61"/>
      <c r="BK73" s="61">
        <f t="shared" si="102"/>
        <v>2041.2139788786155</v>
      </c>
      <c r="BL73" s="61">
        <f t="shared" si="103"/>
        <v>75.789814941417916</v>
      </c>
      <c r="BM73" s="127"/>
      <c r="BU73" s="37"/>
      <c r="BV73" s="127"/>
      <c r="BW73" s="127"/>
    </row>
    <row r="74" spans="1:75">
      <c r="A74" s="26">
        <f t="shared" si="104"/>
        <v>2092</v>
      </c>
      <c r="B74" s="26">
        <f t="shared" si="105"/>
        <v>97</v>
      </c>
      <c r="C74" s="26">
        <f t="shared" si="106"/>
        <v>71</v>
      </c>
      <c r="D74" s="103">
        <f t="shared" si="75"/>
        <v>1</v>
      </c>
      <c r="E74" s="118">
        <f t="shared" si="76"/>
        <v>0</v>
      </c>
      <c r="F74" s="103">
        <f t="shared" si="77"/>
        <v>0.26400000000000001</v>
      </c>
      <c r="G74" s="103"/>
      <c r="H74" s="60">
        <f>IF(B74="","",(IF(AND(B74&gt;='Tab1-Plan'!$C$9,C74&gt;='Tab1-Plan'!$D$9),1,0)))</f>
        <v>1</v>
      </c>
      <c r="I74" s="64">
        <f>IF(AND(B74="",T74=""),"",VLOOKUP($A$3,'Tab2-Assumptions'!$A$10:$C$13,2,FALSE))</f>
        <v>0.5</v>
      </c>
      <c r="J74" s="64">
        <f>IF(AND(B74="",T74=""),"",VLOOKUP($A$3,'Tab2-Assumptions'!$A$10:$C$13,3,FALSE))</f>
        <v>0.2</v>
      </c>
      <c r="K74" s="103">
        <f t="shared" si="107"/>
        <v>0</v>
      </c>
      <c r="L74" s="103">
        <f t="shared" si="78"/>
        <v>0</v>
      </c>
      <c r="M74" s="103">
        <f t="shared" si="79"/>
        <v>0</v>
      </c>
      <c r="N74" s="103">
        <f t="shared" si="80"/>
        <v>0</v>
      </c>
      <c r="O74" s="103">
        <f t="shared" si="81"/>
        <v>0</v>
      </c>
      <c r="P74" s="103">
        <f t="shared" si="108"/>
        <v>1.7848532745645095E-2</v>
      </c>
      <c r="Q74" s="103">
        <f t="shared" si="82"/>
        <v>1.313652010079479E-2</v>
      </c>
      <c r="R74" s="103">
        <f t="shared" si="83"/>
        <v>1.5492526423219941E-2</v>
      </c>
      <c r="T74" s="26">
        <f t="shared" si="109"/>
        <v>94</v>
      </c>
      <c r="U74" s="119">
        <f t="shared" si="84"/>
        <v>0.1651</v>
      </c>
      <c r="V74" s="119"/>
      <c r="W74" s="120">
        <f t="shared" si="110"/>
        <v>0.10857794707273886</v>
      </c>
      <c r="X74" s="120">
        <f t="shared" si="85"/>
        <v>9.0651728011029678E-2</v>
      </c>
      <c r="Y74" s="120">
        <f t="shared" si="86"/>
        <v>1.9922967508376854E-2</v>
      </c>
      <c r="Z74" s="120"/>
      <c r="AA74" s="119">
        <f t="shared" si="111"/>
        <v>3.5361690093038543E-2</v>
      </c>
      <c r="AC74" s="26">
        <f t="shared" si="87"/>
        <v>97</v>
      </c>
      <c r="AD74" s="25">
        <f t="shared" si="88"/>
        <v>1.5015852964192857</v>
      </c>
      <c r="AE74" s="105"/>
      <c r="AF74" s="26">
        <f t="shared" si="89"/>
        <v>94</v>
      </c>
      <c r="AG74" s="25">
        <f t="shared" si="90"/>
        <v>1.4792848917653125</v>
      </c>
      <c r="AH74" s="123"/>
      <c r="AI74" s="51">
        <f t="shared" si="91"/>
        <v>0.05</v>
      </c>
      <c r="AJ74" s="35">
        <f t="shared" si="92"/>
        <v>0</v>
      </c>
      <c r="AL74" s="25">
        <f t="shared" si="112"/>
        <v>31.425060646769762</v>
      </c>
      <c r="AM74" s="25">
        <f t="shared" si="113"/>
        <v>1</v>
      </c>
      <c r="AO74" s="33">
        <f t="shared" si="114"/>
        <v>2100</v>
      </c>
      <c r="AP74" s="33">
        <f t="shared" si="115"/>
        <v>2100</v>
      </c>
      <c r="AQ74" s="125"/>
      <c r="AR74" s="126">
        <f t="shared" si="116"/>
        <v>99093.558913174988</v>
      </c>
      <c r="AS74" s="126">
        <f t="shared" si="117"/>
        <v>97621.896618907893</v>
      </c>
      <c r="AT74" s="126"/>
      <c r="AU74" s="62">
        <f t="shared" si="93"/>
        <v>767.60478991663274</v>
      </c>
      <c r="AV74" s="62">
        <f t="shared" si="94"/>
        <v>972.45893722231312</v>
      </c>
      <c r="AW74" s="62">
        <f t="shared" si="95"/>
        <v>1740.063727138946</v>
      </c>
      <c r="AX74" s="61">
        <f t="shared" si="118"/>
        <v>61.531594261224988</v>
      </c>
      <c r="AY74" s="126"/>
      <c r="AZ74" s="33">
        <f>IF(B74="","",VLOOKUP($A$3,'Tab1-Plan'!$B$30:$F$33,IF(B74&lt;65,2,3),FALSE))</f>
        <v>1000</v>
      </c>
      <c r="BA74" s="33">
        <f>IF(T74="","",VLOOKUP($A$3,'Tab1-Plan'!$B$30:$F$33,IF(T74&lt;65,4,5),FALSE))</f>
        <v>1500</v>
      </c>
      <c r="BB74" s="115"/>
      <c r="BC74" s="126">
        <f t="shared" si="96"/>
        <v>1000</v>
      </c>
      <c r="BD74" s="126">
        <f t="shared" si="97"/>
        <v>1500</v>
      </c>
      <c r="BE74" s="125"/>
      <c r="BF74" s="62">
        <f t="shared" si="98"/>
        <v>7.7462632116099703</v>
      </c>
      <c r="BG74" s="62">
        <f t="shared" si="99"/>
        <v>14.942225631282641</v>
      </c>
      <c r="BH74" s="62">
        <f t="shared" si="100"/>
        <v>22.68848884289261</v>
      </c>
      <c r="BI74" s="61">
        <f t="shared" si="101"/>
        <v>0.80230331114173115</v>
      </c>
      <c r="BJ74" s="61"/>
      <c r="BK74" s="61">
        <f t="shared" si="102"/>
        <v>1717.3752382960533</v>
      </c>
      <c r="BL74" s="61">
        <f t="shared" si="103"/>
        <v>60.729290950083261</v>
      </c>
      <c r="BM74" s="127"/>
      <c r="BU74" s="37"/>
      <c r="BV74" s="127"/>
      <c r="BW74" s="127"/>
    </row>
    <row r="75" spans="1:75">
      <c r="A75" s="26">
        <f t="shared" si="104"/>
        <v>2093</v>
      </c>
      <c r="B75" s="26">
        <f t="shared" si="105"/>
        <v>98</v>
      </c>
      <c r="C75" s="26">
        <f t="shared" si="106"/>
        <v>72</v>
      </c>
      <c r="D75" s="103">
        <f t="shared" si="75"/>
        <v>1</v>
      </c>
      <c r="E75" s="118">
        <f t="shared" si="76"/>
        <v>0</v>
      </c>
      <c r="F75" s="103">
        <f t="shared" si="77"/>
        <v>0.28079999999999999</v>
      </c>
      <c r="G75" s="103"/>
      <c r="H75" s="60">
        <f>IF(B75="","",(IF(AND(B75&gt;='Tab1-Plan'!$C$9,C75&gt;='Tab1-Plan'!$D$9),1,0)))</f>
        <v>1</v>
      </c>
      <c r="I75" s="64">
        <f>IF(AND(B75="",T75=""),"",VLOOKUP($A$3,'Tab2-Assumptions'!$A$10:$C$13,2,FALSE))</f>
        <v>0.5</v>
      </c>
      <c r="J75" s="64">
        <f>IF(AND(B75="",T75=""),"",VLOOKUP($A$3,'Tab2-Assumptions'!$A$10:$C$13,3,FALSE))</f>
        <v>0.2</v>
      </c>
      <c r="K75" s="103">
        <f t="shared" si="107"/>
        <v>0</v>
      </c>
      <c r="L75" s="103">
        <f t="shared" si="78"/>
        <v>0</v>
      </c>
      <c r="M75" s="103">
        <f t="shared" si="79"/>
        <v>0</v>
      </c>
      <c r="N75" s="103">
        <f t="shared" si="80"/>
        <v>0</v>
      </c>
      <c r="O75" s="103">
        <f t="shared" si="81"/>
        <v>0</v>
      </c>
      <c r="P75" s="103">
        <f t="shared" si="108"/>
        <v>1.313652010079479E-2</v>
      </c>
      <c r="Q75" s="103">
        <f t="shared" si="82"/>
        <v>9.4477852564916129E-3</v>
      </c>
      <c r="R75" s="103">
        <f t="shared" si="83"/>
        <v>1.12921526786432E-2</v>
      </c>
      <c r="T75" s="26">
        <f t="shared" si="109"/>
        <v>95</v>
      </c>
      <c r="U75" s="119">
        <f t="shared" si="84"/>
        <v>0.18240000000000001</v>
      </c>
      <c r="V75" s="119"/>
      <c r="W75" s="120">
        <f t="shared" si="110"/>
        <v>9.0651728011029678E-2</v>
      </c>
      <c r="X75" s="120">
        <f t="shared" si="85"/>
        <v>7.4116852821817875E-2</v>
      </c>
      <c r="Y75" s="120">
        <f t="shared" si="86"/>
        <v>1.6476858083284758E-2</v>
      </c>
      <c r="Z75" s="120"/>
      <c r="AA75" s="119">
        <f t="shared" si="111"/>
        <v>3.3677800088608136E-2</v>
      </c>
      <c r="AC75" s="26">
        <f t="shared" si="87"/>
        <v>98</v>
      </c>
      <c r="AD75" s="25">
        <f t="shared" si="88"/>
        <v>1.509093222901382</v>
      </c>
      <c r="AE75" s="105"/>
      <c r="AF75" s="26">
        <f t="shared" si="89"/>
        <v>95</v>
      </c>
      <c r="AG75" s="25">
        <f t="shared" si="90"/>
        <v>1.486681316224139</v>
      </c>
      <c r="AH75" s="123"/>
      <c r="AI75" s="51">
        <f t="shared" si="91"/>
        <v>0.05</v>
      </c>
      <c r="AJ75" s="35">
        <f t="shared" si="92"/>
        <v>0</v>
      </c>
      <c r="AL75" s="25">
        <f t="shared" si="112"/>
        <v>32.996313679108248</v>
      </c>
      <c r="AM75" s="25">
        <f t="shared" si="113"/>
        <v>1</v>
      </c>
      <c r="AO75" s="33">
        <f t="shared" si="114"/>
        <v>2100</v>
      </c>
      <c r="AP75" s="33">
        <f t="shared" si="115"/>
        <v>2100</v>
      </c>
      <c r="AQ75" s="125"/>
      <c r="AR75" s="126">
        <f t="shared" si="116"/>
        <v>104568.47804312788</v>
      </c>
      <c r="AS75" s="126">
        <f t="shared" si="117"/>
        <v>103015.50640710254</v>
      </c>
      <c r="AT75" s="126"/>
      <c r="AU75" s="62">
        <f t="shared" si="93"/>
        <v>590.40160971817454</v>
      </c>
      <c r="AV75" s="62">
        <f t="shared" si="94"/>
        <v>848.68593972377016</v>
      </c>
      <c r="AW75" s="62">
        <f t="shared" si="95"/>
        <v>1439.0875494419447</v>
      </c>
      <c r="AX75" s="61">
        <f t="shared" si="118"/>
        <v>48.465302800110791</v>
      </c>
      <c r="AY75" s="126"/>
      <c r="AZ75" s="33">
        <f>IF(B75="","",VLOOKUP($A$3,'Tab1-Plan'!$B$30:$F$33,IF(B75&lt;65,2,3),FALSE))</f>
        <v>1000</v>
      </c>
      <c r="BA75" s="33">
        <f>IF(T75="","",VLOOKUP($A$3,'Tab1-Plan'!$B$30:$F$33,IF(T75&lt;65,4,5),FALSE))</f>
        <v>1500</v>
      </c>
      <c r="BB75" s="115"/>
      <c r="BC75" s="126">
        <f t="shared" si="96"/>
        <v>1000</v>
      </c>
      <c r="BD75" s="126">
        <f t="shared" si="97"/>
        <v>1500</v>
      </c>
      <c r="BE75" s="125"/>
      <c r="BF75" s="62">
        <f t="shared" si="98"/>
        <v>5.6460763393216</v>
      </c>
      <c r="BG75" s="62">
        <f t="shared" si="99"/>
        <v>12.357643562463569</v>
      </c>
      <c r="BH75" s="62">
        <f t="shared" si="100"/>
        <v>18.003719901785168</v>
      </c>
      <c r="BI75" s="61">
        <f t="shared" si="101"/>
        <v>0.60632567970361662</v>
      </c>
      <c r="BJ75" s="61"/>
      <c r="BK75" s="61">
        <f t="shared" si="102"/>
        <v>1421.0838295401595</v>
      </c>
      <c r="BL75" s="61">
        <f t="shared" si="103"/>
        <v>47.858977120407175</v>
      </c>
      <c r="BM75" s="127"/>
      <c r="BU75" s="37"/>
      <c r="BV75" s="127"/>
      <c r="BW75" s="127"/>
    </row>
    <row r="76" spans="1:75">
      <c r="A76" s="26">
        <f t="shared" si="104"/>
        <v>2094</v>
      </c>
      <c r="B76" s="26">
        <f t="shared" si="105"/>
        <v>99</v>
      </c>
      <c r="C76" s="26">
        <f t="shared" si="106"/>
        <v>73</v>
      </c>
      <c r="D76" s="103">
        <f t="shared" si="75"/>
        <v>1</v>
      </c>
      <c r="E76" s="118">
        <f t="shared" si="76"/>
        <v>0</v>
      </c>
      <c r="F76" s="103">
        <f t="shared" si="77"/>
        <v>0.29920000000000002</v>
      </c>
      <c r="G76" s="103"/>
      <c r="H76" s="60">
        <f>IF(B76="","",(IF(AND(B76&gt;='Tab1-Plan'!$C$9,C76&gt;='Tab1-Plan'!$D$9),1,0)))</f>
        <v>1</v>
      </c>
      <c r="I76" s="64">
        <f>IF(AND(B76="",T76=""),"",VLOOKUP($A$3,'Tab2-Assumptions'!$A$10:$C$13,2,FALSE))</f>
        <v>0.5</v>
      </c>
      <c r="J76" s="64">
        <f>IF(AND(B76="",T76=""),"",VLOOKUP($A$3,'Tab2-Assumptions'!$A$10:$C$13,3,FALSE))</f>
        <v>0.2</v>
      </c>
      <c r="K76" s="103">
        <f t="shared" si="107"/>
        <v>0</v>
      </c>
      <c r="L76" s="103">
        <f t="shared" si="78"/>
        <v>0</v>
      </c>
      <c r="M76" s="103">
        <f t="shared" si="79"/>
        <v>0</v>
      </c>
      <c r="N76" s="103">
        <f t="shared" si="80"/>
        <v>0</v>
      </c>
      <c r="O76" s="103">
        <f t="shared" si="81"/>
        <v>0</v>
      </c>
      <c r="P76" s="103">
        <f t="shared" si="108"/>
        <v>9.4477852564916129E-3</v>
      </c>
      <c r="Q76" s="103">
        <f t="shared" si="82"/>
        <v>6.6210079077493218E-3</v>
      </c>
      <c r="R76" s="103">
        <f t="shared" si="83"/>
        <v>8.0343965821204674E-3</v>
      </c>
      <c r="T76" s="26">
        <f t="shared" si="109"/>
        <v>96</v>
      </c>
      <c r="U76" s="119">
        <f t="shared" si="84"/>
        <v>0.20180000000000001</v>
      </c>
      <c r="V76" s="119"/>
      <c r="W76" s="120">
        <f t="shared" si="110"/>
        <v>7.4116852821817875E-2</v>
      </c>
      <c r="X76" s="120">
        <f t="shared" si="85"/>
        <v>5.9160071922375032E-2</v>
      </c>
      <c r="Y76" s="120">
        <f t="shared" si="86"/>
        <v>1.3327692474419291E-2</v>
      </c>
      <c r="Z76" s="120"/>
      <c r="AA76" s="119">
        <f t="shared" si="111"/>
        <v>3.2074095322483939E-2</v>
      </c>
      <c r="AC76" s="26">
        <f t="shared" si="87"/>
        <v>99</v>
      </c>
      <c r="AD76" s="25">
        <f t="shared" si="88"/>
        <v>1.5166386890158887</v>
      </c>
      <c r="AE76" s="105"/>
      <c r="AF76" s="26">
        <f t="shared" si="89"/>
        <v>96</v>
      </c>
      <c r="AG76" s="25">
        <f t="shared" si="90"/>
        <v>1.4941147228052596</v>
      </c>
      <c r="AH76" s="123"/>
      <c r="AI76" s="51">
        <f t="shared" si="91"/>
        <v>0.05</v>
      </c>
      <c r="AJ76" s="35">
        <f t="shared" si="92"/>
        <v>0</v>
      </c>
      <c r="AL76" s="25">
        <f t="shared" si="112"/>
        <v>34.646129363063665</v>
      </c>
      <c r="AM76" s="25">
        <f t="shared" si="113"/>
        <v>1</v>
      </c>
      <c r="AO76" s="33">
        <f t="shared" si="114"/>
        <v>2100</v>
      </c>
      <c r="AP76" s="33">
        <f t="shared" si="115"/>
        <v>2100</v>
      </c>
      <c r="AQ76" s="125"/>
      <c r="AR76" s="126">
        <f t="shared" si="116"/>
        <v>110345.88645501071</v>
      </c>
      <c r="AS76" s="126">
        <f t="shared" si="117"/>
        <v>108707.11313609497</v>
      </c>
      <c r="AT76" s="126"/>
      <c r="AU76" s="62">
        <f t="shared" si="93"/>
        <v>443.2813064925956</v>
      </c>
      <c r="AV76" s="62">
        <f t="shared" si="94"/>
        <v>724.40748682988965</v>
      </c>
      <c r="AW76" s="62">
        <f t="shared" si="95"/>
        <v>1167.6887933224853</v>
      </c>
      <c r="AX76" s="61">
        <f t="shared" si="118"/>
        <v>37.452561664021637</v>
      </c>
      <c r="AY76" s="126"/>
      <c r="AZ76" s="33">
        <f>IF(B76="","",VLOOKUP($A$3,'Tab1-Plan'!$B$30:$F$33,IF(B76&lt;65,2,3),FALSE))</f>
        <v>1000</v>
      </c>
      <c r="BA76" s="33">
        <f>IF(T76="","",VLOOKUP($A$3,'Tab1-Plan'!$B$30:$F$33,IF(T76&lt;65,4,5),FALSE))</f>
        <v>1500</v>
      </c>
      <c r="BB76" s="115"/>
      <c r="BC76" s="126">
        <f t="shared" si="96"/>
        <v>1000</v>
      </c>
      <c r="BD76" s="126">
        <f t="shared" si="97"/>
        <v>1500</v>
      </c>
      <c r="BE76" s="125"/>
      <c r="BF76" s="62">
        <f t="shared" si="98"/>
        <v>4.0171982910602333</v>
      </c>
      <c r="BG76" s="62">
        <f t="shared" si="99"/>
        <v>9.9957693558144687</v>
      </c>
      <c r="BH76" s="62">
        <f t="shared" si="100"/>
        <v>14.012967646874703</v>
      </c>
      <c r="BI76" s="61">
        <f t="shared" si="101"/>
        <v>0.44945326005674269</v>
      </c>
      <c r="BJ76" s="61"/>
      <c r="BK76" s="61">
        <f t="shared" si="102"/>
        <v>1153.6758256756104</v>
      </c>
      <c r="BL76" s="61">
        <f t="shared" si="103"/>
        <v>37.003108403964895</v>
      </c>
      <c r="BM76" s="127"/>
      <c r="BU76" s="37"/>
      <c r="BV76" s="127"/>
      <c r="BW76" s="127"/>
    </row>
    <row r="77" spans="1:75">
      <c r="A77" s="26">
        <f t="shared" si="104"/>
        <v>2095</v>
      </c>
      <c r="B77" s="26">
        <f t="shared" si="105"/>
        <v>100</v>
      </c>
      <c r="C77" s="26">
        <f t="shared" si="106"/>
        <v>74</v>
      </c>
      <c r="D77" s="103">
        <f t="shared" si="75"/>
        <v>1</v>
      </c>
      <c r="E77" s="118">
        <f t="shared" si="76"/>
        <v>0</v>
      </c>
      <c r="F77" s="103">
        <f t="shared" si="77"/>
        <v>0.31919999999999998</v>
      </c>
      <c r="G77" s="103"/>
      <c r="H77" s="60">
        <f>IF(B77="","",(IF(AND(B77&gt;='Tab1-Plan'!$C$9,C77&gt;='Tab1-Plan'!$D$9),1,0)))</f>
        <v>1</v>
      </c>
      <c r="I77" s="64">
        <f>IF(AND(B77="",T77=""),"",VLOOKUP($A$3,'Tab2-Assumptions'!$A$10:$C$13,2,FALSE))</f>
        <v>0.5</v>
      </c>
      <c r="J77" s="64">
        <f>IF(AND(B77="",T77=""),"",VLOOKUP($A$3,'Tab2-Assumptions'!$A$10:$C$13,3,FALSE))</f>
        <v>0.2</v>
      </c>
      <c r="K77" s="103">
        <f t="shared" si="107"/>
        <v>0</v>
      </c>
      <c r="L77" s="103">
        <f t="shared" si="78"/>
        <v>0</v>
      </c>
      <c r="M77" s="103">
        <f t="shared" si="79"/>
        <v>0</v>
      </c>
      <c r="N77" s="103">
        <f t="shared" si="80"/>
        <v>0</v>
      </c>
      <c r="O77" s="103">
        <f t="shared" si="81"/>
        <v>0</v>
      </c>
      <c r="P77" s="103">
        <f t="shared" si="108"/>
        <v>6.6210079077493218E-3</v>
      </c>
      <c r="Q77" s="103">
        <f t="shared" si="82"/>
        <v>4.5075821835957389E-3</v>
      </c>
      <c r="R77" s="103">
        <f t="shared" si="83"/>
        <v>5.5642950456725303E-3</v>
      </c>
      <c r="T77" s="26">
        <f t="shared" si="109"/>
        <v>97</v>
      </c>
      <c r="U77" s="119">
        <f t="shared" si="84"/>
        <v>0.222</v>
      </c>
      <c r="V77" s="119"/>
      <c r="W77" s="120">
        <f t="shared" si="110"/>
        <v>5.9160071922375032E-2</v>
      </c>
      <c r="X77" s="120">
        <f t="shared" si="85"/>
        <v>4.6026535955607774E-2</v>
      </c>
      <c r="Y77" s="120">
        <f t="shared" si="86"/>
        <v>1.0518660787798282E-2</v>
      </c>
      <c r="Z77" s="120"/>
      <c r="AA77" s="119">
        <f t="shared" si="111"/>
        <v>3.0546757449984703E-2</v>
      </c>
      <c r="AC77" s="26">
        <f t="shared" si="87"/>
        <v>100</v>
      </c>
      <c r="AD77" s="25">
        <f t="shared" si="88"/>
        <v>1.5242218824609679</v>
      </c>
      <c r="AE77" s="105"/>
      <c r="AF77" s="26">
        <f t="shared" si="89"/>
        <v>97</v>
      </c>
      <c r="AG77" s="25">
        <f t="shared" si="90"/>
        <v>1.5015852964192857</v>
      </c>
      <c r="AH77" s="123"/>
      <c r="AI77" s="51">
        <f t="shared" si="91"/>
        <v>0.05</v>
      </c>
      <c r="AJ77" s="35">
        <f t="shared" si="92"/>
        <v>0</v>
      </c>
      <c r="AL77" s="25">
        <f t="shared" si="112"/>
        <v>36.378435831216848</v>
      </c>
      <c r="AM77" s="25">
        <f t="shared" si="113"/>
        <v>1</v>
      </c>
      <c r="AO77" s="33">
        <f t="shared" si="114"/>
        <v>2100</v>
      </c>
      <c r="AP77" s="33">
        <f t="shared" si="115"/>
        <v>2100</v>
      </c>
      <c r="AQ77" s="125"/>
      <c r="AR77" s="126">
        <f t="shared" si="116"/>
        <v>116442.49668165004</v>
      </c>
      <c r="AS77" s="126">
        <f t="shared" si="117"/>
        <v>114713.18113686421</v>
      </c>
      <c r="AT77" s="126"/>
      <c r="AU77" s="62">
        <f t="shared" si="93"/>
        <v>323.96020369572267</v>
      </c>
      <c r="AV77" s="62">
        <f t="shared" si="94"/>
        <v>603.31452013396756</v>
      </c>
      <c r="AW77" s="62">
        <f t="shared" si="95"/>
        <v>927.27472382969017</v>
      </c>
      <c r="AX77" s="61">
        <f t="shared" si="118"/>
        <v>28.325236078327098</v>
      </c>
      <c r="AY77" s="126"/>
      <c r="AZ77" s="33">
        <f>IF(B77="","",VLOOKUP($A$3,'Tab1-Plan'!$B$30:$F$33,IF(B77&lt;65,2,3),FALSE))</f>
        <v>1000</v>
      </c>
      <c r="BA77" s="33">
        <f>IF(T77="","",VLOOKUP($A$3,'Tab1-Plan'!$B$30:$F$33,IF(T77&lt;65,4,5),FALSE))</f>
        <v>1500</v>
      </c>
      <c r="BB77" s="115"/>
      <c r="BC77" s="126">
        <f t="shared" si="96"/>
        <v>1000</v>
      </c>
      <c r="BD77" s="126">
        <f t="shared" si="97"/>
        <v>1500</v>
      </c>
      <c r="BE77" s="125"/>
      <c r="BF77" s="62">
        <f t="shared" si="98"/>
        <v>2.7821475228362651</v>
      </c>
      <c r="BG77" s="62">
        <f t="shared" si="99"/>
        <v>7.8889955908487117</v>
      </c>
      <c r="BH77" s="62">
        <f t="shared" si="100"/>
        <v>10.671143113684977</v>
      </c>
      <c r="BI77" s="61">
        <f t="shared" si="101"/>
        <v>0.3259688204078095</v>
      </c>
      <c r="BJ77" s="61"/>
      <c r="BK77" s="61">
        <f t="shared" si="102"/>
        <v>916.60358071600524</v>
      </c>
      <c r="BL77" s="61">
        <f t="shared" si="103"/>
        <v>27.999267257919289</v>
      </c>
      <c r="BM77" s="127"/>
      <c r="BU77" s="37"/>
      <c r="BV77" s="127"/>
      <c r="BW77" s="127"/>
    </row>
    <row r="78" spans="1:75">
      <c r="A78" s="26">
        <f t="shared" si="104"/>
        <v>2096</v>
      </c>
      <c r="B78" s="26">
        <f t="shared" si="105"/>
        <v>101</v>
      </c>
      <c r="C78" s="26">
        <f t="shared" si="106"/>
        <v>75</v>
      </c>
      <c r="D78" s="103">
        <f t="shared" si="75"/>
        <v>1</v>
      </c>
      <c r="E78" s="118">
        <f t="shared" si="76"/>
        <v>0</v>
      </c>
      <c r="F78" s="103">
        <f t="shared" si="77"/>
        <v>0.34110000000000001</v>
      </c>
      <c r="G78" s="103"/>
      <c r="H78" s="60">
        <f>IF(B78="","",(IF(AND(B78&gt;='Tab1-Plan'!$C$9,C78&gt;='Tab1-Plan'!$D$9),1,0)))</f>
        <v>1</v>
      </c>
      <c r="I78" s="64">
        <f>IF(AND(B78="",T78=""),"",VLOOKUP($A$3,'Tab2-Assumptions'!$A$10:$C$13,2,FALSE))</f>
        <v>0.5</v>
      </c>
      <c r="J78" s="64">
        <f>IF(AND(B78="",T78=""),"",VLOOKUP($A$3,'Tab2-Assumptions'!$A$10:$C$13,3,FALSE))</f>
        <v>0.2</v>
      </c>
      <c r="K78" s="103">
        <f t="shared" si="107"/>
        <v>0</v>
      </c>
      <c r="L78" s="103">
        <f t="shared" si="78"/>
        <v>0</v>
      </c>
      <c r="M78" s="103">
        <f t="shared" si="79"/>
        <v>0</v>
      </c>
      <c r="N78" s="103">
        <f t="shared" si="80"/>
        <v>0</v>
      </c>
      <c r="O78" s="103">
        <f t="shared" si="81"/>
        <v>0</v>
      </c>
      <c r="P78" s="103">
        <f t="shared" si="108"/>
        <v>4.5075821835957389E-3</v>
      </c>
      <c r="Q78" s="103">
        <f t="shared" si="82"/>
        <v>2.9700459007712325E-3</v>
      </c>
      <c r="R78" s="103">
        <f t="shared" si="83"/>
        <v>3.7388140421834859E-3</v>
      </c>
      <c r="T78" s="26">
        <f t="shared" si="109"/>
        <v>98</v>
      </c>
      <c r="U78" s="119">
        <f t="shared" si="84"/>
        <v>0.24390000000000001</v>
      </c>
      <c r="V78" s="119"/>
      <c r="W78" s="120">
        <f t="shared" si="110"/>
        <v>4.6026535955607774E-2</v>
      </c>
      <c r="X78" s="120">
        <f t="shared" si="85"/>
        <v>3.4800663836035035E-2</v>
      </c>
      <c r="Y78" s="120">
        <f t="shared" si="86"/>
        <v>8.0827199791642813E-3</v>
      </c>
      <c r="Z78" s="120"/>
      <c r="AA78" s="119">
        <f t="shared" si="111"/>
        <v>2.9092149952366381E-2</v>
      </c>
      <c r="AC78" s="26">
        <f t="shared" si="87"/>
        <v>101</v>
      </c>
      <c r="AD78" s="25">
        <f t="shared" si="88"/>
        <v>1.5242218824609679</v>
      </c>
      <c r="AE78" s="105"/>
      <c r="AF78" s="26">
        <f t="shared" si="89"/>
        <v>98</v>
      </c>
      <c r="AG78" s="25">
        <f t="shared" si="90"/>
        <v>1.509093222901382</v>
      </c>
      <c r="AH78" s="123"/>
      <c r="AI78" s="51">
        <f t="shared" si="91"/>
        <v>0.05</v>
      </c>
      <c r="AJ78" s="35">
        <f t="shared" si="92"/>
        <v>0</v>
      </c>
      <c r="AL78" s="25">
        <f t="shared" si="112"/>
        <v>38.197357622777695</v>
      </c>
      <c r="AM78" s="25">
        <f t="shared" si="113"/>
        <v>1</v>
      </c>
      <c r="AO78" s="33">
        <f t="shared" si="114"/>
        <v>2100</v>
      </c>
      <c r="AP78" s="33">
        <f t="shared" si="115"/>
        <v>2100</v>
      </c>
      <c r="AQ78" s="125"/>
      <c r="AR78" s="126">
        <f t="shared" si="116"/>
        <v>122264.62151573254</v>
      </c>
      <c r="AS78" s="126">
        <f t="shared" si="117"/>
        <v>121051.08439467594</v>
      </c>
      <c r="AT78" s="126"/>
      <c r="AU78" s="62">
        <f t="shared" si="93"/>
        <v>228.56234189263498</v>
      </c>
      <c r="AV78" s="62">
        <f t="shared" si="94"/>
        <v>489.21100916817437</v>
      </c>
      <c r="AW78" s="62">
        <f t="shared" si="95"/>
        <v>717.77335106080932</v>
      </c>
      <c r="AX78" s="61">
        <f t="shared" si="118"/>
        <v>20.881569960873581</v>
      </c>
      <c r="AY78" s="126"/>
      <c r="AZ78" s="33">
        <f>IF(B78="","",VLOOKUP($A$3,'Tab1-Plan'!$B$30:$F$33,IF(B78&lt;65,2,3),FALSE))</f>
        <v>1000</v>
      </c>
      <c r="BA78" s="33">
        <f>IF(T78="","",VLOOKUP($A$3,'Tab1-Plan'!$B$30:$F$33,IF(T78&lt;65,4,5),FALSE))</f>
        <v>1500</v>
      </c>
      <c r="BB78" s="115"/>
      <c r="BC78" s="126">
        <f t="shared" si="96"/>
        <v>1000</v>
      </c>
      <c r="BD78" s="126">
        <f t="shared" si="97"/>
        <v>1500</v>
      </c>
      <c r="BE78" s="125"/>
      <c r="BF78" s="62">
        <f t="shared" si="98"/>
        <v>1.8694070210917428</v>
      </c>
      <c r="BG78" s="62">
        <f t="shared" si="99"/>
        <v>6.0620399843732109</v>
      </c>
      <c r="BH78" s="62">
        <f t="shared" si="100"/>
        <v>7.9314470054649533</v>
      </c>
      <c r="BI78" s="61">
        <f t="shared" si="101"/>
        <v>0.23074284562223371</v>
      </c>
      <c r="BJ78" s="61"/>
      <c r="BK78" s="61">
        <f t="shared" si="102"/>
        <v>709.84190405534434</v>
      </c>
      <c r="BL78" s="61">
        <f t="shared" si="103"/>
        <v>20.650827115251346</v>
      </c>
      <c r="BM78" s="127"/>
      <c r="BU78" s="37"/>
      <c r="BV78" s="127"/>
      <c r="BW78" s="127"/>
    </row>
    <row r="79" spans="1:75">
      <c r="A79" s="26">
        <f t="shared" si="104"/>
        <v>2097</v>
      </c>
      <c r="B79" s="26">
        <f t="shared" si="105"/>
        <v>102</v>
      </c>
      <c r="C79" s="26">
        <f t="shared" si="106"/>
        <v>76</v>
      </c>
      <c r="D79" s="103">
        <f t="shared" si="75"/>
        <v>1</v>
      </c>
      <c r="E79" s="118">
        <f t="shared" si="76"/>
        <v>0</v>
      </c>
      <c r="F79" s="103">
        <f t="shared" si="77"/>
        <v>0.36509999999999998</v>
      </c>
      <c r="G79" s="103"/>
      <c r="H79" s="60">
        <f>IF(B79="","",(IF(AND(B79&gt;='Tab1-Plan'!$C$9,C79&gt;='Tab1-Plan'!$D$9),1,0)))</f>
        <v>1</v>
      </c>
      <c r="I79" s="64">
        <f>IF(AND(B79="",T79=""),"",VLOOKUP($A$3,'Tab2-Assumptions'!$A$10:$C$13,2,FALSE))</f>
        <v>0.5</v>
      </c>
      <c r="J79" s="64">
        <f>IF(AND(B79="",T79=""),"",VLOOKUP($A$3,'Tab2-Assumptions'!$A$10:$C$13,3,FALSE))</f>
        <v>0.2</v>
      </c>
      <c r="K79" s="103">
        <f t="shared" si="107"/>
        <v>0</v>
      </c>
      <c r="L79" s="103">
        <f t="shared" si="78"/>
        <v>0</v>
      </c>
      <c r="M79" s="103">
        <f t="shared" si="79"/>
        <v>0</v>
      </c>
      <c r="N79" s="103">
        <f t="shared" si="80"/>
        <v>0</v>
      </c>
      <c r="O79" s="103">
        <f t="shared" si="81"/>
        <v>0</v>
      </c>
      <c r="P79" s="103">
        <f t="shared" si="108"/>
        <v>2.9700459007712325E-3</v>
      </c>
      <c r="Q79" s="103">
        <f t="shared" si="82"/>
        <v>1.8856821423996555E-3</v>
      </c>
      <c r="R79" s="103">
        <f t="shared" si="83"/>
        <v>2.427864021585444E-3</v>
      </c>
      <c r="T79" s="26">
        <f t="shared" si="109"/>
        <v>99</v>
      </c>
      <c r="U79" s="119">
        <f t="shared" si="84"/>
        <v>0.26819999999999999</v>
      </c>
      <c r="V79" s="119"/>
      <c r="W79" s="120">
        <f t="shared" si="110"/>
        <v>3.4800663836035035E-2</v>
      </c>
      <c r="X79" s="120">
        <f t="shared" si="85"/>
        <v>2.5467125795210439E-2</v>
      </c>
      <c r="Y79" s="120">
        <f t="shared" si="86"/>
        <v>6.026778963124548E-3</v>
      </c>
      <c r="Z79" s="120"/>
      <c r="AA79" s="119">
        <f t="shared" si="111"/>
        <v>2.7706809478444172E-2</v>
      </c>
      <c r="AC79" s="26">
        <f t="shared" si="87"/>
        <v>102</v>
      </c>
      <c r="AD79" s="25">
        <f t="shared" si="88"/>
        <v>1.5242218824609679</v>
      </c>
      <c r="AE79" s="105"/>
      <c r="AF79" s="26">
        <f t="shared" si="89"/>
        <v>99</v>
      </c>
      <c r="AG79" s="25">
        <f t="shared" si="90"/>
        <v>1.5166386890158887</v>
      </c>
      <c r="AH79" s="123"/>
      <c r="AI79" s="51">
        <f t="shared" si="91"/>
        <v>0.05</v>
      </c>
      <c r="AJ79" s="35">
        <f t="shared" si="92"/>
        <v>0</v>
      </c>
      <c r="AL79" s="25">
        <f t="shared" si="112"/>
        <v>40.107225503916581</v>
      </c>
      <c r="AM79" s="25">
        <f t="shared" si="113"/>
        <v>1</v>
      </c>
      <c r="AO79" s="33">
        <f t="shared" si="114"/>
        <v>2100</v>
      </c>
      <c r="AP79" s="33">
        <f t="shared" si="115"/>
        <v>2100</v>
      </c>
      <c r="AQ79" s="125"/>
      <c r="AR79" s="126">
        <f t="shared" si="116"/>
        <v>128377.85259151917</v>
      </c>
      <c r="AS79" s="126">
        <f t="shared" si="117"/>
        <v>127739.15680748179</v>
      </c>
      <c r="AT79" s="126"/>
      <c r="AU79" s="62">
        <f t="shared" si="93"/>
        <v>155.84198473767452</v>
      </c>
      <c r="AV79" s="62">
        <f t="shared" si="94"/>
        <v>384.92783150729957</v>
      </c>
      <c r="AW79" s="62">
        <f t="shared" si="95"/>
        <v>540.76981624497409</v>
      </c>
      <c r="AX79" s="61">
        <f t="shared" si="118"/>
        <v>14.983006270392762</v>
      </c>
      <c r="AY79" s="126"/>
      <c r="AZ79" s="33">
        <f>IF(B79="","",VLOOKUP($A$3,'Tab1-Plan'!$B$30:$F$33,IF(B79&lt;65,2,3),FALSE))</f>
        <v>1000</v>
      </c>
      <c r="BA79" s="33">
        <f>IF(T79="","",VLOOKUP($A$3,'Tab1-Plan'!$B$30:$F$33,IF(T79&lt;65,4,5),FALSE))</f>
        <v>1500</v>
      </c>
      <c r="BB79" s="115"/>
      <c r="BC79" s="126">
        <f t="shared" si="96"/>
        <v>1000</v>
      </c>
      <c r="BD79" s="126">
        <f t="shared" si="97"/>
        <v>1500</v>
      </c>
      <c r="BE79" s="125"/>
      <c r="BF79" s="62">
        <f t="shared" si="98"/>
        <v>1.2139320107927221</v>
      </c>
      <c r="BG79" s="62">
        <f t="shared" si="99"/>
        <v>4.520084222343411</v>
      </c>
      <c r="BH79" s="62">
        <f t="shared" si="100"/>
        <v>5.7340162331361331</v>
      </c>
      <c r="BI79" s="61">
        <f t="shared" si="101"/>
        <v>0.15887129531780897</v>
      </c>
      <c r="BJ79" s="61"/>
      <c r="BK79" s="61">
        <f t="shared" si="102"/>
        <v>535.03580001183798</v>
      </c>
      <c r="BL79" s="61">
        <f t="shared" si="103"/>
        <v>14.824134975074953</v>
      </c>
      <c r="BM79" s="127"/>
      <c r="BU79" s="37"/>
      <c r="BV79" s="127"/>
      <c r="BW79" s="127"/>
    </row>
    <row r="80" spans="1:75">
      <c r="A80" s="26">
        <f t="shared" si="104"/>
        <v>2098</v>
      </c>
      <c r="B80" s="26">
        <f t="shared" si="105"/>
        <v>103</v>
      </c>
      <c r="C80" s="26">
        <f t="shared" si="106"/>
        <v>77</v>
      </c>
      <c r="D80" s="103">
        <f t="shared" si="75"/>
        <v>1</v>
      </c>
      <c r="E80" s="118">
        <f t="shared" si="76"/>
        <v>0</v>
      </c>
      <c r="F80" s="103">
        <f t="shared" si="77"/>
        <v>0.3931</v>
      </c>
      <c r="G80" s="103"/>
      <c r="H80" s="60">
        <f>IF(B80="","",(IF(AND(B80&gt;='Tab1-Plan'!$C$9,C80&gt;='Tab1-Plan'!$D$9),1,0)))</f>
        <v>1</v>
      </c>
      <c r="I80" s="64">
        <f>IF(AND(B80="",T80=""),"",VLOOKUP($A$3,'Tab2-Assumptions'!$A$10:$C$13,2,FALSE))</f>
        <v>0.5</v>
      </c>
      <c r="J80" s="64">
        <f>IF(AND(B80="",T80=""),"",VLOOKUP($A$3,'Tab2-Assumptions'!$A$10:$C$13,3,FALSE))</f>
        <v>0.2</v>
      </c>
      <c r="K80" s="103">
        <f t="shared" si="107"/>
        <v>0</v>
      </c>
      <c r="L80" s="103">
        <f t="shared" si="78"/>
        <v>0</v>
      </c>
      <c r="M80" s="103">
        <f t="shared" si="79"/>
        <v>0</v>
      </c>
      <c r="N80" s="103">
        <f t="shared" si="80"/>
        <v>0</v>
      </c>
      <c r="O80" s="103">
        <f t="shared" si="81"/>
        <v>0</v>
      </c>
      <c r="P80" s="103">
        <f t="shared" si="108"/>
        <v>1.8856821423996555E-3</v>
      </c>
      <c r="Q80" s="103">
        <f t="shared" si="82"/>
        <v>1.1444204922223509E-3</v>
      </c>
      <c r="R80" s="103">
        <f t="shared" si="83"/>
        <v>1.5150513173110033E-3</v>
      </c>
      <c r="T80" s="26">
        <f t="shared" si="109"/>
        <v>100</v>
      </c>
      <c r="U80" s="119">
        <f t="shared" si="84"/>
        <v>0.29520000000000002</v>
      </c>
      <c r="V80" s="119"/>
      <c r="W80" s="120">
        <f t="shared" si="110"/>
        <v>2.5467125795210439E-2</v>
      </c>
      <c r="X80" s="120">
        <f t="shared" si="85"/>
        <v>1.7949230260464317E-2</v>
      </c>
      <c r="Y80" s="120">
        <f t="shared" si="86"/>
        <v>4.3416356055674763E-3</v>
      </c>
      <c r="Z80" s="120"/>
      <c r="AA80" s="119">
        <f t="shared" si="111"/>
        <v>2.6387437598518259E-2</v>
      </c>
      <c r="AC80" s="26">
        <f t="shared" si="87"/>
        <v>103</v>
      </c>
      <c r="AD80" s="25">
        <f t="shared" si="88"/>
        <v>1.5242218824609679</v>
      </c>
      <c r="AE80" s="105"/>
      <c r="AF80" s="26">
        <f t="shared" si="89"/>
        <v>100</v>
      </c>
      <c r="AG80" s="25">
        <f t="shared" si="90"/>
        <v>1.5242218824609679</v>
      </c>
      <c r="AH80" s="123"/>
      <c r="AI80" s="51">
        <f t="shared" si="91"/>
        <v>0.05</v>
      </c>
      <c r="AJ80" s="35">
        <f t="shared" si="92"/>
        <v>0</v>
      </c>
      <c r="AL80" s="25">
        <f t="shared" si="112"/>
        <v>42.112586779112412</v>
      </c>
      <c r="AM80" s="25">
        <f t="shared" si="113"/>
        <v>1</v>
      </c>
      <c r="AO80" s="33">
        <f t="shared" si="114"/>
        <v>2100</v>
      </c>
      <c r="AP80" s="33">
        <f t="shared" si="115"/>
        <v>2100</v>
      </c>
      <c r="AQ80" s="125"/>
      <c r="AR80" s="126">
        <f t="shared" si="116"/>
        <v>134796.74522109513</v>
      </c>
      <c r="AS80" s="126">
        <f t="shared" si="117"/>
        <v>134796.74522109513</v>
      </c>
      <c r="AT80" s="126"/>
      <c r="AU80" s="62">
        <f t="shared" si="93"/>
        <v>102.11199320822793</v>
      </c>
      <c r="AV80" s="62">
        <f t="shared" si="94"/>
        <v>292.61917428325711</v>
      </c>
      <c r="AW80" s="62">
        <f t="shared" si="95"/>
        <v>394.73116749148505</v>
      </c>
      <c r="AX80" s="61">
        <f t="shared" si="118"/>
        <v>10.41594405037182</v>
      </c>
      <c r="AY80" s="126"/>
      <c r="AZ80" s="33">
        <f>IF(B80="","",VLOOKUP($A$3,'Tab1-Plan'!$B$30:$F$33,IF(B80&lt;65,2,3),FALSE))</f>
        <v>1000</v>
      </c>
      <c r="BA80" s="33">
        <f>IF(T80="","",VLOOKUP($A$3,'Tab1-Plan'!$B$30:$F$33,IF(T80&lt;65,4,5),FALSE))</f>
        <v>1500</v>
      </c>
      <c r="BB80" s="115"/>
      <c r="BC80" s="126">
        <f t="shared" si="96"/>
        <v>1000</v>
      </c>
      <c r="BD80" s="126">
        <f t="shared" si="97"/>
        <v>1500</v>
      </c>
      <c r="BE80" s="125"/>
      <c r="BF80" s="62">
        <f t="shared" si="98"/>
        <v>0.7575256586555017</v>
      </c>
      <c r="BG80" s="62">
        <f t="shared" si="99"/>
        <v>3.2562267041756074</v>
      </c>
      <c r="BH80" s="62">
        <f t="shared" si="100"/>
        <v>4.0137523628311094</v>
      </c>
      <c r="BI80" s="61">
        <f t="shared" si="101"/>
        <v>0.10591264001011112</v>
      </c>
      <c r="BJ80" s="61"/>
      <c r="BK80" s="61">
        <f t="shared" si="102"/>
        <v>390.71741512865395</v>
      </c>
      <c r="BL80" s="61">
        <f t="shared" si="103"/>
        <v>10.310031410361709</v>
      </c>
      <c r="BM80" s="127"/>
      <c r="BU80" s="37"/>
      <c r="BV80" s="127"/>
      <c r="BW80" s="127"/>
    </row>
    <row r="81" spans="1:75">
      <c r="A81" s="26">
        <f t="shared" si="104"/>
        <v>2099</v>
      </c>
      <c r="B81" s="26">
        <f t="shared" si="105"/>
        <v>104</v>
      </c>
      <c r="C81" s="26">
        <f t="shared" si="106"/>
        <v>78</v>
      </c>
      <c r="D81" s="103">
        <f t="shared" si="75"/>
        <v>1</v>
      </c>
      <c r="E81" s="118">
        <f t="shared" si="76"/>
        <v>0</v>
      </c>
      <c r="F81" s="103">
        <f t="shared" si="77"/>
        <v>0.42730000000000001</v>
      </c>
      <c r="G81" s="103"/>
      <c r="H81" s="60">
        <f>IF(B81="","",(IF(AND(B81&gt;='Tab1-Plan'!$C$9,C81&gt;='Tab1-Plan'!$D$9),1,0)))</f>
        <v>1</v>
      </c>
      <c r="I81" s="64">
        <f>IF(AND(B81="",T81=""),"",VLOOKUP($A$3,'Tab2-Assumptions'!$A$10:$C$13,2,FALSE))</f>
        <v>0.5</v>
      </c>
      <c r="J81" s="64">
        <f>IF(AND(B81="",T81=""),"",VLOOKUP($A$3,'Tab2-Assumptions'!$A$10:$C$13,3,FALSE))</f>
        <v>0.2</v>
      </c>
      <c r="K81" s="103">
        <f t="shared" si="107"/>
        <v>0</v>
      </c>
      <c r="L81" s="103">
        <f t="shared" si="78"/>
        <v>0</v>
      </c>
      <c r="M81" s="103">
        <f t="shared" si="79"/>
        <v>0</v>
      </c>
      <c r="N81" s="103">
        <f t="shared" si="80"/>
        <v>0</v>
      </c>
      <c r="O81" s="103">
        <f t="shared" si="81"/>
        <v>0</v>
      </c>
      <c r="P81" s="103">
        <f t="shared" si="108"/>
        <v>1.1444204922223509E-3</v>
      </c>
      <c r="Q81" s="103">
        <f t="shared" si="82"/>
        <v>6.5540961589574036E-4</v>
      </c>
      <c r="R81" s="103">
        <f t="shared" si="83"/>
        <v>8.999150540590457E-4</v>
      </c>
      <c r="T81" s="26">
        <f t="shared" si="109"/>
        <v>101</v>
      </c>
      <c r="U81" s="119">
        <f t="shared" si="84"/>
        <v>0.32519999999999999</v>
      </c>
      <c r="V81" s="119"/>
      <c r="W81" s="120">
        <f t="shared" si="110"/>
        <v>1.7949230260464317E-2</v>
      </c>
      <c r="X81" s="120">
        <f t="shared" si="85"/>
        <v>1.2112140579761323E-2</v>
      </c>
      <c r="Y81" s="120">
        <f t="shared" si="86"/>
        <v>3.006137084022564E-3</v>
      </c>
      <c r="Z81" s="120"/>
      <c r="AA81" s="119">
        <f t="shared" si="111"/>
        <v>2.513089295096977E-2</v>
      </c>
      <c r="AC81" s="26">
        <f t="shared" si="87"/>
        <v>104</v>
      </c>
      <c r="AD81" s="25">
        <f t="shared" si="88"/>
        <v>1.5242218824609679</v>
      </c>
      <c r="AE81" s="105"/>
      <c r="AF81" s="26">
        <f t="shared" si="89"/>
        <v>101</v>
      </c>
      <c r="AG81" s="25">
        <f t="shared" si="90"/>
        <v>1.5242218824609679</v>
      </c>
      <c r="AH81" s="123"/>
      <c r="AI81" s="51">
        <f t="shared" si="91"/>
        <v>0.05</v>
      </c>
      <c r="AJ81" s="35">
        <f t="shared" si="92"/>
        <v>0</v>
      </c>
      <c r="AL81" s="25">
        <f t="shared" si="112"/>
        <v>44.218216118068035</v>
      </c>
      <c r="AM81" s="25">
        <f t="shared" si="113"/>
        <v>1</v>
      </c>
      <c r="AO81" s="33">
        <f t="shared" si="114"/>
        <v>2100</v>
      </c>
      <c r="AP81" s="33">
        <f t="shared" si="115"/>
        <v>2100</v>
      </c>
      <c r="AQ81" s="125"/>
      <c r="AR81" s="126">
        <f t="shared" si="116"/>
        <v>141536.58248214991</v>
      </c>
      <c r="AS81" s="126">
        <f t="shared" si="117"/>
        <v>141536.58248214991</v>
      </c>
      <c r="AT81" s="126"/>
      <c r="AU81" s="62">
        <f t="shared" si="93"/>
        <v>63.685450637878262</v>
      </c>
      <c r="AV81" s="62">
        <f t="shared" si="94"/>
        <v>212.73918467270462</v>
      </c>
      <c r="AW81" s="62">
        <f t="shared" si="95"/>
        <v>276.42463531058286</v>
      </c>
      <c r="AX81" s="61">
        <f t="shared" si="118"/>
        <v>6.9467979190011162</v>
      </c>
      <c r="AY81" s="126"/>
      <c r="AZ81" s="33">
        <f>IF(B81="","",VLOOKUP($A$3,'Tab1-Plan'!$B$30:$F$33,IF(B81&lt;65,2,3),FALSE))</f>
        <v>1000</v>
      </c>
      <c r="BA81" s="33">
        <f>IF(T81="","",VLOOKUP($A$3,'Tab1-Plan'!$B$30:$F$33,IF(T81&lt;65,4,5),FALSE))</f>
        <v>1500</v>
      </c>
      <c r="BB81" s="115"/>
      <c r="BC81" s="126">
        <f t="shared" si="96"/>
        <v>1000</v>
      </c>
      <c r="BD81" s="126">
        <f t="shared" si="97"/>
        <v>1500</v>
      </c>
      <c r="BE81" s="125"/>
      <c r="BF81" s="62">
        <f t="shared" si="98"/>
        <v>0.44995752702952285</v>
      </c>
      <c r="BG81" s="62">
        <f t="shared" si="99"/>
        <v>2.2546028130169229</v>
      </c>
      <c r="BH81" s="62">
        <f t="shared" si="100"/>
        <v>2.704560340046446</v>
      </c>
      <c r="BI81" s="61">
        <f t="shared" si="101"/>
        <v>6.796801638514563E-2</v>
      </c>
      <c r="BJ81" s="61"/>
      <c r="BK81" s="61">
        <f t="shared" si="102"/>
        <v>273.72007497053642</v>
      </c>
      <c r="BL81" s="61">
        <f t="shared" si="103"/>
        <v>6.8788299026159709</v>
      </c>
      <c r="BM81" s="127"/>
      <c r="BU81" s="37"/>
      <c r="BV81" s="127"/>
      <c r="BW81" s="127"/>
    </row>
    <row r="82" spans="1:75">
      <c r="A82" s="26">
        <f t="shared" si="104"/>
        <v>2100</v>
      </c>
      <c r="B82" s="26">
        <f t="shared" si="105"/>
        <v>105</v>
      </c>
      <c r="C82" s="26">
        <f t="shared" si="106"/>
        <v>79</v>
      </c>
      <c r="D82" s="103">
        <f t="shared" si="75"/>
        <v>1</v>
      </c>
      <c r="E82" s="118">
        <f t="shared" si="76"/>
        <v>0</v>
      </c>
      <c r="F82" s="103">
        <f t="shared" si="77"/>
        <v>0.46949999999999997</v>
      </c>
      <c r="G82" s="103"/>
      <c r="H82" s="60">
        <f>IF(B82="","",(IF(AND(B82&gt;='Tab1-Plan'!$C$9,C82&gt;='Tab1-Plan'!$D$9),1,0)))</f>
        <v>1</v>
      </c>
      <c r="I82" s="64">
        <f>IF(AND(B82="",T82=""),"",VLOOKUP($A$3,'Tab2-Assumptions'!$A$10:$C$13,2,FALSE))</f>
        <v>0.5</v>
      </c>
      <c r="J82" s="64">
        <f>IF(AND(B82="",T82=""),"",VLOOKUP($A$3,'Tab2-Assumptions'!$A$10:$C$13,3,FALSE))</f>
        <v>0.2</v>
      </c>
      <c r="K82" s="103">
        <f t="shared" si="107"/>
        <v>0</v>
      </c>
      <c r="L82" s="103">
        <f t="shared" si="78"/>
        <v>0</v>
      </c>
      <c r="M82" s="103">
        <f t="shared" si="79"/>
        <v>0</v>
      </c>
      <c r="N82" s="103">
        <f t="shared" si="80"/>
        <v>0</v>
      </c>
      <c r="O82" s="103">
        <f t="shared" si="81"/>
        <v>0</v>
      </c>
      <c r="P82" s="103">
        <f t="shared" si="108"/>
        <v>6.5540961589574036E-4</v>
      </c>
      <c r="Q82" s="103">
        <f t="shared" si="82"/>
        <v>3.4769480123269023E-4</v>
      </c>
      <c r="R82" s="103">
        <f t="shared" si="83"/>
        <v>5.0155220856421532E-4</v>
      </c>
      <c r="T82" s="26">
        <f t="shared" si="109"/>
        <v>102</v>
      </c>
      <c r="U82" s="119">
        <f t="shared" si="84"/>
        <v>0.3589</v>
      </c>
      <c r="V82" s="119"/>
      <c r="W82" s="120">
        <f t="shared" si="110"/>
        <v>1.2112140579761323E-2</v>
      </c>
      <c r="X82" s="120">
        <f t="shared" si="85"/>
        <v>7.765093325684984E-3</v>
      </c>
      <c r="Y82" s="120">
        <f t="shared" si="86"/>
        <v>1.9877233905446308E-3</v>
      </c>
      <c r="Z82" s="120"/>
      <c r="AA82" s="119">
        <f t="shared" si="111"/>
        <v>2.393418376282835E-2</v>
      </c>
      <c r="AC82" s="26">
        <f t="shared" si="87"/>
        <v>105</v>
      </c>
      <c r="AD82" s="25">
        <f t="shared" si="88"/>
        <v>1.5242218824609679</v>
      </c>
      <c r="AE82" s="105"/>
      <c r="AF82" s="26">
        <f t="shared" si="89"/>
        <v>102</v>
      </c>
      <c r="AG82" s="25">
        <f t="shared" si="90"/>
        <v>1.5242218824609679</v>
      </c>
      <c r="AH82" s="123"/>
      <c r="AI82" s="51">
        <f t="shared" si="91"/>
        <v>0.05</v>
      </c>
      <c r="AJ82" s="35">
        <f t="shared" si="92"/>
        <v>0</v>
      </c>
      <c r="AL82" s="25">
        <f t="shared" si="112"/>
        <v>46.429126923971438</v>
      </c>
      <c r="AM82" s="25">
        <f t="shared" si="113"/>
        <v>1</v>
      </c>
      <c r="AO82" s="33">
        <f t="shared" si="114"/>
        <v>2100</v>
      </c>
      <c r="AP82" s="33">
        <f t="shared" si="115"/>
        <v>2100</v>
      </c>
      <c r="AQ82" s="125"/>
      <c r="AR82" s="126">
        <f t="shared" si="116"/>
        <v>148613.4116062574</v>
      </c>
      <c r="AS82" s="126">
        <f t="shared" si="117"/>
        <v>148613.4116062574</v>
      </c>
      <c r="AT82" s="126"/>
      <c r="AU82" s="62">
        <f t="shared" si="93"/>
        <v>37.268692406690597</v>
      </c>
      <c r="AV82" s="62">
        <f t="shared" si="94"/>
        <v>147.70117719919736</v>
      </c>
      <c r="AW82" s="62">
        <f t="shared" si="95"/>
        <v>184.96986960588796</v>
      </c>
      <c r="AX82" s="61">
        <f t="shared" si="118"/>
        <v>4.4271028497337213</v>
      </c>
      <c r="AY82" s="126"/>
      <c r="AZ82" s="33">
        <f>IF(B82="","",VLOOKUP($A$3,'Tab1-Plan'!$B$30:$F$33,IF(B82&lt;65,2,3),FALSE))</f>
        <v>1000</v>
      </c>
      <c r="BA82" s="33">
        <f>IF(T82="","",VLOOKUP($A$3,'Tab1-Plan'!$B$30:$F$33,IF(T82&lt;65,4,5),FALSE))</f>
        <v>1500</v>
      </c>
      <c r="BB82" s="115"/>
      <c r="BC82" s="126">
        <f t="shared" si="96"/>
        <v>1000</v>
      </c>
      <c r="BD82" s="126">
        <f t="shared" si="97"/>
        <v>1500</v>
      </c>
      <c r="BE82" s="125"/>
      <c r="BF82" s="62">
        <f t="shared" si="98"/>
        <v>0.25077610428210767</v>
      </c>
      <c r="BG82" s="62">
        <f t="shared" si="99"/>
        <v>1.490792542908473</v>
      </c>
      <c r="BH82" s="62">
        <f t="shared" si="100"/>
        <v>1.7415686471905807</v>
      </c>
      <c r="BI82" s="61">
        <f t="shared" si="101"/>
        <v>4.1683024037439731E-2</v>
      </c>
      <c r="BJ82" s="61"/>
      <c r="BK82" s="61">
        <f t="shared" si="102"/>
        <v>183.22830095869739</v>
      </c>
      <c r="BL82" s="61">
        <f t="shared" si="103"/>
        <v>4.3854198256962817</v>
      </c>
      <c r="BM82" s="127"/>
      <c r="BU82" s="37"/>
      <c r="BV82" s="127"/>
      <c r="BW82" s="127"/>
    </row>
    <row r="83" spans="1:75">
      <c r="A83" s="26">
        <f t="shared" si="104"/>
        <v>2101</v>
      </c>
      <c r="B83" s="26">
        <f t="shared" si="105"/>
        <v>106</v>
      </c>
      <c r="C83" s="26">
        <f t="shared" si="106"/>
        <v>80</v>
      </c>
      <c r="D83" s="103">
        <f t="shared" si="75"/>
        <v>1</v>
      </c>
      <c r="E83" s="118">
        <f t="shared" si="76"/>
        <v>0</v>
      </c>
      <c r="F83" s="103">
        <f t="shared" si="77"/>
        <v>0.52190000000000003</v>
      </c>
      <c r="G83" s="103"/>
      <c r="H83" s="60">
        <f>IF(B83="","",(IF(AND(B83&gt;='Tab1-Plan'!$C$9,C83&gt;='Tab1-Plan'!$D$9),1,0)))</f>
        <v>1</v>
      </c>
      <c r="I83" s="64">
        <f>IF(AND(B83="",T83=""),"",VLOOKUP($A$3,'Tab2-Assumptions'!$A$10:$C$13,2,FALSE))</f>
        <v>0.5</v>
      </c>
      <c r="J83" s="64">
        <f>IF(AND(B83="",T83=""),"",VLOOKUP($A$3,'Tab2-Assumptions'!$A$10:$C$13,3,FALSE))</f>
        <v>0.2</v>
      </c>
      <c r="K83" s="103">
        <f t="shared" si="107"/>
        <v>0</v>
      </c>
      <c r="L83" s="103">
        <f t="shared" si="78"/>
        <v>0</v>
      </c>
      <c r="M83" s="103">
        <f t="shared" si="79"/>
        <v>0</v>
      </c>
      <c r="N83" s="103">
        <f t="shared" si="80"/>
        <v>0</v>
      </c>
      <c r="O83" s="103">
        <f t="shared" si="81"/>
        <v>0</v>
      </c>
      <c r="P83" s="103">
        <f t="shared" si="108"/>
        <v>3.4769480123269023E-4</v>
      </c>
      <c r="Q83" s="103">
        <f t="shared" si="82"/>
        <v>1.6623288446934918E-4</v>
      </c>
      <c r="R83" s="103">
        <f t="shared" si="83"/>
        <v>2.5696384285101969E-4</v>
      </c>
      <c r="T83" s="26">
        <f t="shared" si="109"/>
        <v>103</v>
      </c>
      <c r="U83" s="119">
        <f t="shared" si="84"/>
        <v>0.39579999999999999</v>
      </c>
      <c r="V83" s="119"/>
      <c r="W83" s="120">
        <f t="shared" si="110"/>
        <v>7.765093325684984E-3</v>
      </c>
      <c r="X83" s="120">
        <f t="shared" si="85"/>
        <v>4.6916693873788676E-3</v>
      </c>
      <c r="Y83" s="120">
        <f t="shared" si="86"/>
        <v>1.2456762713063852E-3</v>
      </c>
      <c r="Z83" s="120"/>
      <c r="AA83" s="119">
        <f t="shared" si="111"/>
        <v>2.279446072650319E-2</v>
      </c>
      <c r="AC83" s="26">
        <f t="shared" si="87"/>
        <v>106</v>
      </c>
      <c r="AD83" s="25">
        <f t="shared" si="88"/>
        <v>1.5242218824609679</v>
      </c>
      <c r="AE83" s="105"/>
      <c r="AF83" s="26">
        <f t="shared" si="89"/>
        <v>103</v>
      </c>
      <c r="AG83" s="25">
        <f t="shared" si="90"/>
        <v>1.5242218824609679</v>
      </c>
      <c r="AH83" s="123"/>
      <c r="AI83" s="51">
        <f t="shared" si="91"/>
        <v>0.05</v>
      </c>
      <c r="AJ83" s="35">
        <f t="shared" si="92"/>
        <v>0</v>
      </c>
      <c r="AL83" s="25">
        <f t="shared" si="112"/>
        <v>48.750583270170011</v>
      </c>
      <c r="AM83" s="25">
        <f t="shared" si="113"/>
        <v>1</v>
      </c>
      <c r="AO83" s="33">
        <f t="shared" si="114"/>
        <v>2100</v>
      </c>
      <c r="AP83" s="33">
        <f t="shared" si="115"/>
        <v>2100</v>
      </c>
      <c r="AQ83" s="125"/>
      <c r="AR83" s="126">
        <f t="shared" si="116"/>
        <v>156044.08218657027</v>
      </c>
      <c r="AS83" s="126">
        <f t="shared" si="117"/>
        <v>156044.08218657027</v>
      </c>
      <c r="AT83" s="126"/>
      <c r="AU83" s="62">
        <f t="shared" si="93"/>
        <v>20.048843506410723</v>
      </c>
      <c r="AV83" s="62">
        <f t="shared" si="94"/>
        <v>97.190205228796984</v>
      </c>
      <c r="AW83" s="62">
        <f t="shared" si="95"/>
        <v>117.2390487352077</v>
      </c>
      <c r="AX83" s="61">
        <f t="shared" si="118"/>
        <v>2.6724008920072855</v>
      </c>
      <c r="AY83" s="126"/>
      <c r="AZ83" s="33">
        <f>IF(B83="","",VLOOKUP($A$3,'Tab1-Plan'!$B$30:$F$33,IF(B83&lt;65,2,3),FALSE))</f>
        <v>1000</v>
      </c>
      <c r="BA83" s="33">
        <f>IF(T83="","",VLOOKUP($A$3,'Tab1-Plan'!$B$30:$F$33,IF(T83&lt;65,4,5),FALSE))</f>
        <v>1500</v>
      </c>
      <c r="BB83" s="115"/>
      <c r="BC83" s="126">
        <f t="shared" si="96"/>
        <v>1000</v>
      </c>
      <c r="BD83" s="126">
        <f t="shared" si="97"/>
        <v>1500</v>
      </c>
      <c r="BE83" s="125"/>
      <c r="BF83" s="62">
        <f t="shared" si="98"/>
        <v>0.12848192142550985</v>
      </c>
      <c r="BG83" s="62">
        <f t="shared" si="99"/>
        <v>0.93425720347978891</v>
      </c>
      <c r="BH83" s="62">
        <f t="shared" si="100"/>
        <v>1.0627391249052986</v>
      </c>
      <c r="BI83" s="61">
        <f t="shared" si="101"/>
        <v>2.4224565245172199E-2</v>
      </c>
      <c r="BJ83" s="61"/>
      <c r="BK83" s="61">
        <f t="shared" si="102"/>
        <v>116.17630961030241</v>
      </c>
      <c r="BL83" s="61">
        <f t="shared" si="103"/>
        <v>2.6481763267621132</v>
      </c>
      <c r="BM83" s="127"/>
      <c r="BU83" s="37"/>
      <c r="BV83" s="127"/>
      <c r="BW83" s="127"/>
    </row>
    <row r="84" spans="1:75">
      <c r="A84" s="26">
        <f t="shared" si="104"/>
        <v>2102</v>
      </c>
      <c r="B84" s="26">
        <f t="shared" si="105"/>
        <v>107</v>
      </c>
      <c r="C84" s="26">
        <f t="shared" si="106"/>
        <v>81</v>
      </c>
      <c r="D84" s="103">
        <f t="shared" si="75"/>
        <v>1</v>
      </c>
      <c r="E84" s="118">
        <f t="shared" si="76"/>
        <v>0</v>
      </c>
      <c r="F84" s="103">
        <f t="shared" si="77"/>
        <v>0.58650000000000002</v>
      </c>
      <c r="G84" s="103"/>
      <c r="H84" s="60">
        <f>IF(B84="","",(IF(AND(B84&gt;='Tab1-Plan'!$C$9,C84&gt;='Tab1-Plan'!$D$9),1,0)))</f>
        <v>1</v>
      </c>
      <c r="I84" s="64">
        <f>IF(AND(B84="",T84=""),"",VLOOKUP($A$3,'Tab2-Assumptions'!$A$10:$C$13,2,FALSE))</f>
        <v>0.5</v>
      </c>
      <c r="J84" s="64">
        <f>IF(AND(B84="",T84=""),"",VLOOKUP($A$3,'Tab2-Assumptions'!$A$10:$C$13,3,FALSE))</f>
        <v>0.2</v>
      </c>
      <c r="K84" s="103">
        <f t="shared" si="107"/>
        <v>0</v>
      </c>
      <c r="L84" s="103">
        <f t="shared" si="78"/>
        <v>0</v>
      </c>
      <c r="M84" s="103">
        <f t="shared" si="79"/>
        <v>0</v>
      </c>
      <c r="N84" s="103">
        <f t="shared" si="80"/>
        <v>0</v>
      </c>
      <c r="O84" s="103">
        <f t="shared" si="81"/>
        <v>0</v>
      </c>
      <c r="P84" s="103">
        <f t="shared" si="108"/>
        <v>1.6623288446934918E-4</v>
      </c>
      <c r="Q84" s="103">
        <f t="shared" si="82"/>
        <v>6.8737297728075879E-5</v>
      </c>
      <c r="R84" s="103">
        <f t="shared" si="83"/>
        <v>1.1748509109871252E-4</v>
      </c>
      <c r="T84" s="26">
        <f t="shared" si="109"/>
        <v>104</v>
      </c>
      <c r="U84" s="119">
        <f t="shared" si="84"/>
        <v>0.43840000000000001</v>
      </c>
      <c r="V84" s="119"/>
      <c r="W84" s="120">
        <f t="shared" si="110"/>
        <v>4.6916693873788676E-3</v>
      </c>
      <c r="X84" s="120">
        <f t="shared" si="85"/>
        <v>2.6348415279519718E-3</v>
      </c>
      <c r="Y84" s="120">
        <f t="shared" si="86"/>
        <v>7.3265109153308403E-4</v>
      </c>
      <c r="Z84" s="120"/>
      <c r="AA84" s="119">
        <f t="shared" si="111"/>
        <v>2.1709010215717323E-2</v>
      </c>
      <c r="AC84" s="26">
        <f t="shared" si="87"/>
        <v>107</v>
      </c>
      <c r="AD84" s="25">
        <f t="shared" si="88"/>
        <v>1.5242218824609679</v>
      </c>
      <c r="AE84" s="105"/>
      <c r="AF84" s="26">
        <f t="shared" si="89"/>
        <v>104</v>
      </c>
      <c r="AG84" s="25">
        <f t="shared" si="90"/>
        <v>1.5242218824609679</v>
      </c>
      <c r="AH84" s="123"/>
      <c r="AI84" s="51">
        <f t="shared" si="91"/>
        <v>0.05</v>
      </c>
      <c r="AJ84" s="35">
        <f t="shared" si="92"/>
        <v>0</v>
      </c>
      <c r="AL84" s="25">
        <f t="shared" si="112"/>
        <v>51.188112433678512</v>
      </c>
      <c r="AM84" s="25">
        <f t="shared" si="113"/>
        <v>1</v>
      </c>
      <c r="AO84" s="33">
        <f t="shared" si="114"/>
        <v>2100</v>
      </c>
      <c r="AP84" s="33">
        <f t="shared" si="115"/>
        <v>2100</v>
      </c>
      <c r="AQ84" s="125"/>
      <c r="AR84" s="126">
        <f t="shared" si="116"/>
        <v>163846.28629589878</v>
      </c>
      <c r="AS84" s="126">
        <f t="shared" si="117"/>
        <v>163846.28629589878</v>
      </c>
      <c r="AT84" s="126"/>
      <c r="AU84" s="62">
        <f t="shared" si="93"/>
        <v>9.624747935829701</v>
      </c>
      <c r="AV84" s="62">
        <f t="shared" si="94"/>
        <v>60.021080249166218</v>
      </c>
      <c r="AW84" s="62">
        <f t="shared" si="95"/>
        <v>69.645828184995921</v>
      </c>
      <c r="AX84" s="61">
        <f t="shared" si="118"/>
        <v>1.5119419955501698</v>
      </c>
      <c r="AY84" s="126"/>
      <c r="AZ84" s="33">
        <f>IF(B84="","",VLOOKUP($A$3,'Tab1-Plan'!$B$30:$F$33,IF(B84&lt;65,2,3),FALSE))</f>
        <v>1000</v>
      </c>
      <c r="BA84" s="33">
        <f>IF(T84="","",VLOOKUP($A$3,'Tab1-Plan'!$B$30:$F$33,IF(T84&lt;65,4,5),FALSE))</f>
        <v>1500</v>
      </c>
      <c r="BB84" s="115"/>
      <c r="BC84" s="126">
        <f t="shared" si="96"/>
        <v>1000</v>
      </c>
      <c r="BD84" s="126">
        <f t="shared" si="97"/>
        <v>1500</v>
      </c>
      <c r="BE84" s="125"/>
      <c r="BF84" s="62">
        <f t="shared" si="98"/>
        <v>5.8742545549356262E-2</v>
      </c>
      <c r="BG84" s="62">
        <f t="shared" si="99"/>
        <v>0.54948831864981307</v>
      </c>
      <c r="BH84" s="62">
        <f t="shared" si="100"/>
        <v>0.60823086419916939</v>
      </c>
      <c r="BI84" s="61">
        <f t="shared" si="101"/>
        <v>1.3204090044414344E-2</v>
      </c>
      <c r="BJ84" s="61"/>
      <c r="BK84" s="61">
        <f t="shared" si="102"/>
        <v>69.037597320796749</v>
      </c>
      <c r="BL84" s="61">
        <f t="shared" si="103"/>
        <v>1.4987379055057555</v>
      </c>
      <c r="BM84" s="127"/>
      <c r="BU84" s="37"/>
      <c r="BV84" s="127"/>
      <c r="BW84" s="127"/>
    </row>
    <row r="85" spans="1:75">
      <c r="A85" s="26">
        <f t="shared" si="104"/>
        <v>2103</v>
      </c>
      <c r="B85" s="26">
        <f t="shared" si="105"/>
        <v>108</v>
      </c>
      <c r="C85" s="26">
        <f t="shared" si="106"/>
        <v>82</v>
      </c>
      <c r="D85" s="103">
        <f t="shared" si="75"/>
        <v>1</v>
      </c>
      <c r="E85" s="118">
        <f t="shared" si="76"/>
        <v>0</v>
      </c>
      <c r="F85" s="103">
        <f t="shared" si="77"/>
        <v>0.6653</v>
      </c>
      <c r="G85" s="103"/>
      <c r="H85" s="60">
        <f>IF(B85="","",(IF(AND(B85&gt;='Tab1-Plan'!$C$9,C85&gt;='Tab1-Plan'!$D$9),1,0)))</f>
        <v>1</v>
      </c>
      <c r="I85" s="64">
        <f>IF(AND(B85="",T85=""),"",VLOOKUP($A$3,'Tab2-Assumptions'!$A$10:$C$13,2,FALSE))</f>
        <v>0.5</v>
      </c>
      <c r="J85" s="64">
        <f>IF(AND(B85="",T85=""),"",VLOOKUP($A$3,'Tab2-Assumptions'!$A$10:$C$13,3,FALSE))</f>
        <v>0.2</v>
      </c>
      <c r="K85" s="103">
        <f t="shared" si="107"/>
        <v>0</v>
      </c>
      <c r="L85" s="103">
        <f t="shared" si="78"/>
        <v>0</v>
      </c>
      <c r="M85" s="103">
        <f t="shared" si="79"/>
        <v>0</v>
      </c>
      <c r="N85" s="103">
        <f t="shared" si="80"/>
        <v>0</v>
      </c>
      <c r="O85" s="103">
        <f t="shared" si="81"/>
        <v>0</v>
      </c>
      <c r="P85" s="103">
        <f t="shared" si="108"/>
        <v>6.8737297728075879E-5</v>
      </c>
      <c r="Q85" s="103">
        <f t="shared" si="82"/>
        <v>2.3006373549586997E-5</v>
      </c>
      <c r="R85" s="103">
        <f t="shared" si="83"/>
        <v>4.5871835638831442E-5</v>
      </c>
      <c r="T85" s="26">
        <f t="shared" si="109"/>
        <v>105</v>
      </c>
      <c r="U85" s="119">
        <f t="shared" si="84"/>
        <v>0.48780000000000001</v>
      </c>
      <c r="V85" s="119"/>
      <c r="W85" s="120">
        <f t="shared" si="110"/>
        <v>2.6348415279519718E-3</v>
      </c>
      <c r="X85" s="120">
        <f t="shared" si="85"/>
        <v>1.3495658306169999E-3</v>
      </c>
      <c r="Y85" s="120">
        <f t="shared" si="86"/>
        <v>3.9844073585689724E-4</v>
      </c>
      <c r="Z85" s="120"/>
      <c r="AA85" s="119">
        <f t="shared" si="111"/>
        <v>2.0675247824492687E-2</v>
      </c>
      <c r="AC85" s="26">
        <f t="shared" si="87"/>
        <v>108</v>
      </c>
      <c r="AD85" s="25">
        <f t="shared" si="88"/>
        <v>1.5242218824609679</v>
      </c>
      <c r="AE85" s="105"/>
      <c r="AF85" s="26">
        <f t="shared" si="89"/>
        <v>105</v>
      </c>
      <c r="AG85" s="25">
        <f t="shared" si="90"/>
        <v>1.5242218824609679</v>
      </c>
      <c r="AH85" s="123"/>
      <c r="AI85" s="51">
        <f t="shared" si="91"/>
        <v>0.05</v>
      </c>
      <c r="AJ85" s="35">
        <f t="shared" si="92"/>
        <v>0</v>
      </c>
      <c r="AL85" s="25">
        <f t="shared" si="112"/>
        <v>53.747518055362441</v>
      </c>
      <c r="AM85" s="25">
        <f t="shared" si="113"/>
        <v>1</v>
      </c>
      <c r="AO85" s="33">
        <f t="shared" si="114"/>
        <v>2100</v>
      </c>
      <c r="AP85" s="33">
        <f t="shared" si="115"/>
        <v>2100</v>
      </c>
      <c r="AQ85" s="125"/>
      <c r="AR85" s="126">
        <f t="shared" si="116"/>
        <v>172038.60061069374</v>
      </c>
      <c r="AS85" s="126">
        <f t="shared" si="117"/>
        <v>172038.60061069374</v>
      </c>
      <c r="AT85" s="126"/>
      <c r="AU85" s="62">
        <f t="shared" si="93"/>
        <v>3.9458632053741547</v>
      </c>
      <c r="AV85" s="62">
        <f t="shared" si="94"/>
        <v>34.273593311557832</v>
      </c>
      <c r="AW85" s="62">
        <f t="shared" si="95"/>
        <v>38.219456516931984</v>
      </c>
      <c r="AX85" s="61">
        <f t="shared" si="118"/>
        <v>0.7901967352049909</v>
      </c>
      <c r="AY85" s="126"/>
      <c r="AZ85" s="33">
        <f>IF(B85="","",VLOOKUP($A$3,'Tab1-Plan'!$B$30:$F$33,IF(B85&lt;65,2,3),FALSE))</f>
        <v>1000</v>
      </c>
      <c r="BA85" s="33">
        <f>IF(T85="","",VLOOKUP($A$3,'Tab1-Plan'!$B$30:$F$33,IF(T85&lt;65,4,5),FALSE))</f>
        <v>1500</v>
      </c>
      <c r="BB85" s="115"/>
      <c r="BC85" s="126">
        <f t="shared" si="96"/>
        <v>1000</v>
      </c>
      <c r="BD85" s="126">
        <f t="shared" si="97"/>
        <v>1500</v>
      </c>
      <c r="BE85" s="125"/>
      <c r="BF85" s="62">
        <f t="shared" si="98"/>
        <v>2.2935917819415719E-2</v>
      </c>
      <c r="BG85" s="62">
        <f t="shared" si="99"/>
        <v>0.29883055189267294</v>
      </c>
      <c r="BH85" s="62">
        <f t="shared" si="100"/>
        <v>0.32176646971208867</v>
      </c>
      <c r="BI85" s="61">
        <f t="shared" si="101"/>
        <v>6.6526015029095527E-3</v>
      </c>
      <c r="BJ85" s="61"/>
      <c r="BK85" s="61">
        <f t="shared" si="102"/>
        <v>37.897690047219896</v>
      </c>
      <c r="BL85" s="61">
        <f t="shared" si="103"/>
        <v>0.78354413370208131</v>
      </c>
      <c r="BM85" s="127"/>
      <c r="BU85" s="37"/>
      <c r="BV85" s="127"/>
      <c r="BW85" s="127"/>
    </row>
    <row r="86" spans="1:75">
      <c r="A86" s="26">
        <f t="shared" si="104"/>
        <v>2104</v>
      </c>
      <c r="B86" s="26">
        <f t="shared" si="105"/>
        <v>109</v>
      </c>
      <c r="C86" s="26">
        <f t="shared" si="106"/>
        <v>83</v>
      </c>
      <c r="D86" s="103">
        <f t="shared" si="75"/>
        <v>1</v>
      </c>
      <c r="E86" s="118">
        <f t="shared" si="76"/>
        <v>0</v>
      </c>
      <c r="F86" s="103">
        <f t="shared" si="77"/>
        <v>0.76019999999999999</v>
      </c>
      <c r="G86" s="103"/>
      <c r="H86" s="60">
        <f>IF(B86="","",(IF(AND(B86&gt;='Tab1-Plan'!$C$9,C86&gt;='Tab1-Plan'!$D$9),1,0)))</f>
        <v>1</v>
      </c>
      <c r="I86" s="64">
        <f>IF(AND(B86="",T86=""),"",VLOOKUP($A$3,'Tab2-Assumptions'!$A$10:$C$13,2,FALSE))</f>
        <v>0.5</v>
      </c>
      <c r="J86" s="64">
        <f>IF(AND(B86="",T86=""),"",VLOOKUP($A$3,'Tab2-Assumptions'!$A$10:$C$13,3,FALSE))</f>
        <v>0.2</v>
      </c>
      <c r="K86" s="103">
        <f t="shared" si="107"/>
        <v>0</v>
      </c>
      <c r="L86" s="103">
        <f t="shared" si="78"/>
        <v>0</v>
      </c>
      <c r="M86" s="103">
        <f t="shared" si="79"/>
        <v>0</v>
      </c>
      <c r="N86" s="103">
        <f t="shared" si="80"/>
        <v>0</v>
      </c>
      <c r="O86" s="103">
        <f t="shared" si="81"/>
        <v>0</v>
      </c>
      <c r="P86" s="103">
        <f t="shared" si="108"/>
        <v>2.3006373549586997E-5</v>
      </c>
      <c r="Q86" s="103">
        <f t="shared" si="82"/>
        <v>5.5169283771909623E-6</v>
      </c>
      <c r="R86" s="103">
        <f t="shared" si="83"/>
        <v>1.426165096338898E-5</v>
      </c>
      <c r="T86" s="26">
        <f t="shared" si="109"/>
        <v>106</v>
      </c>
      <c r="U86" s="119">
        <f t="shared" si="84"/>
        <v>0.54590000000000005</v>
      </c>
      <c r="V86" s="119"/>
      <c r="W86" s="120">
        <f t="shared" si="110"/>
        <v>1.3495658306169999E-3</v>
      </c>
      <c r="X86" s="120">
        <f t="shared" si="85"/>
        <v>6.1283784368317961E-4</v>
      </c>
      <c r="Y86" s="120">
        <f t="shared" si="86"/>
        <v>1.9624036743001798E-4</v>
      </c>
      <c r="Z86" s="120"/>
      <c r="AA86" s="119">
        <f t="shared" si="111"/>
        <v>1.9690712213802558E-2</v>
      </c>
      <c r="AC86" s="26">
        <f t="shared" si="87"/>
        <v>109</v>
      </c>
      <c r="AD86" s="25">
        <f t="shared" si="88"/>
        <v>1.5242218824609679</v>
      </c>
      <c r="AE86" s="105"/>
      <c r="AF86" s="26">
        <f t="shared" si="89"/>
        <v>106</v>
      </c>
      <c r="AG86" s="25">
        <f t="shared" si="90"/>
        <v>1.5242218824609679</v>
      </c>
      <c r="AH86" s="123"/>
      <c r="AI86" s="51">
        <f t="shared" si="91"/>
        <v>0.05</v>
      </c>
      <c r="AJ86" s="35">
        <f t="shared" si="92"/>
        <v>0</v>
      </c>
      <c r="AL86" s="25">
        <f t="shared" si="112"/>
        <v>56.434893958130566</v>
      </c>
      <c r="AM86" s="25">
        <f t="shared" si="113"/>
        <v>1</v>
      </c>
      <c r="AO86" s="33">
        <f t="shared" si="114"/>
        <v>2100</v>
      </c>
      <c r="AP86" s="33">
        <f t="shared" si="115"/>
        <v>2100</v>
      </c>
      <c r="AQ86" s="125"/>
      <c r="AR86" s="126">
        <f t="shared" si="116"/>
        <v>180640.53064122846</v>
      </c>
      <c r="AS86" s="126">
        <f t="shared" si="117"/>
        <v>180640.53064122846</v>
      </c>
      <c r="AT86" s="126"/>
      <c r="AU86" s="62">
        <f t="shared" si="93"/>
        <v>1.2881160989232863</v>
      </c>
      <c r="AV86" s="62">
        <f t="shared" si="94"/>
        <v>17.724482052894047</v>
      </c>
      <c r="AW86" s="62">
        <f t="shared" si="95"/>
        <v>19.012598151817333</v>
      </c>
      <c r="AX86" s="61">
        <f t="shared" si="118"/>
        <v>0.37437159864410952</v>
      </c>
      <c r="AY86" s="126"/>
      <c r="AZ86" s="33">
        <f>IF(B86="","",VLOOKUP($A$3,'Tab1-Plan'!$B$30:$F$33,IF(B86&lt;65,2,3),FALSE))</f>
        <v>1000</v>
      </c>
      <c r="BA86" s="33">
        <f>IF(T86="","",VLOOKUP($A$3,'Tab1-Plan'!$B$30:$F$33,IF(T86&lt;65,4,5),FALSE))</f>
        <v>1500</v>
      </c>
      <c r="BB86" s="115"/>
      <c r="BC86" s="126">
        <f t="shared" si="96"/>
        <v>1000</v>
      </c>
      <c r="BD86" s="126">
        <f t="shared" si="97"/>
        <v>1500</v>
      </c>
      <c r="BE86" s="125"/>
      <c r="BF86" s="62">
        <f t="shared" si="98"/>
        <v>7.1308254816944902E-3</v>
      </c>
      <c r="BG86" s="62">
        <f t="shared" si="99"/>
        <v>0.14718027557251348</v>
      </c>
      <c r="BH86" s="62">
        <f t="shared" si="100"/>
        <v>0.15431110105420798</v>
      </c>
      <c r="BI86" s="61">
        <f t="shared" si="101"/>
        <v>3.0384954822534138E-3</v>
      </c>
      <c r="BJ86" s="61"/>
      <c r="BK86" s="61">
        <f t="shared" si="102"/>
        <v>18.858287050763124</v>
      </c>
      <c r="BL86" s="61">
        <f t="shared" si="103"/>
        <v>0.37133310316185608</v>
      </c>
      <c r="BM86" s="127"/>
      <c r="BU86" s="37"/>
      <c r="BV86" s="127"/>
      <c r="BW86" s="127"/>
    </row>
    <row r="87" spans="1:75">
      <c r="A87" s="26">
        <f t="shared" si="104"/>
        <v>2105</v>
      </c>
      <c r="B87" s="26">
        <f t="shared" si="105"/>
        <v>110</v>
      </c>
      <c r="C87" s="26">
        <f t="shared" si="106"/>
        <v>84</v>
      </c>
      <c r="D87" s="103">
        <f t="shared" si="75"/>
        <v>1</v>
      </c>
      <c r="E87" s="118">
        <f t="shared" si="76"/>
        <v>0</v>
      </c>
      <c r="F87" s="103">
        <f t="shared" si="77"/>
        <v>1</v>
      </c>
      <c r="G87" s="103"/>
      <c r="H87" s="60">
        <f>IF(B87="","",(IF(AND(B87&gt;='Tab1-Plan'!$C$9,C87&gt;='Tab1-Plan'!$D$9),1,0)))</f>
        <v>1</v>
      </c>
      <c r="I87" s="64">
        <f>IF(AND(B87="",T87=""),"",VLOOKUP($A$3,'Tab2-Assumptions'!$A$10:$C$13,2,FALSE))</f>
        <v>0.5</v>
      </c>
      <c r="J87" s="64">
        <f>IF(AND(B87="",T87=""),"",VLOOKUP($A$3,'Tab2-Assumptions'!$A$10:$C$13,3,FALSE))</f>
        <v>0.2</v>
      </c>
      <c r="K87" s="103">
        <f t="shared" si="107"/>
        <v>0</v>
      </c>
      <c r="L87" s="103">
        <f t="shared" si="78"/>
        <v>0</v>
      </c>
      <c r="M87" s="103">
        <f t="shared" si="79"/>
        <v>0</v>
      </c>
      <c r="N87" s="103">
        <f t="shared" si="80"/>
        <v>0</v>
      </c>
      <c r="O87" s="103">
        <f t="shared" si="81"/>
        <v>0</v>
      </c>
      <c r="P87" s="103">
        <f t="shared" si="108"/>
        <v>5.5169283771909623E-6</v>
      </c>
      <c r="Q87" s="103">
        <f t="shared" si="82"/>
        <v>0</v>
      </c>
      <c r="R87" s="103">
        <f t="shared" si="83"/>
        <v>2.7584641885954811E-6</v>
      </c>
      <c r="T87" s="26">
        <f t="shared" si="109"/>
        <v>107</v>
      </c>
      <c r="U87" s="119">
        <f t="shared" si="84"/>
        <v>0.61429999999999996</v>
      </c>
      <c r="V87" s="119"/>
      <c r="W87" s="120">
        <f t="shared" si="110"/>
        <v>6.1283784368317961E-4</v>
      </c>
      <c r="X87" s="120">
        <f t="shared" si="85"/>
        <v>2.3637155630860241E-4</v>
      </c>
      <c r="Y87" s="120">
        <f t="shared" si="86"/>
        <v>8.4920939999178207E-5</v>
      </c>
      <c r="Z87" s="120"/>
      <c r="AA87" s="119">
        <f t="shared" si="111"/>
        <v>1.8753059251240531E-2</v>
      </c>
      <c r="AC87" s="26">
        <f t="shared" si="87"/>
        <v>110</v>
      </c>
      <c r="AD87" s="25">
        <f t="shared" si="88"/>
        <v>1.5242218824609679</v>
      </c>
      <c r="AE87" s="105"/>
      <c r="AF87" s="26">
        <f t="shared" si="89"/>
        <v>107</v>
      </c>
      <c r="AG87" s="25">
        <f t="shared" si="90"/>
        <v>1.5242218824609679</v>
      </c>
      <c r="AH87" s="123"/>
      <c r="AI87" s="51">
        <f t="shared" si="91"/>
        <v>0.05</v>
      </c>
      <c r="AJ87" s="35">
        <f t="shared" si="92"/>
        <v>0</v>
      </c>
      <c r="AL87" s="25">
        <f t="shared" si="112"/>
        <v>59.256638656037097</v>
      </c>
      <c r="AM87" s="25">
        <f t="shared" si="113"/>
        <v>1</v>
      </c>
      <c r="AO87" s="33">
        <f t="shared" si="114"/>
        <v>2100</v>
      </c>
      <c r="AP87" s="33">
        <f t="shared" si="115"/>
        <v>2100</v>
      </c>
      <c r="AQ87" s="125"/>
      <c r="AR87" s="126">
        <f t="shared" si="116"/>
        <v>189672.55717328985</v>
      </c>
      <c r="AS87" s="126">
        <f t="shared" si="117"/>
        <v>189672.55717328985</v>
      </c>
      <c r="AT87" s="126"/>
      <c r="AU87" s="62">
        <f t="shared" si="93"/>
        <v>0.26160247826092448</v>
      </c>
      <c r="AV87" s="62">
        <f t="shared" si="94"/>
        <v>8.0535859236018226</v>
      </c>
      <c r="AW87" s="62">
        <f t="shared" si="95"/>
        <v>8.3151884018627467</v>
      </c>
      <c r="AX87" s="61">
        <f t="shared" si="118"/>
        <v>0.15593522078536015</v>
      </c>
      <c r="AY87" s="126"/>
      <c r="AZ87" s="33">
        <f>IF(B87="","",VLOOKUP($A$3,'Tab1-Plan'!$B$30:$F$33,IF(B87&lt;65,2,3),FALSE))</f>
        <v>1000</v>
      </c>
      <c r="BA87" s="33">
        <f>IF(T87="","",VLOOKUP($A$3,'Tab1-Plan'!$B$30:$F$33,IF(T87&lt;65,4,5),FALSE))</f>
        <v>1500</v>
      </c>
      <c r="BB87" s="115"/>
      <c r="BC87" s="126">
        <f t="shared" si="96"/>
        <v>1000</v>
      </c>
      <c r="BD87" s="126">
        <f t="shared" si="97"/>
        <v>1500</v>
      </c>
      <c r="BE87" s="125"/>
      <c r="BF87" s="62">
        <f t="shared" si="98"/>
        <v>1.3792320942977406E-3</v>
      </c>
      <c r="BG87" s="62">
        <f t="shared" si="99"/>
        <v>6.369070499938366E-2</v>
      </c>
      <c r="BH87" s="62">
        <f t="shared" si="100"/>
        <v>6.5069937093681404E-2</v>
      </c>
      <c r="BI87" s="61">
        <f t="shared" si="101"/>
        <v>1.2202603857923015E-3</v>
      </c>
      <c r="BJ87" s="61"/>
      <c r="BK87" s="61">
        <f t="shared" si="102"/>
        <v>8.2501184647690646</v>
      </c>
      <c r="BL87" s="61">
        <f t="shared" si="103"/>
        <v>0.15471496039956786</v>
      </c>
      <c r="BM87" s="127"/>
      <c r="BU87" s="37"/>
      <c r="BV87" s="127"/>
      <c r="BW87" s="127"/>
    </row>
    <row r="88" spans="1:75">
      <c r="A88" s="26">
        <f t="shared" si="104"/>
        <v>2106</v>
      </c>
      <c r="B88" s="26" t="str">
        <f t="shared" si="105"/>
        <v/>
      </c>
      <c r="C88" s="26" t="str">
        <f t="shared" si="106"/>
        <v/>
      </c>
      <c r="D88" s="103" t="str">
        <f t="shared" si="75"/>
        <v/>
      </c>
      <c r="E88" s="118" t="str">
        <f t="shared" si="76"/>
        <v/>
      </c>
      <c r="F88" s="103" t="str">
        <f t="shared" si="77"/>
        <v/>
      </c>
      <c r="G88" s="103"/>
      <c r="H88" s="60" t="str">
        <f>IF(B88="","",(IF(AND(B88&gt;='Tab1-Plan'!$C$9,C88&gt;='Tab1-Plan'!$D$9),1,0)))</f>
        <v/>
      </c>
      <c r="I88" s="64">
        <f>IF(AND(B88="",T88=""),"",VLOOKUP($A$3,'Tab2-Assumptions'!$A$10:$C$13,2,FALSE))</f>
        <v>0.5</v>
      </c>
      <c r="J88" s="64">
        <f>IF(AND(B88="",T88=""),"",VLOOKUP($A$3,'Tab2-Assumptions'!$A$10:$C$13,3,FALSE))</f>
        <v>0.2</v>
      </c>
      <c r="K88" s="103" t="str">
        <f t="shared" si="107"/>
        <v/>
      </c>
      <c r="L88" s="103" t="str">
        <f t="shared" si="78"/>
        <v/>
      </c>
      <c r="M88" s="103" t="str">
        <f t="shared" si="79"/>
        <v/>
      </c>
      <c r="N88" s="103" t="str">
        <f t="shared" si="80"/>
        <v/>
      </c>
      <c r="O88" s="103" t="str">
        <f t="shared" si="81"/>
        <v/>
      </c>
      <c r="P88" s="103" t="str">
        <f t="shared" si="108"/>
        <v/>
      </c>
      <c r="Q88" s="103" t="str">
        <f t="shared" si="82"/>
        <v/>
      </c>
      <c r="R88" s="103" t="str">
        <f t="shared" si="83"/>
        <v/>
      </c>
      <c r="T88" s="26">
        <f t="shared" si="109"/>
        <v>108</v>
      </c>
      <c r="U88" s="119">
        <f t="shared" si="84"/>
        <v>0.69489999999999996</v>
      </c>
      <c r="V88" s="119"/>
      <c r="W88" s="120">
        <f t="shared" si="110"/>
        <v>2.3637155630860241E-4</v>
      </c>
      <c r="X88" s="120">
        <f t="shared" si="85"/>
        <v>7.2116961829754608E-5</v>
      </c>
      <c r="Y88" s="120">
        <f t="shared" si="86"/>
        <v>3.0848851813835701E-5</v>
      </c>
      <c r="Z88" s="120"/>
      <c r="AA88" s="119">
        <f t="shared" si="111"/>
        <v>1.7860056429752885E-2</v>
      </c>
      <c r="AC88" s="26" t="str">
        <f t="shared" si="87"/>
        <v/>
      </c>
      <c r="AD88" s="25" t="str">
        <f t="shared" si="88"/>
        <v/>
      </c>
      <c r="AE88" s="105"/>
      <c r="AF88" s="26">
        <f t="shared" si="89"/>
        <v>108</v>
      </c>
      <c r="AG88" s="25">
        <f t="shared" si="90"/>
        <v>1.5242218824609679</v>
      </c>
      <c r="AH88" s="123"/>
      <c r="AI88" s="51">
        <f t="shared" si="91"/>
        <v>0.05</v>
      </c>
      <c r="AJ88" s="35">
        <f t="shared" si="92"/>
        <v>0</v>
      </c>
      <c r="AL88" s="25">
        <f t="shared" si="112"/>
        <v>62.219470588838952</v>
      </c>
      <c r="AM88" s="25">
        <f t="shared" si="113"/>
        <v>1</v>
      </c>
      <c r="AO88" s="33" t="str">
        <f t="shared" si="114"/>
        <v/>
      </c>
      <c r="AP88" s="33">
        <f t="shared" si="115"/>
        <v>2100</v>
      </c>
      <c r="AQ88" s="125"/>
      <c r="AR88" s="126" t="str">
        <f t="shared" si="116"/>
        <v/>
      </c>
      <c r="AS88" s="126">
        <f t="shared" si="117"/>
        <v>199156.18503195437</v>
      </c>
      <c r="AT88" s="126"/>
      <c r="AU88" s="62" t="str">
        <f t="shared" si="93"/>
        <v/>
      </c>
      <c r="AV88" s="62">
        <f t="shared" si="94"/>
        <v>3.0718698199298022</v>
      </c>
      <c r="AW88" s="62">
        <f t="shared" si="95"/>
        <v>3.0718698199298022</v>
      </c>
      <c r="AX88" s="61">
        <f t="shared" si="118"/>
        <v>5.4863768328801105E-2</v>
      </c>
      <c r="AY88" s="126"/>
      <c r="AZ88" s="33" t="str">
        <f>IF(B88="","",VLOOKUP($A$3,'Tab1-Plan'!$B$30:$F$33,IF(B88&lt;65,2,3),FALSE))</f>
        <v/>
      </c>
      <c r="BA88" s="33">
        <f>IF(T88="","",VLOOKUP($A$3,'Tab1-Plan'!$B$30:$F$33,IF(T88&lt;65,4,5),FALSE))</f>
        <v>1500</v>
      </c>
      <c r="BB88" s="115"/>
      <c r="BC88" s="126" t="str">
        <f t="shared" si="96"/>
        <v/>
      </c>
      <c r="BD88" s="126">
        <f t="shared" si="97"/>
        <v>1500</v>
      </c>
      <c r="BE88" s="125"/>
      <c r="BF88" s="62" t="str">
        <f t="shared" si="98"/>
        <v/>
      </c>
      <c r="BG88" s="62">
        <f t="shared" si="99"/>
        <v>2.3136638860376774E-2</v>
      </c>
      <c r="BH88" s="62">
        <f t="shared" si="100"/>
        <v>2.3136638860376774E-2</v>
      </c>
      <c r="BI88" s="61">
        <f t="shared" si="101"/>
        <v>4.1322167564114266E-4</v>
      </c>
      <c r="BJ88" s="61"/>
      <c r="BK88" s="61">
        <f t="shared" si="102"/>
        <v>3.0487331810694256</v>
      </c>
      <c r="BL88" s="61">
        <f t="shared" si="103"/>
        <v>5.4450546653159959E-2</v>
      </c>
      <c r="BM88" s="127"/>
      <c r="BU88" s="37"/>
      <c r="BV88" s="127"/>
      <c r="BW88" s="127"/>
    </row>
    <row r="89" spans="1:75">
      <c r="A89" s="26">
        <f t="shared" si="104"/>
        <v>2107</v>
      </c>
      <c r="B89" s="26" t="str">
        <f t="shared" si="105"/>
        <v/>
      </c>
      <c r="C89" s="26" t="str">
        <f t="shared" si="106"/>
        <v/>
      </c>
      <c r="D89" s="103" t="str">
        <f t="shared" si="75"/>
        <v/>
      </c>
      <c r="E89" s="118" t="str">
        <f t="shared" si="76"/>
        <v/>
      </c>
      <c r="F89" s="103" t="str">
        <f t="shared" si="77"/>
        <v/>
      </c>
      <c r="G89" s="103"/>
      <c r="H89" s="60" t="str">
        <f>IF(B89="","",(IF(AND(B89&gt;='Tab1-Plan'!$C$9,C89&gt;='Tab1-Plan'!$D$9),1,0)))</f>
        <v/>
      </c>
      <c r="I89" s="64">
        <f>IF(AND(B89="",T89=""),"",VLOOKUP($A$3,'Tab2-Assumptions'!$A$10:$C$13,2,FALSE))</f>
        <v>0.5</v>
      </c>
      <c r="J89" s="64">
        <f>IF(AND(B89="",T89=""),"",VLOOKUP($A$3,'Tab2-Assumptions'!$A$10:$C$13,3,FALSE))</f>
        <v>0.2</v>
      </c>
      <c r="K89" s="103" t="str">
        <f t="shared" si="107"/>
        <v/>
      </c>
      <c r="L89" s="103" t="str">
        <f t="shared" si="78"/>
        <v/>
      </c>
      <c r="M89" s="103" t="str">
        <f t="shared" si="79"/>
        <v/>
      </c>
      <c r="N89" s="103" t="str">
        <f t="shared" si="80"/>
        <v/>
      </c>
      <c r="O89" s="103" t="str">
        <f t="shared" si="81"/>
        <v/>
      </c>
      <c r="P89" s="103" t="str">
        <f t="shared" si="108"/>
        <v/>
      </c>
      <c r="Q89" s="103" t="str">
        <f t="shared" si="82"/>
        <v/>
      </c>
      <c r="R89" s="103" t="str">
        <f t="shared" si="83"/>
        <v/>
      </c>
      <c r="T89" s="26">
        <f t="shared" si="109"/>
        <v>109</v>
      </c>
      <c r="U89" s="119">
        <f t="shared" si="84"/>
        <v>0.78949999999999998</v>
      </c>
      <c r="V89" s="119"/>
      <c r="W89" s="120">
        <f t="shared" si="110"/>
        <v>7.2116961829754608E-5</v>
      </c>
      <c r="X89" s="120">
        <f t="shared" si="85"/>
        <v>1.5180620465163347E-5</v>
      </c>
      <c r="Y89" s="120">
        <f t="shared" si="86"/>
        <v>8.7297582294917956E-6</v>
      </c>
      <c r="Z89" s="120"/>
      <c r="AA89" s="119">
        <f t="shared" si="111"/>
        <v>1.7009577552145605E-2</v>
      </c>
      <c r="AC89" s="26" t="str">
        <f t="shared" si="87"/>
        <v/>
      </c>
      <c r="AD89" s="25" t="str">
        <f t="shared" si="88"/>
        <v/>
      </c>
      <c r="AE89" s="105"/>
      <c r="AF89" s="26">
        <f t="shared" si="89"/>
        <v>109</v>
      </c>
      <c r="AG89" s="25">
        <f t="shared" si="90"/>
        <v>1.5242218824609679</v>
      </c>
      <c r="AH89" s="123"/>
      <c r="AI89" s="51">
        <f t="shared" si="91"/>
        <v>0.05</v>
      </c>
      <c r="AJ89" s="35">
        <f t="shared" si="92"/>
        <v>0</v>
      </c>
      <c r="AL89" s="25">
        <f t="shared" si="112"/>
        <v>65.330444118280909</v>
      </c>
      <c r="AM89" s="25">
        <f t="shared" si="113"/>
        <v>1</v>
      </c>
      <c r="AO89" s="33" t="str">
        <f t="shared" si="114"/>
        <v/>
      </c>
      <c r="AP89" s="33">
        <f t="shared" si="115"/>
        <v>2100</v>
      </c>
      <c r="AQ89" s="125"/>
      <c r="AR89" s="126" t="str">
        <f t="shared" si="116"/>
        <v/>
      </c>
      <c r="AS89" s="126">
        <f t="shared" si="117"/>
        <v>209113.99428355214</v>
      </c>
      <c r="AT89" s="126"/>
      <c r="AU89" s="62" t="str">
        <f t="shared" si="93"/>
        <v/>
      </c>
      <c r="AV89" s="62">
        <f t="shared" si="94"/>
        <v>0.91275730624936979</v>
      </c>
      <c r="AW89" s="62">
        <f t="shared" si="95"/>
        <v>0.91275730624936979</v>
      </c>
      <c r="AX89" s="61">
        <f t="shared" si="118"/>
        <v>1.5525616186936172E-2</v>
      </c>
      <c r="AY89" s="126"/>
      <c r="AZ89" s="33" t="str">
        <f>IF(B89="","",VLOOKUP($A$3,'Tab1-Plan'!$B$30:$F$33,IF(B89&lt;65,2,3),FALSE))</f>
        <v/>
      </c>
      <c r="BA89" s="33">
        <f>IF(T89="","",VLOOKUP($A$3,'Tab1-Plan'!$B$30:$F$33,IF(T89&lt;65,4,5),FALSE))</f>
        <v>1500</v>
      </c>
      <c r="BB89" s="115"/>
      <c r="BC89" s="126" t="str">
        <f t="shared" si="96"/>
        <v/>
      </c>
      <c r="BD89" s="126">
        <f t="shared" si="97"/>
        <v>1500</v>
      </c>
      <c r="BE89" s="125"/>
      <c r="BF89" s="62" t="str">
        <f t="shared" si="98"/>
        <v/>
      </c>
      <c r="BG89" s="62">
        <f t="shared" si="99"/>
        <v>6.5473186721188466E-3</v>
      </c>
      <c r="BH89" s="62">
        <f t="shared" si="100"/>
        <v>6.5473186721188466E-3</v>
      </c>
      <c r="BI89" s="61">
        <f t="shared" si="101"/>
        <v>1.113671247120165E-4</v>
      </c>
      <c r="BJ89" s="61"/>
      <c r="BK89" s="61">
        <f t="shared" si="102"/>
        <v>0.90620998757725091</v>
      </c>
      <c r="BL89" s="61">
        <f t="shared" si="103"/>
        <v>1.5414249062224156E-2</v>
      </c>
      <c r="BM89" s="127"/>
      <c r="BU89" s="37"/>
      <c r="BV89" s="127"/>
      <c r="BW89" s="127"/>
    </row>
    <row r="90" spans="1:75">
      <c r="A90" s="26">
        <f t="shared" si="104"/>
        <v>2108</v>
      </c>
      <c r="B90" s="26" t="str">
        <f t="shared" si="105"/>
        <v/>
      </c>
      <c r="C90" s="26" t="str">
        <f t="shared" si="106"/>
        <v/>
      </c>
      <c r="D90" s="103" t="str">
        <f t="shared" si="75"/>
        <v/>
      </c>
      <c r="E90" s="118" t="str">
        <f t="shared" si="76"/>
        <v/>
      </c>
      <c r="F90" s="103" t="str">
        <f t="shared" si="77"/>
        <v/>
      </c>
      <c r="G90" s="103"/>
      <c r="H90" s="60" t="str">
        <f>IF(B90="","",(IF(AND(B90&gt;='Tab1-Plan'!$C$9,C90&gt;='Tab1-Plan'!$D$9),1,0)))</f>
        <v/>
      </c>
      <c r="I90" s="64">
        <f>IF(AND(B90="",T90=""),"",VLOOKUP($A$3,'Tab2-Assumptions'!$A$10:$C$13,2,FALSE))</f>
        <v>0.5</v>
      </c>
      <c r="J90" s="64">
        <f>IF(AND(B90="",T90=""),"",VLOOKUP($A$3,'Tab2-Assumptions'!$A$10:$C$13,3,FALSE))</f>
        <v>0.2</v>
      </c>
      <c r="K90" s="103" t="str">
        <f t="shared" si="107"/>
        <v/>
      </c>
      <c r="L90" s="103" t="str">
        <f t="shared" si="78"/>
        <v/>
      </c>
      <c r="M90" s="103" t="str">
        <f t="shared" si="79"/>
        <v/>
      </c>
      <c r="N90" s="103" t="str">
        <f t="shared" si="80"/>
        <v/>
      </c>
      <c r="O90" s="103" t="str">
        <f t="shared" si="81"/>
        <v/>
      </c>
      <c r="P90" s="103" t="str">
        <f t="shared" si="108"/>
        <v/>
      </c>
      <c r="Q90" s="103" t="str">
        <f t="shared" si="82"/>
        <v/>
      </c>
      <c r="R90" s="103" t="str">
        <f t="shared" si="83"/>
        <v/>
      </c>
      <c r="T90" s="26">
        <f t="shared" si="109"/>
        <v>110</v>
      </c>
      <c r="U90" s="119">
        <f t="shared" si="84"/>
        <v>1</v>
      </c>
      <c r="V90" s="119"/>
      <c r="W90" s="120">
        <f t="shared" si="110"/>
        <v>1.5180620465163347E-5</v>
      </c>
      <c r="X90" s="120">
        <f t="shared" si="85"/>
        <v>0</v>
      </c>
      <c r="Y90" s="120">
        <f t="shared" si="86"/>
        <v>1.5180620465163349E-6</v>
      </c>
      <c r="Z90" s="120"/>
      <c r="AA90" s="119">
        <f t="shared" si="111"/>
        <v>1.6199597668710101E-2</v>
      </c>
      <c r="AC90" s="26" t="str">
        <f t="shared" si="87"/>
        <v/>
      </c>
      <c r="AD90" s="25" t="str">
        <f t="shared" si="88"/>
        <v/>
      </c>
      <c r="AE90" s="105"/>
      <c r="AF90" s="26">
        <f t="shared" si="89"/>
        <v>110</v>
      </c>
      <c r="AG90" s="25">
        <f t="shared" si="90"/>
        <v>1.5242218824609679</v>
      </c>
      <c r="AH90" s="123"/>
      <c r="AI90" s="51">
        <f t="shared" si="91"/>
        <v>0.05</v>
      </c>
      <c r="AJ90" s="35">
        <f t="shared" si="92"/>
        <v>0</v>
      </c>
      <c r="AL90" s="25">
        <f t="shared" si="112"/>
        <v>68.596966324194952</v>
      </c>
      <c r="AM90" s="25">
        <f t="shared" si="113"/>
        <v>1</v>
      </c>
      <c r="AO90" s="33" t="str">
        <f t="shared" si="114"/>
        <v/>
      </c>
      <c r="AP90" s="33">
        <f t="shared" si="115"/>
        <v>2100</v>
      </c>
      <c r="AQ90" s="125"/>
      <c r="AR90" s="126" t="str">
        <f t="shared" si="116"/>
        <v/>
      </c>
      <c r="AS90" s="126">
        <f t="shared" si="117"/>
        <v>219569.69399772972</v>
      </c>
      <c r="AT90" s="126"/>
      <c r="AU90" s="62" t="str">
        <f t="shared" si="93"/>
        <v/>
      </c>
      <c r="AV90" s="62">
        <f t="shared" si="94"/>
        <v>0.16666020951157948</v>
      </c>
      <c r="AW90" s="62">
        <f t="shared" si="95"/>
        <v>0.16666020951157948</v>
      </c>
      <c r="AX90" s="61">
        <f t="shared" si="118"/>
        <v>2.6998283414705199E-3</v>
      </c>
      <c r="AY90" s="126"/>
      <c r="AZ90" s="33" t="str">
        <f>IF(B90="","",VLOOKUP($A$3,'Tab1-Plan'!$B$30:$F$33,IF(B90&lt;65,2,3),FALSE))</f>
        <v/>
      </c>
      <c r="BA90" s="33">
        <f>IF(T90="","",VLOOKUP($A$3,'Tab1-Plan'!$B$30:$F$33,IF(T90&lt;65,4,5),FALSE))</f>
        <v>1500</v>
      </c>
      <c r="BB90" s="115"/>
      <c r="BC90" s="126" t="str">
        <f t="shared" si="96"/>
        <v/>
      </c>
      <c r="BD90" s="126">
        <f t="shared" si="97"/>
        <v>1500</v>
      </c>
      <c r="BE90" s="125"/>
      <c r="BF90" s="62" t="str">
        <f t="shared" si="98"/>
        <v/>
      </c>
      <c r="BG90" s="62">
        <f t="shared" si="99"/>
        <v>1.1385465348872511E-3</v>
      </c>
      <c r="BH90" s="62">
        <f t="shared" si="100"/>
        <v>1.1385465348872511E-3</v>
      </c>
      <c r="BI90" s="61">
        <f t="shared" si="101"/>
        <v>1.8443995792277476E-5</v>
      </c>
      <c r="BJ90" s="61"/>
      <c r="BK90" s="61">
        <f t="shared" si="102"/>
        <v>0.16552166297669221</v>
      </c>
      <c r="BL90" s="61">
        <f t="shared" si="103"/>
        <v>2.6813843456782423E-3</v>
      </c>
      <c r="BM90" s="127"/>
      <c r="BU90" s="37"/>
      <c r="BV90" s="127"/>
      <c r="BW90" s="127"/>
    </row>
    <row r="91" spans="1:75">
      <c r="A91" s="26" t="str">
        <f t="shared" si="104"/>
        <v/>
      </c>
      <c r="B91" s="26" t="str">
        <f t="shared" si="105"/>
        <v/>
      </c>
      <c r="C91" s="26" t="str">
        <f t="shared" si="106"/>
        <v/>
      </c>
      <c r="D91" s="103" t="str">
        <f t="shared" si="75"/>
        <v/>
      </c>
      <c r="E91" s="118" t="str">
        <f t="shared" si="76"/>
        <v/>
      </c>
      <c r="F91" s="103" t="str">
        <f t="shared" si="77"/>
        <v/>
      </c>
      <c r="G91" s="103"/>
      <c r="H91" s="60" t="str">
        <f>IF(B91="","",(IF(AND(B91&gt;='Tab1-Plan'!$C$9,C91&gt;='Tab1-Plan'!$D$9),1,0)))</f>
        <v/>
      </c>
      <c r="I91" s="64" t="str">
        <f>IF(AND(B91="",T91=""),"",VLOOKUP($A$3,'Tab2-Assumptions'!$A$10:$C$13,2,FALSE))</f>
        <v/>
      </c>
      <c r="J91" s="64" t="str">
        <f>IF(AND(B91="",T91=""),"",VLOOKUP($A$3,'Tab2-Assumptions'!$A$10:$C$13,3,FALSE))</f>
        <v/>
      </c>
      <c r="K91" s="103" t="str">
        <f t="shared" si="107"/>
        <v/>
      </c>
      <c r="L91" s="103" t="str">
        <f t="shared" si="78"/>
        <v/>
      </c>
      <c r="M91" s="103" t="str">
        <f t="shared" si="79"/>
        <v/>
      </c>
      <c r="N91" s="103" t="str">
        <f t="shared" si="80"/>
        <v/>
      </c>
      <c r="O91" s="103" t="str">
        <f t="shared" si="81"/>
        <v/>
      </c>
      <c r="P91" s="103" t="str">
        <f t="shared" si="108"/>
        <v/>
      </c>
      <c r="Q91" s="103" t="str">
        <f t="shared" si="82"/>
        <v/>
      </c>
      <c r="R91" s="103" t="str">
        <f t="shared" si="83"/>
        <v/>
      </c>
      <c r="T91" s="26" t="str">
        <f t="shared" si="109"/>
        <v/>
      </c>
      <c r="U91" s="119" t="str">
        <f t="shared" si="84"/>
        <v/>
      </c>
      <c r="V91" s="119"/>
      <c r="W91" s="120" t="str">
        <f t="shared" si="110"/>
        <v/>
      </c>
      <c r="X91" s="120" t="str">
        <f t="shared" si="85"/>
        <v/>
      </c>
      <c r="Y91" s="120" t="str">
        <f t="shared" si="86"/>
        <v/>
      </c>
      <c r="Z91" s="120"/>
      <c r="AA91" s="119" t="str">
        <f t="shared" si="111"/>
        <v/>
      </c>
      <c r="AC91" s="26" t="str">
        <f t="shared" si="87"/>
        <v/>
      </c>
      <c r="AD91" s="25" t="str">
        <f t="shared" si="88"/>
        <v/>
      </c>
      <c r="AE91" s="105"/>
      <c r="AF91" s="26" t="str">
        <f t="shared" si="89"/>
        <v/>
      </c>
      <c r="AG91" s="25" t="str">
        <f t="shared" si="90"/>
        <v/>
      </c>
      <c r="AH91" s="123"/>
      <c r="AI91" s="51" t="str">
        <f t="shared" si="91"/>
        <v/>
      </c>
      <c r="AJ91" s="35" t="str">
        <f t="shared" si="92"/>
        <v/>
      </c>
      <c r="AL91" s="25" t="str">
        <f t="shared" si="112"/>
        <v/>
      </c>
      <c r="AM91" s="25" t="str">
        <f t="shared" si="113"/>
        <v/>
      </c>
      <c r="AO91" s="33" t="str">
        <f t="shared" si="114"/>
        <v/>
      </c>
      <c r="AP91" s="33" t="str">
        <f t="shared" si="115"/>
        <v/>
      </c>
      <c r="AQ91" s="125"/>
      <c r="AR91" s="126" t="str">
        <f t="shared" si="116"/>
        <v/>
      </c>
      <c r="AS91" s="126" t="str">
        <f t="shared" si="117"/>
        <v/>
      </c>
      <c r="AT91" s="126"/>
      <c r="AU91" s="62" t="str">
        <f t="shared" si="93"/>
        <v/>
      </c>
      <c r="AV91" s="62" t="str">
        <f t="shared" si="94"/>
        <v/>
      </c>
      <c r="AW91" s="62" t="str">
        <f t="shared" si="95"/>
        <v/>
      </c>
      <c r="AX91" s="61" t="str">
        <f t="shared" si="118"/>
        <v/>
      </c>
      <c r="AY91" s="126"/>
      <c r="AZ91" s="33" t="str">
        <f>IF(B91="","",VLOOKUP($A$3,'Tab1-Plan'!$B$30:$F$33,IF(B91&lt;65,2,3),FALSE))</f>
        <v/>
      </c>
      <c r="BA91" s="33" t="str">
        <f>IF(T91="","",VLOOKUP($A$3,'Tab1-Plan'!$B$30:$F$33,IF(T91&lt;65,4,5),FALSE))</f>
        <v/>
      </c>
      <c r="BB91" s="115"/>
      <c r="BC91" s="126" t="str">
        <f t="shared" si="96"/>
        <v/>
      </c>
      <c r="BD91" s="126" t="str">
        <f t="shared" si="97"/>
        <v/>
      </c>
      <c r="BE91" s="125"/>
      <c r="BF91" s="62" t="str">
        <f t="shared" si="98"/>
        <v/>
      </c>
      <c r="BG91" s="62" t="str">
        <f t="shared" si="99"/>
        <v/>
      </c>
      <c r="BH91" s="62" t="str">
        <f t="shared" si="100"/>
        <v/>
      </c>
      <c r="BI91" s="61" t="str">
        <f t="shared" si="101"/>
        <v/>
      </c>
      <c r="BJ91" s="61"/>
      <c r="BK91" s="61" t="str">
        <f t="shared" si="102"/>
        <v/>
      </c>
      <c r="BL91" s="61" t="str">
        <f t="shared" si="103"/>
        <v/>
      </c>
      <c r="BM91" s="127"/>
      <c r="BU91" s="37"/>
      <c r="BV91" s="127"/>
      <c r="BW91" s="127"/>
    </row>
    <row r="92" spans="1:75">
      <c r="A92" s="26" t="str">
        <f t="shared" si="104"/>
        <v/>
      </c>
      <c r="B92" s="26" t="str">
        <f t="shared" si="105"/>
        <v/>
      </c>
      <c r="C92" s="26" t="str">
        <f t="shared" si="106"/>
        <v/>
      </c>
      <c r="D92" s="103" t="str">
        <f t="shared" si="75"/>
        <v/>
      </c>
      <c r="E92" s="118" t="str">
        <f t="shared" si="76"/>
        <v/>
      </c>
      <c r="F92" s="103" t="str">
        <f t="shared" si="77"/>
        <v/>
      </c>
      <c r="G92" s="103"/>
      <c r="H92" s="60" t="str">
        <f>IF(B92="","",(IF(AND(B92&gt;='Tab1-Plan'!$C$9,C92&gt;='Tab1-Plan'!$D$9),1,0)))</f>
        <v/>
      </c>
      <c r="I92" s="64" t="str">
        <f>IF(AND(B92="",T92=""),"",VLOOKUP($A$3,'Tab2-Assumptions'!$A$10:$C$13,2,FALSE))</f>
        <v/>
      </c>
      <c r="J92" s="64" t="str">
        <f>IF(AND(B92="",T92=""),"",VLOOKUP($A$3,'Tab2-Assumptions'!$A$10:$C$13,3,FALSE))</f>
        <v/>
      </c>
      <c r="K92" s="103" t="str">
        <f t="shared" si="107"/>
        <v/>
      </c>
      <c r="L92" s="103" t="str">
        <f t="shared" si="78"/>
        <v/>
      </c>
      <c r="M92" s="103" t="str">
        <f t="shared" si="79"/>
        <v/>
      </c>
      <c r="N92" s="103" t="str">
        <f t="shared" si="80"/>
        <v/>
      </c>
      <c r="O92" s="103" t="str">
        <f t="shared" si="81"/>
        <v/>
      </c>
      <c r="P92" s="103" t="str">
        <f t="shared" si="108"/>
        <v/>
      </c>
      <c r="Q92" s="103" t="str">
        <f t="shared" si="82"/>
        <v/>
      </c>
      <c r="R92" s="103" t="str">
        <f t="shared" si="83"/>
        <v/>
      </c>
      <c r="T92" s="26" t="str">
        <f t="shared" si="109"/>
        <v/>
      </c>
      <c r="U92" s="119" t="str">
        <f t="shared" si="84"/>
        <v/>
      </c>
      <c r="V92" s="119"/>
      <c r="W92" s="120" t="str">
        <f t="shared" si="110"/>
        <v/>
      </c>
      <c r="X92" s="120" t="str">
        <f t="shared" si="85"/>
        <v/>
      </c>
      <c r="Y92" s="120" t="str">
        <f t="shared" si="86"/>
        <v/>
      </c>
      <c r="Z92" s="120"/>
      <c r="AA92" s="119" t="str">
        <f t="shared" si="111"/>
        <v/>
      </c>
      <c r="AC92" s="26" t="str">
        <f t="shared" si="87"/>
        <v/>
      </c>
      <c r="AD92" s="25" t="str">
        <f t="shared" si="88"/>
        <v/>
      </c>
      <c r="AE92" s="105"/>
      <c r="AF92" s="26" t="str">
        <f t="shared" si="89"/>
        <v/>
      </c>
      <c r="AG92" s="25" t="str">
        <f t="shared" si="90"/>
        <v/>
      </c>
      <c r="AH92" s="123"/>
      <c r="AI92" s="51" t="str">
        <f t="shared" si="91"/>
        <v/>
      </c>
      <c r="AJ92" s="35" t="str">
        <f t="shared" si="92"/>
        <v/>
      </c>
      <c r="AL92" s="25" t="str">
        <f t="shared" si="112"/>
        <v/>
      </c>
      <c r="AM92" s="25" t="str">
        <f t="shared" si="113"/>
        <v/>
      </c>
      <c r="AO92" s="33" t="str">
        <f t="shared" si="114"/>
        <v/>
      </c>
      <c r="AP92" s="33" t="str">
        <f t="shared" si="115"/>
        <v/>
      </c>
      <c r="AQ92" s="125"/>
      <c r="AR92" s="126" t="str">
        <f t="shared" si="116"/>
        <v/>
      </c>
      <c r="AS92" s="126" t="str">
        <f t="shared" si="117"/>
        <v/>
      </c>
      <c r="AT92" s="126"/>
      <c r="AU92" s="62" t="str">
        <f t="shared" si="93"/>
        <v/>
      </c>
      <c r="AV92" s="62" t="str">
        <f t="shared" si="94"/>
        <v/>
      </c>
      <c r="AW92" s="62" t="str">
        <f t="shared" si="95"/>
        <v/>
      </c>
      <c r="AX92" s="61" t="str">
        <f t="shared" si="118"/>
        <v/>
      </c>
      <c r="AY92" s="126"/>
      <c r="AZ92" s="33" t="str">
        <f>IF(B92="","",VLOOKUP($A$3,'Tab1-Plan'!$B$30:$F$33,IF(B92&lt;65,2,3),FALSE))</f>
        <v/>
      </c>
      <c r="BA92" s="33" t="str">
        <f>IF(T92="","",VLOOKUP($A$3,'Tab1-Plan'!$B$30:$F$33,IF(T92&lt;65,4,5),FALSE))</f>
        <v/>
      </c>
      <c r="BB92" s="115"/>
      <c r="BC92" s="126" t="str">
        <f t="shared" si="96"/>
        <v/>
      </c>
      <c r="BD92" s="126" t="str">
        <f t="shared" si="97"/>
        <v/>
      </c>
      <c r="BE92" s="125"/>
      <c r="BF92" s="62" t="str">
        <f t="shared" si="98"/>
        <v/>
      </c>
      <c r="BG92" s="62" t="str">
        <f t="shared" si="99"/>
        <v/>
      </c>
      <c r="BH92" s="62" t="str">
        <f t="shared" si="100"/>
        <v/>
      </c>
      <c r="BI92" s="61" t="str">
        <f t="shared" si="101"/>
        <v/>
      </c>
      <c r="BJ92" s="61"/>
      <c r="BK92" s="61" t="str">
        <f t="shared" si="102"/>
        <v/>
      </c>
      <c r="BL92" s="61" t="str">
        <f t="shared" si="103"/>
        <v/>
      </c>
      <c r="BM92" s="127"/>
      <c r="BU92" s="37"/>
      <c r="BV92" s="127"/>
      <c r="BW92" s="127"/>
    </row>
    <row r="93" spans="1:75">
      <c r="A93" s="26" t="str">
        <f t="shared" si="104"/>
        <v/>
      </c>
      <c r="B93" s="26" t="str">
        <f t="shared" si="105"/>
        <v/>
      </c>
      <c r="C93" s="26" t="str">
        <f t="shared" si="106"/>
        <v/>
      </c>
      <c r="D93" s="103" t="str">
        <f t="shared" si="75"/>
        <v/>
      </c>
      <c r="E93" s="118" t="str">
        <f t="shared" si="76"/>
        <v/>
      </c>
      <c r="F93" s="103" t="str">
        <f t="shared" si="77"/>
        <v/>
      </c>
      <c r="G93" s="103"/>
      <c r="H93" s="60" t="str">
        <f>IF(B93="","",(IF(AND(B93&gt;='Tab1-Plan'!$C$9,C93&gt;='Tab1-Plan'!$D$9),1,0)))</f>
        <v/>
      </c>
      <c r="I93" s="64" t="str">
        <f>IF(AND(B93="",T93=""),"",VLOOKUP($A$3,'Tab2-Assumptions'!$A$10:$C$13,2,FALSE))</f>
        <v/>
      </c>
      <c r="J93" s="64" t="str">
        <f>IF(AND(B93="",T93=""),"",VLOOKUP($A$3,'Tab2-Assumptions'!$A$10:$C$13,3,FALSE))</f>
        <v/>
      </c>
      <c r="K93" s="103" t="str">
        <f t="shared" si="107"/>
        <v/>
      </c>
      <c r="L93" s="103" t="str">
        <f t="shared" si="78"/>
        <v/>
      </c>
      <c r="M93" s="103" t="str">
        <f t="shared" si="79"/>
        <v/>
      </c>
      <c r="N93" s="103" t="str">
        <f t="shared" si="80"/>
        <v/>
      </c>
      <c r="O93" s="103" t="str">
        <f t="shared" si="81"/>
        <v/>
      </c>
      <c r="P93" s="103" t="str">
        <f t="shared" si="108"/>
        <v/>
      </c>
      <c r="Q93" s="103" t="str">
        <f t="shared" si="82"/>
        <v/>
      </c>
      <c r="R93" s="103" t="str">
        <f t="shared" si="83"/>
        <v/>
      </c>
      <c r="T93" s="26" t="str">
        <f t="shared" si="109"/>
        <v/>
      </c>
      <c r="U93" s="119" t="str">
        <f t="shared" si="84"/>
        <v/>
      </c>
      <c r="V93" s="119"/>
      <c r="W93" s="120" t="str">
        <f t="shared" si="110"/>
        <v/>
      </c>
      <c r="X93" s="120" t="str">
        <f t="shared" si="85"/>
        <v/>
      </c>
      <c r="Y93" s="120" t="str">
        <f t="shared" si="86"/>
        <v/>
      </c>
      <c r="Z93" s="120"/>
      <c r="AA93" s="119" t="str">
        <f t="shared" si="111"/>
        <v/>
      </c>
      <c r="AC93" s="26" t="str">
        <f t="shared" si="87"/>
        <v/>
      </c>
      <c r="AD93" s="25" t="str">
        <f t="shared" si="88"/>
        <v/>
      </c>
      <c r="AE93" s="105"/>
      <c r="AF93" s="26" t="str">
        <f t="shared" si="89"/>
        <v/>
      </c>
      <c r="AG93" s="25" t="str">
        <f t="shared" si="90"/>
        <v/>
      </c>
      <c r="AH93" s="123"/>
      <c r="AI93" s="51" t="str">
        <f t="shared" si="91"/>
        <v/>
      </c>
      <c r="AJ93" s="35" t="str">
        <f t="shared" si="92"/>
        <v/>
      </c>
      <c r="AL93" s="25" t="str">
        <f t="shared" si="112"/>
        <v/>
      </c>
      <c r="AM93" s="25" t="str">
        <f t="shared" si="113"/>
        <v/>
      </c>
      <c r="AO93" s="33" t="str">
        <f t="shared" si="114"/>
        <v/>
      </c>
      <c r="AP93" s="33" t="str">
        <f t="shared" si="115"/>
        <v/>
      </c>
      <c r="AQ93" s="125"/>
      <c r="AR93" s="126" t="str">
        <f t="shared" si="116"/>
        <v/>
      </c>
      <c r="AS93" s="126" t="str">
        <f t="shared" si="117"/>
        <v/>
      </c>
      <c r="AT93" s="126"/>
      <c r="AU93" s="62" t="str">
        <f t="shared" si="93"/>
        <v/>
      </c>
      <c r="AV93" s="62" t="str">
        <f t="shared" si="94"/>
        <v/>
      </c>
      <c r="AW93" s="62" t="str">
        <f t="shared" si="95"/>
        <v/>
      </c>
      <c r="AX93" s="61" t="str">
        <f t="shared" si="118"/>
        <v/>
      </c>
      <c r="AY93" s="126"/>
      <c r="AZ93" s="33" t="str">
        <f>IF(B93="","",VLOOKUP($A$3,'Tab1-Plan'!$B$30:$F$33,IF(B93&lt;65,2,3),FALSE))</f>
        <v/>
      </c>
      <c r="BA93" s="33" t="str">
        <f>IF(T93="","",VLOOKUP($A$3,'Tab1-Plan'!$B$30:$F$33,IF(T93&lt;65,4,5),FALSE))</f>
        <v/>
      </c>
      <c r="BB93" s="115"/>
      <c r="BC93" s="126" t="str">
        <f t="shared" si="96"/>
        <v/>
      </c>
      <c r="BD93" s="126" t="str">
        <f t="shared" si="97"/>
        <v/>
      </c>
      <c r="BE93" s="125"/>
      <c r="BF93" s="62" t="str">
        <f t="shared" si="98"/>
        <v/>
      </c>
      <c r="BG93" s="62" t="str">
        <f t="shared" si="99"/>
        <v/>
      </c>
      <c r="BH93" s="62" t="str">
        <f t="shared" si="100"/>
        <v/>
      </c>
      <c r="BI93" s="61" t="str">
        <f t="shared" si="101"/>
        <v/>
      </c>
      <c r="BJ93" s="61"/>
      <c r="BK93" s="61" t="str">
        <f t="shared" si="102"/>
        <v/>
      </c>
      <c r="BL93" s="61" t="str">
        <f t="shared" si="103"/>
        <v/>
      </c>
      <c r="BM93" s="127"/>
      <c r="BU93" s="37"/>
      <c r="BV93" s="127"/>
      <c r="BW93" s="127"/>
    </row>
    <row r="94" spans="1:75">
      <c r="A94" s="26" t="str">
        <f t="shared" si="104"/>
        <v/>
      </c>
      <c r="B94" s="26" t="str">
        <f t="shared" si="105"/>
        <v/>
      </c>
      <c r="C94" s="26" t="str">
        <f t="shared" si="106"/>
        <v/>
      </c>
      <c r="D94" s="103" t="str">
        <f t="shared" si="75"/>
        <v/>
      </c>
      <c r="E94" s="118" t="str">
        <f t="shared" si="76"/>
        <v/>
      </c>
      <c r="F94" s="103" t="str">
        <f t="shared" si="77"/>
        <v/>
      </c>
      <c r="G94" s="103"/>
      <c r="H94" s="60" t="str">
        <f>IF(B94="","",(IF(AND(B94&gt;='Tab1-Plan'!$C$9,C94&gt;='Tab1-Plan'!$D$9),1,0)))</f>
        <v/>
      </c>
      <c r="I94" s="64" t="str">
        <f>IF(AND(B94="",T94=""),"",VLOOKUP($A$3,'Tab2-Assumptions'!$A$10:$C$13,2,FALSE))</f>
        <v/>
      </c>
      <c r="J94" s="64" t="str">
        <f>IF(AND(B94="",T94=""),"",VLOOKUP($A$3,'Tab2-Assumptions'!$A$10:$C$13,3,FALSE))</f>
        <v/>
      </c>
      <c r="K94" s="103" t="str">
        <f t="shared" si="107"/>
        <v/>
      </c>
      <c r="L94" s="103" t="str">
        <f t="shared" si="78"/>
        <v/>
      </c>
      <c r="M94" s="103" t="str">
        <f t="shared" si="79"/>
        <v/>
      </c>
      <c r="N94" s="103" t="str">
        <f t="shared" si="80"/>
        <v/>
      </c>
      <c r="O94" s="103" t="str">
        <f t="shared" si="81"/>
        <v/>
      </c>
      <c r="P94" s="103" t="str">
        <f t="shared" si="108"/>
        <v/>
      </c>
      <c r="Q94" s="103" t="str">
        <f t="shared" si="82"/>
        <v/>
      </c>
      <c r="R94" s="103" t="str">
        <f t="shared" si="83"/>
        <v/>
      </c>
      <c r="T94" s="26" t="str">
        <f t="shared" si="109"/>
        <v/>
      </c>
      <c r="U94" s="119" t="str">
        <f t="shared" si="84"/>
        <v/>
      </c>
      <c r="V94" s="119"/>
      <c r="W94" s="120" t="str">
        <f t="shared" si="110"/>
        <v/>
      </c>
      <c r="X94" s="120" t="str">
        <f t="shared" si="85"/>
        <v/>
      </c>
      <c r="Y94" s="120" t="str">
        <f t="shared" si="86"/>
        <v/>
      </c>
      <c r="Z94" s="120"/>
      <c r="AA94" s="119" t="str">
        <f t="shared" si="111"/>
        <v/>
      </c>
      <c r="AC94" s="26" t="str">
        <f t="shared" si="87"/>
        <v/>
      </c>
      <c r="AD94" s="25" t="str">
        <f t="shared" si="88"/>
        <v/>
      </c>
      <c r="AE94" s="105"/>
      <c r="AF94" s="26" t="str">
        <f t="shared" si="89"/>
        <v/>
      </c>
      <c r="AG94" s="25" t="str">
        <f t="shared" si="90"/>
        <v/>
      </c>
      <c r="AH94" s="123"/>
      <c r="AI94" s="51" t="str">
        <f t="shared" si="91"/>
        <v/>
      </c>
      <c r="AJ94" s="35" t="str">
        <f t="shared" si="92"/>
        <v/>
      </c>
      <c r="AL94" s="25" t="str">
        <f t="shared" si="112"/>
        <v/>
      </c>
      <c r="AM94" s="25" t="str">
        <f t="shared" si="113"/>
        <v/>
      </c>
      <c r="AO94" s="33" t="str">
        <f t="shared" si="114"/>
        <v/>
      </c>
      <c r="AP94" s="33" t="str">
        <f t="shared" si="115"/>
        <v/>
      </c>
      <c r="AQ94" s="125"/>
      <c r="AR94" s="126" t="str">
        <f t="shared" si="116"/>
        <v/>
      </c>
      <c r="AS94" s="126" t="str">
        <f t="shared" si="117"/>
        <v/>
      </c>
      <c r="AT94" s="126"/>
      <c r="AU94" s="62" t="str">
        <f t="shared" si="93"/>
        <v/>
      </c>
      <c r="AV94" s="62" t="str">
        <f t="shared" si="94"/>
        <v/>
      </c>
      <c r="AW94" s="62" t="str">
        <f t="shared" si="95"/>
        <v/>
      </c>
      <c r="AX94" s="61" t="str">
        <f t="shared" si="118"/>
        <v/>
      </c>
      <c r="AY94" s="126"/>
      <c r="AZ94" s="33" t="str">
        <f>IF(B94="","",VLOOKUP($A$3,'Tab1-Plan'!$B$30:$F$33,IF(B94&lt;65,2,3),FALSE))</f>
        <v/>
      </c>
      <c r="BA94" s="33" t="str">
        <f>IF(T94="","",VLOOKUP($A$3,'Tab1-Plan'!$B$30:$F$33,IF(T94&lt;65,4,5),FALSE))</f>
        <v/>
      </c>
      <c r="BB94" s="115"/>
      <c r="BC94" s="126" t="str">
        <f t="shared" si="96"/>
        <v/>
      </c>
      <c r="BD94" s="126" t="str">
        <f t="shared" si="97"/>
        <v/>
      </c>
      <c r="BE94" s="125"/>
      <c r="BF94" s="62" t="str">
        <f t="shared" si="98"/>
        <v/>
      </c>
      <c r="BG94" s="62" t="str">
        <f t="shared" si="99"/>
        <v/>
      </c>
      <c r="BH94" s="62" t="str">
        <f t="shared" si="100"/>
        <v/>
      </c>
      <c r="BI94" s="61" t="str">
        <f t="shared" si="101"/>
        <v/>
      </c>
      <c r="BJ94" s="61"/>
      <c r="BK94" s="61" t="str">
        <f t="shared" si="102"/>
        <v/>
      </c>
      <c r="BL94" s="61" t="str">
        <f t="shared" si="103"/>
        <v/>
      </c>
      <c r="BM94" s="127"/>
      <c r="BU94" s="37"/>
      <c r="BV94" s="127"/>
      <c r="BW94" s="127"/>
    </row>
    <row r="95" spans="1:75">
      <c r="A95" s="26" t="str">
        <f t="shared" si="104"/>
        <v/>
      </c>
      <c r="B95" s="26" t="str">
        <f t="shared" si="105"/>
        <v/>
      </c>
      <c r="C95" s="26" t="str">
        <f t="shared" si="106"/>
        <v/>
      </c>
      <c r="D95" s="103" t="str">
        <f t="shared" si="75"/>
        <v/>
      </c>
      <c r="E95" s="118" t="str">
        <f t="shared" si="76"/>
        <v/>
      </c>
      <c r="F95" s="103" t="str">
        <f t="shared" si="77"/>
        <v/>
      </c>
      <c r="G95" s="103"/>
      <c r="H95" s="60" t="str">
        <f>IF(B95="","",(IF(AND(B95&gt;='Tab1-Plan'!$C$9,C95&gt;='Tab1-Plan'!$D$9),1,0)))</f>
        <v/>
      </c>
      <c r="I95" s="64" t="str">
        <f>IF(AND(B95="",T95=""),"",VLOOKUP($A$3,'Tab2-Assumptions'!$A$10:$C$13,2,FALSE))</f>
        <v/>
      </c>
      <c r="J95" s="64" t="str">
        <f>IF(AND(B95="",T95=""),"",VLOOKUP($A$3,'Tab2-Assumptions'!$A$10:$C$13,3,FALSE))</f>
        <v/>
      </c>
      <c r="K95" s="103" t="str">
        <f t="shared" si="107"/>
        <v/>
      </c>
      <c r="L95" s="103" t="str">
        <f t="shared" si="78"/>
        <v/>
      </c>
      <c r="M95" s="103" t="str">
        <f t="shared" si="79"/>
        <v/>
      </c>
      <c r="N95" s="103" t="str">
        <f t="shared" si="80"/>
        <v/>
      </c>
      <c r="O95" s="103" t="str">
        <f t="shared" si="81"/>
        <v/>
      </c>
      <c r="P95" s="103" t="str">
        <f t="shared" si="108"/>
        <v/>
      </c>
      <c r="Q95" s="103" t="str">
        <f t="shared" si="82"/>
        <v/>
      </c>
      <c r="R95" s="103" t="str">
        <f t="shared" si="83"/>
        <v/>
      </c>
      <c r="T95" s="26" t="str">
        <f t="shared" si="109"/>
        <v/>
      </c>
      <c r="U95" s="119" t="str">
        <f t="shared" si="84"/>
        <v/>
      </c>
      <c r="V95" s="119"/>
      <c r="W95" s="120" t="str">
        <f t="shared" si="110"/>
        <v/>
      </c>
      <c r="X95" s="120" t="str">
        <f t="shared" si="85"/>
        <v/>
      </c>
      <c r="Y95" s="120" t="str">
        <f t="shared" si="86"/>
        <v/>
      </c>
      <c r="Z95" s="120"/>
      <c r="AA95" s="119" t="str">
        <f t="shared" si="111"/>
        <v/>
      </c>
      <c r="AC95" s="26" t="str">
        <f t="shared" si="87"/>
        <v/>
      </c>
      <c r="AD95" s="25" t="str">
        <f t="shared" si="88"/>
        <v/>
      </c>
      <c r="AE95" s="105"/>
      <c r="AF95" s="26" t="str">
        <f t="shared" si="89"/>
        <v/>
      </c>
      <c r="AG95" s="25" t="str">
        <f t="shared" si="90"/>
        <v/>
      </c>
      <c r="AH95" s="123"/>
      <c r="AI95" s="51" t="str">
        <f t="shared" si="91"/>
        <v/>
      </c>
      <c r="AJ95" s="35" t="str">
        <f t="shared" si="92"/>
        <v/>
      </c>
      <c r="AL95" s="25" t="str">
        <f t="shared" si="112"/>
        <v/>
      </c>
      <c r="AM95" s="25" t="str">
        <f t="shared" si="113"/>
        <v/>
      </c>
      <c r="AO95" s="33" t="str">
        <f t="shared" si="114"/>
        <v/>
      </c>
      <c r="AP95" s="33" t="str">
        <f t="shared" si="115"/>
        <v/>
      </c>
      <c r="AQ95" s="125"/>
      <c r="AR95" s="126" t="str">
        <f t="shared" si="116"/>
        <v/>
      </c>
      <c r="AS95" s="126" t="str">
        <f t="shared" si="117"/>
        <v/>
      </c>
      <c r="AT95" s="126"/>
      <c r="AU95" s="62" t="str">
        <f t="shared" si="93"/>
        <v/>
      </c>
      <c r="AV95" s="62" t="str">
        <f t="shared" si="94"/>
        <v/>
      </c>
      <c r="AW95" s="62" t="str">
        <f t="shared" si="95"/>
        <v/>
      </c>
      <c r="AX95" s="61" t="str">
        <f t="shared" si="118"/>
        <v/>
      </c>
      <c r="AY95" s="126"/>
      <c r="AZ95" s="33" t="str">
        <f>IF(B95="","",VLOOKUP($A$3,'Tab1-Plan'!$B$30:$F$33,IF(B95&lt;65,2,3),FALSE))</f>
        <v/>
      </c>
      <c r="BA95" s="33" t="str">
        <f>IF(T95="","",VLOOKUP($A$3,'Tab1-Plan'!$B$30:$F$33,IF(T95&lt;65,4,5),FALSE))</f>
        <v/>
      </c>
      <c r="BB95" s="115"/>
      <c r="BC95" s="126" t="str">
        <f t="shared" si="96"/>
        <v/>
      </c>
      <c r="BD95" s="126" t="str">
        <f t="shared" si="97"/>
        <v/>
      </c>
      <c r="BE95" s="125"/>
      <c r="BF95" s="62" t="str">
        <f t="shared" si="98"/>
        <v/>
      </c>
      <c r="BG95" s="62" t="str">
        <f t="shared" si="99"/>
        <v/>
      </c>
      <c r="BH95" s="62" t="str">
        <f t="shared" si="100"/>
        <v/>
      </c>
      <c r="BI95" s="61" t="str">
        <f t="shared" si="101"/>
        <v/>
      </c>
      <c r="BJ95" s="61"/>
      <c r="BK95" s="61" t="str">
        <f t="shared" si="102"/>
        <v/>
      </c>
      <c r="BL95" s="61" t="str">
        <f t="shared" si="103"/>
        <v/>
      </c>
      <c r="BM95" s="127"/>
      <c r="BU95" s="37"/>
      <c r="BV95" s="127"/>
      <c r="BW95" s="127"/>
    </row>
    <row r="96" spans="1:75">
      <c r="A96" s="26" t="str">
        <f t="shared" si="104"/>
        <v/>
      </c>
      <c r="B96" s="26" t="str">
        <f t="shared" si="105"/>
        <v/>
      </c>
      <c r="C96" s="26" t="str">
        <f t="shared" si="106"/>
        <v/>
      </c>
      <c r="D96" s="103" t="str">
        <f t="shared" si="75"/>
        <v/>
      </c>
      <c r="E96" s="118" t="str">
        <f t="shared" si="76"/>
        <v/>
      </c>
      <c r="F96" s="103" t="str">
        <f t="shared" si="77"/>
        <v/>
      </c>
      <c r="G96" s="103"/>
      <c r="H96" s="60" t="str">
        <f>IF(B96="","",(IF(AND(B96&gt;='Tab1-Plan'!$C$9,C96&gt;='Tab1-Plan'!$D$9),1,0)))</f>
        <v/>
      </c>
      <c r="I96" s="64" t="str">
        <f>IF(AND(B96="",T96=""),"",VLOOKUP($A$3,'Tab2-Assumptions'!$A$10:$C$13,2,FALSE))</f>
        <v/>
      </c>
      <c r="J96" s="64" t="str">
        <f>IF(AND(B96="",T96=""),"",VLOOKUP($A$3,'Tab2-Assumptions'!$A$10:$C$13,3,FALSE))</f>
        <v/>
      </c>
      <c r="K96" s="103" t="str">
        <f t="shared" si="107"/>
        <v/>
      </c>
      <c r="L96" s="103" t="str">
        <f t="shared" si="78"/>
        <v/>
      </c>
      <c r="M96" s="103" t="str">
        <f t="shared" si="79"/>
        <v/>
      </c>
      <c r="N96" s="103" t="str">
        <f t="shared" si="80"/>
        <v/>
      </c>
      <c r="O96" s="103" t="str">
        <f t="shared" si="81"/>
        <v/>
      </c>
      <c r="P96" s="103" t="str">
        <f t="shared" si="108"/>
        <v/>
      </c>
      <c r="Q96" s="103" t="str">
        <f t="shared" si="82"/>
        <v/>
      </c>
      <c r="R96" s="103" t="str">
        <f t="shared" si="83"/>
        <v/>
      </c>
      <c r="T96" s="26" t="str">
        <f t="shared" si="109"/>
        <v/>
      </c>
      <c r="U96" s="119" t="str">
        <f t="shared" si="84"/>
        <v/>
      </c>
      <c r="V96" s="119"/>
      <c r="W96" s="120" t="str">
        <f t="shared" si="110"/>
        <v/>
      </c>
      <c r="X96" s="120" t="str">
        <f t="shared" si="85"/>
        <v/>
      </c>
      <c r="Y96" s="120" t="str">
        <f t="shared" si="86"/>
        <v/>
      </c>
      <c r="Z96" s="120"/>
      <c r="AA96" s="119" t="str">
        <f t="shared" si="111"/>
        <v/>
      </c>
      <c r="AC96" s="26" t="str">
        <f t="shared" si="87"/>
        <v/>
      </c>
      <c r="AD96" s="25" t="str">
        <f t="shared" si="88"/>
        <v/>
      </c>
      <c r="AE96" s="105"/>
      <c r="AF96" s="26" t="str">
        <f t="shared" si="89"/>
        <v/>
      </c>
      <c r="AG96" s="25" t="str">
        <f t="shared" si="90"/>
        <v/>
      </c>
      <c r="AH96" s="123"/>
      <c r="AI96" s="51" t="str">
        <f t="shared" si="91"/>
        <v/>
      </c>
      <c r="AJ96" s="35" t="str">
        <f t="shared" si="92"/>
        <v/>
      </c>
      <c r="AL96" s="25" t="str">
        <f t="shared" si="112"/>
        <v/>
      </c>
      <c r="AM96" s="25" t="str">
        <f t="shared" si="113"/>
        <v/>
      </c>
      <c r="AO96" s="33" t="str">
        <f t="shared" si="114"/>
        <v/>
      </c>
      <c r="AP96" s="33" t="str">
        <f t="shared" si="115"/>
        <v/>
      </c>
      <c r="AQ96" s="125"/>
      <c r="AR96" s="126" t="str">
        <f t="shared" si="116"/>
        <v/>
      </c>
      <c r="AS96" s="126" t="str">
        <f t="shared" si="117"/>
        <v/>
      </c>
      <c r="AT96" s="126"/>
      <c r="AU96" s="62" t="str">
        <f t="shared" si="93"/>
        <v/>
      </c>
      <c r="AV96" s="62" t="str">
        <f t="shared" si="94"/>
        <v/>
      </c>
      <c r="AW96" s="62" t="str">
        <f t="shared" si="95"/>
        <v/>
      </c>
      <c r="AX96" s="61" t="str">
        <f t="shared" si="118"/>
        <v/>
      </c>
      <c r="AY96" s="126"/>
      <c r="AZ96" s="33" t="str">
        <f>IF(B96="","",VLOOKUP($A$3,'Tab1-Plan'!$B$30:$F$33,IF(B96&lt;65,2,3),FALSE))</f>
        <v/>
      </c>
      <c r="BA96" s="33" t="str">
        <f>IF(T96="","",VLOOKUP($A$3,'Tab1-Plan'!$B$30:$F$33,IF(T96&lt;65,4,5),FALSE))</f>
        <v/>
      </c>
      <c r="BB96" s="115"/>
      <c r="BC96" s="126" t="str">
        <f t="shared" si="96"/>
        <v/>
      </c>
      <c r="BD96" s="126" t="str">
        <f t="shared" si="97"/>
        <v/>
      </c>
      <c r="BE96" s="125"/>
      <c r="BF96" s="62" t="str">
        <f t="shared" si="98"/>
        <v/>
      </c>
      <c r="BG96" s="62" t="str">
        <f t="shared" si="99"/>
        <v/>
      </c>
      <c r="BH96" s="62" t="str">
        <f t="shared" si="100"/>
        <v/>
      </c>
      <c r="BI96" s="61" t="str">
        <f t="shared" si="101"/>
        <v/>
      </c>
      <c r="BJ96" s="61"/>
      <c r="BK96" s="61" t="str">
        <f t="shared" si="102"/>
        <v/>
      </c>
      <c r="BL96" s="61" t="str">
        <f t="shared" si="103"/>
        <v/>
      </c>
      <c r="BM96" s="127"/>
      <c r="BU96" s="37"/>
      <c r="BV96" s="127"/>
      <c r="BW96" s="127"/>
    </row>
    <row r="97" spans="1:75">
      <c r="A97" s="26" t="str">
        <f t="shared" si="104"/>
        <v/>
      </c>
      <c r="B97" s="26" t="str">
        <f t="shared" si="105"/>
        <v/>
      </c>
      <c r="C97" s="26" t="str">
        <f t="shared" si="106"/>
        <v/>
      </c>
      <c r="D97" s="103" t="str">
        <f t="shared" si="75"/>
        <v/>
      </c>
      <c r="E97" s="118" t="str">
        <f t="shared" si="76"/>
        <v/>
      </c>
      <c r="F97" s="103" t="str">
        <f t="shared" si="77"/>
        <v/>
      </c>
      <c r="G97" s="103"/>
      <c r="H97" s="60" t="str">
        <f>IF(B97="","",(IF(AND(B97&gt;='Tab1-Plan'!$C$9,C97&gt;='Tab1-Plan'!$D$9),1,0)))</f>
        <v/>
      </c>
      <c r="I97" s="64" t="str">
        <f>IF(AND(B97="",T97=""),"",VLOOKUP($A$3,'Tab2-Assumptions'!$A$10:$C$13,2,FALSE))</f>
        <v/>
      </c>
      <c r="J97" s="64" t="str">
        <f>IF(AND(B97="",T97=""),"",VLOOKUP($A$3,'Tab2-Assumptions'!$A$10:$C$13,3,FALSE))</f>
        <v/>
      </c>
      <c r="K97" s="103" t="str">
        <f t="shared" si="107"/>
        <v/>
      </c>
      <c r="L97" s="103" t="str">
        <f t="shared" si="78"/>
        <v/>
      </c>
      <c r="M97" s="103" t="str">
        <f t="shared" si="79"/>
        <v/>
      </c>
      <c r="N97" s="103" t="str">
        <f t="shared" si="80"/>
        <v/>
      </c>
      <c r="O97" s="103" t="str">
        <f t="shared" si="81"/>
        <v/>
      </c>
      <c r="P97" s="103" t="str">
        <f t="shared" si="108"/>
        <v/>
      </c>
      <c r="Q97" s="103" t="str">
        <f t="shared" si="82"/>
        <v/>
      </c>
      <c r="R97" s="103" t="str">
        <f t="shared" si="83"/>
        <v/>
      </c>
      <c r="T97" s="26" t="str">
        <f t="shared" si="109"/>
        <v/>
      </c>
      <c r="U97" s="119" t="str">
        <f t="shared" si="84"/>
        <v/>
      </c>
      <c r="V97" s="119"/>
      <c r="W97" s="120" t="str">
        <f t="shared" si="110"/>
        <v/>
      </c>
      <c r="X97" s="120" t="str">
        <f t="shared" si="85"/>
        <v/>
      </c>
      <c r="Y97" s="120" t="str">
        <f t="shared" si="86"/>
        <v/>
      </c>
      <c r="Z97" s="120"/>
      <c r="AA97" s="119" t="str">
        <f t="shared" si="111"/>
        <v/>
      </c>
      <c r="AC97" s="26" t="str">
        <f t="shared" si="87"/>
        <v/>
      </c>
      <c r="AD97" s="25" t="str">
        <f t="shared" si="88"/>
        <v/>
      </c>
      <c r="AE97" s="105"/>
      <c r="AF97" s="26" t="str">
        <f t="shared" si="89"/>
        <v/>
      </c>
      <c r="AG97" s="25" t="str">
        <f t="shared" si="90"/>
        <v/>
      </c>
      <c r="AH97" s="123"/>
      <c r="AI97" s="51" t="str">
        <f t="shared" si="91"/>
        <v/>
      </c>
      <c r="AJ97" s="35" t="str">
        <f t="shared" si="92"/>
        <v/>
      </c>
      <c r="AL97" s="25" t="str">
        <f t="shared" si="112"/>
        <v/>
      </c>
      <c r="AM97" s="25" t="str">
        <f t="shared" si="113"/>
        <v/>
      </c>
      <c r="AO97" s="33" t="str">
        <f t="shared" si="114"/>
        <v/>
      </c>
      <c r="AP97" s="33" t="str">
        <f t="shared" si="115"/>
        <v/>
      </c>
      <c r="AQ97" s="125"/>
      <c r="AR97" s="126" t="str">
        <f t="shared" si="116"/>
        <v/>
      </c>
      <c r="AS97" s="126" t="str">
        <f t="shared" si="117"/>
        <v/>
      </c>
      <c r="AT97" s="126"/>
      <c r="AU97" s="62" t="str">
        <f t="shared" si="93"/>
        <v/>
      </c>
      <c r="AV97" s="62" t="str">
        <f t="shared" si="94"/>
        <v/>
      </c>
      <c r="AW97" s="62" t="str">
        <f t="shared" si="95"/>
        <v/>
      </c>
      <c r="AX97" s="61" t="str">
        <f t="shared" si="118"/>
        <v/>
      </c>
      <c r="AY97" s="126"/>
      <c r="AZ97" s="33" t="str">
        <f>IF(B97="","",VLOOKUP($A$3,'Tab1-Plan'!$B$30:$F$33,IF(B97&lt;65,2,3),FALSE))</f>
        <v/>
      </c>
      <c r="BA97" s="33" t="str">
        <f>IF(T97="","",VLOOKUP($A$3,'Tab1-Plan'!$B$30:$F$33,IF(T97&lt;65,4,5),FALSE))</f>
        <v/>
      </c>
      <c r="BB97" s="115"/>
      <c r="BC97" s="126" t="str">
        <f t="shared" si="96"/>
        <v/>
      </c>
      <c r="BD97" s="126" t="str">
        <f t="shared" si="97"/>
        <v/>
      </c>
      <c r="BE97" s="125"/>
      <c r="BF97" s="62" t="str">
        <f t="shared" si="98"/>
        <v/>
      </c>
      <c r="BG97" s="62" t="str">
        <f t="shared" si="99"/>
        <v/>
      </c>
      <c r="BH97" s="62" t="str">
        <f t="shared" si="100"/>
        <v/>
      </c>
      <c r="BI97" s="61" t="str">
        <f t="shared" si="101"/>
        <v/>
      </c>
      <c r="BJ97" s="61"/>
      <c r="BK97" s="61" t="str">
        <f t="shared" si="102"/>
        <v/>
      </c>
      <c r="BL97" s="61" t="str">
        <f t="shared" si="103"/>
        <v/>
      </c>
      <c r="BM97" s="127"/>
      <c r="BU97" s="37"/>
      <c r="BV97" s="127"/>
      <c r="BW97" s="127"/>
    </row>
    <row r="98" spans="1:75">
      <c r="A98" s="26" t="str">
        <f t="shared" si="104"/>
        <v/>
      </c>
      <c r="B98" s="26" t="str">
        <f t="shared" si="105"/>
        <v/>
      </c>
      <c r="C98" s="26" t="str">
        <f t="shared" si="106"/>
        <v/>
      </c>
      <c r="D98" s="103" t="str">
        <f t="shared" si="75"/>
        <v/>
      </c>
      <c r="E98" s="118" t="str">
        <f t="shared" si="76"/>
        <v/>
      </c>
      <c r="F98" s="103" t="str">
        <f t="shared" si="77"/>
        <v/>
      </c>
      <c r="G98" s="103"/>
      <c r="H98" s="60" t="str">
        <f>IF(B98="","",(IF(AND(B98&gt;='Tab1-Plan'!$C$9,C98&gt;='Tab1-Plan'!$D$9),1,0)))</f>
        <v/>
      </c>
      <c r="I98" s="64" t="str">
        <f>IF(AND(B98="",T98=""),"",VLOOKUP($A$3,'Tab2-Assumptions'!$A$10:$C$13,2,FALSE))</f>
        <v/>
      </c>
      <c r="J98" s="64" t="str">
        <f>IF(AND(B98="",T98=""),"",VLOOKUP($A$3,'Tab2-Assumptions'!$A$10:$C$13,3,FALSE))</f>
        <v/>
      </c>
      <c r="K98" s="103" t="str">
        <f t="shared" si="107"/>
        <v/>
      </c>
      <c r="L98" s="103" t="str">
        <f t="shared" si="78"/>
        <v/>
      </c>
      <c r="M98" s="103" t="str">
        <f t="shared" si="79"/>
        <v/>
      </c>
      <c r="N98" s="103" t="str">
        <f t="shared" si="80"/>
        <v/>
      </c>
      <c r="O98" s="103" t="str">
        <f t="shared" si="81"/>
        <v/>
      </c>
      <c r="P98" s="103" t="str">
        <f t="shared" si="108"/>
        <v/>
      </c>
      <c r="Q98" s="103" t="str">
        <f t="shared" si="82"/>
        <v/>
      </c>
      <c r="R98" s="103" t="str">
        <f t="shared" si="83"/>
        <v/>
      </c>
      <c r="T98" s="26" t="str">
        <f t="shared" si="109"/>
        <v/>
      </c>
      <c r="U98" s="119" t="str">
        <f t="shared" si="84"/>
        <v/>
      </c>
      <c r="V98" s="119"/>
      <c r="W98" s="120" t="str">
        <f t="shared" si="110"/>
        <v/>
      </c>
      <c r="X98" s="120" t="str">
        <f t="shared" si="85"/>
        <v/>
      </c>
      <c r="Y98" s="120" t="str">
        <f t="shared" si="86"/>
        <v/>
      </c>
      <c r="Z98" s="120"/>
      <c r="AA98" s="119" t="str">
        <f t="shared" si="111"/>
        <v/>
      </c>
      <c r="AC98" s="26" t="str">
        <f t="shared" si="87"/>
        <v/>
      </c>
      <c r="AD98" s="25" t="str">
        <f t="shared" si="88"/>
        <v/>
      </c>
      <c r="AE98" s="105"/>
      <c r="AF98" s="26" t="str">
        <f t="shared" si="89"/>
        <v/>
      </c>
      <c r="AG98" s="25" t="str">
        <f t="shared" si="90"/>
        <v/>
      </c>
      <c r="AH98" s="123"/>
      <c r="AI98" s="51" t="str">
        <f t="shared" si="91"/>
        <v/>
      </c>
      <c r="AJ98" s="35" t="str">
        <f t="shared" si="92"/>
        <v/>
      </c>
      <c r="AL98" s="25" t="str">
        <f t="shared" si="112"/>
        <v/>
      </c>
      <c r="AM98" s="25" t="str">
        <f t="shared" si="113"/>
        <v/>
      </c>
      <c r="AO98" s="33" t="str">
        <f t="shared" si="114"/>
        <v/>
      </c>
      <c r="AP98" s="33" t="str">
        <f t="shared" si="115"/>
        <v/>
      </c>
      <c r="AQ98" s="125"/>
      <c r="AR98" s="126" t="str">
        <f t="shared" si="116"/>
        <v/>
      </c>
      <c r="AS98" s="126" t="str">
        <f t="shared" si="117"/>
        <v/>
      </c>
      <c r="AT98" s="126"/>
      <c r="AU98" s="62" t="str">
        <f t="shared" si="93"/>
        <v/>
      </c>
      <c r="AV98" s="62" t="str">
        <f t="shared" si="94"/>
        <v/>
      </c>
      <c r="AW98" s="62" t="str">
        <f t="shared" si="95"/>
        <v/>
      </c>
      <c r="AX98" s="61" t="str">
        <f t="shared" si="118"/>
        <v/>
      </c>
      <c r="AY98" s="126"/>
      <c r="AZ98" s="33" t="str">
        <f>IF(B98="","",VLOOKUP($A$3,'Tab1-Plan'!$B$30:$F$33,IF(B98&lt;65,2,3),FALSE))</f>
        <v/>
      </c>
      <c r="BA98" s="33" t="str">
        <f>IF(T98="","",VLOOKUP($A$3,'Tab1-Plan'!$B$30:$F$33,IF(T98&lt;65,4,5),FALSE))</f>
        <v/>
      </c>
      <c r="BB98" s="115"/>
      <c r="BC98" s="126" t="str">
        <f t="shared" si="96"/>
        <v/>
      </c>
      <c r="BD98" s="126" t="str">
        <f t="shared" si="97"/>
        <v/>
      </c>
      <c r="BE98" s="125"/>
      <c r="BF98" s="62" t="str">
        <f t="shared" si="98"/>
        <v/>
      </c>
      <c r="BG98" s="62" t="str">
        <f t="shared" si="99"/>
        <v/>
      </c>
      <c r="BH98" s="62" t="str">
        <f t="shared" si="100"/>
        <v/>
      </c>
      <c r="BI98" s="61" t="str">
        <f t="shared" si="101"/>
        <v/>
      </c>
      <c r="BJ98" s="61"/>
      <c r="BK98" s="61" t="str">
        <f t="shared" si="102"/>
        <v/>
      </c>
      <c r="BL98" s="61" t="str">
        <f t="shared" si="103"/>
        <v/>
      </c>
      <c r="BM98" s="127"/>
      <c r="BU98" s="37"/>
      <c r="BV98" s="127"/>
      <c r="BW98" s="127"/>
    </row>
    <row r="99" spans="1:75">
      <c r="A99" s="26" t="str">
        <f t="shared" si="104"/>
        <v/>
      </c>
      <c r="B99" s="26" t="str">
        <f t="shared" si="105"/>
        <v/>
      </c>
      <c r="C99" s="26" t="str">
        <f t="shared" si="106"/>
        <v/>
      </c>
      <c r="D99" s="103" t="str">
        <f t="shared" si="75"/>
        <v/>
      </c>
      <c r="E99" s="118" t="str">
        <f t="shared" si="76"/>
        <v/>
      </c>
      <c r="F99" s="103" t="str">
        <f t="shared" si="77"/>
        <v/>
      </c>
      <c r="G99" s="103"/>
      <c r="H99" s="60" t="str">
        <f>IF(B99="","",(IF(AND(B99&gt;='Tab1-Plan'!$C$9,C99&gt;='Tab1-Plan'!$D$9),1,0)))</f>
        <v/>
      </c>
      <c r="I99" s="64" t="str">
        <f>IF(AND(B99="",T99=""),"",VLOOKUP($A$3,'Tab2-Assumptions'!$A$10:$C$13,2,FALSE))</f>
        <v/>
      </c>
      <c r="J99" s="64" t="str">
        <f>IF(AND(B99="",T99=""),"",VLOOKUP($A$3,'Tab2-Assumptions'!$A$10:$C$13,3,FALSE))</f>
        <v/>
      </c>
      <c r="K99" s="103" t="str">
        <f t="shared" si="107"/>
        <v/>
      </c>
      <c r="L99" s="103" t="str">
        <f t="shared" si="78"/>
        <v/>
      </c>
      <c r="M99" s="103" t="str">
        <f t="shared" si="79"/>
        <v/>
      </c>
      <c r="N99" s="103" t="str">
        <f t="shared" si="80"/>
        <v/>
      </c>
      <c r="O99" s="103" t="str">
        <f t="shared" si="81"/>
        <v/>
      </c>
      <c r="P99" s="103" t="str">
        <f t="shared" si="108"/>
        <v/>
      </c>
      <c r="Q99" s="103" t="str">
        <f t="shared" si="82"/>
        <v/>
      </c>
      <c r="R99" s="103" t="str">
        <f t="shared" si="83"/>
        <v/>
      </c>
      <c r="T99" s="26" t="str">
        <f t="shared" si="109"/>
        <v/>
      </c>
      <c r="U99" s="119" t="str">
        <f t="shared" si="84"/>
        <v/>
      </c>
      <c r="V99" s="119"/>
      <c r="W99" s="120" t="str">
        <f t="shared" si="110"/>
        <v/>
      </c>
      <c r="X99" s="120" t="str">
        <f t="shared" si="85"/>
        <v/>
      </c>
      <c r="Y99" s="120" t="str">
        <f t="shared" si="86"/>
        <v/>
      </c>
      <c r="Z99" s="120"/>
      <c r="AA99" s="119" t="str">
        <f t="shared" si="111"/>
        <v/>
      </c>
      <c r="AC99" s="26" t="str">
        <f t="shared" si="87"/>
        <v/>
      </c>
      <c r="AD99" s="25" t="str">
        <f t="shared" si="88"/>
        <v/>
      </c>
      <c r="AE99" s="105"/>
      <c r="AF99" s="26" t="str">
        <f t="shared" si="89"/>
        <v/>
      </c>
      <c r="AG99" s="25" t="str">
        <f t="shared" si="90"/>
        <v/>
      </c>
      <c r="AH99" s="123"/>
      <c r="AI99" s="51" t="str">
        <f t="shared" si="91"/>
        <v/>
      </c>
      <c r="AJ99" s="35" t="str">
        <f t="shared" si="92"/>
        <v/>
      </c>
      <c r="AL99" s="25" t="str">
        <f t="shared" si="112"/>
        <v/>
      </c>
      <c r="AM99" s="25" t="str">
        <f t="shared" si="113"/>
        <v/>
      </c>
      <c r="AO99" s="33" t="str">
        <f t="shared" si="114"/>
        <v/>
      </c>
      <c r="AP99" s="33" t="str">
        <f t="shared" si="115"/>
        <v/>
      </c>
      <c r="AQ99" s="125"/>
      <c r="AR99" s="126" t="str">
        <f t="shared" si="116"/>
        <v/>
      </c>
      <c r="AS99" s="126" t="str">
        <f t="shared" si="117"/>
        <v/>
      </c>
      <c r="AT99" s="126"/>
      <c r="AU99" s="62" t="str">
        <f t="shared" si="93"/>
        <v/>
      </c>
      <c r="AV99" s="62" t="str">
        <f t="shared" si="94"/>
        <v/>
      </c>
      <c r="AW99" s="62" t="str">
        <f t="shared" si="95"/>
        <v/>
      </c>
      <c r="AX99" s="61" t="str">
        <f t="shared" si="118"/>
        <v/>
      </c>
      <c r="AY99" s="126"/>
      <c r="AZ99" s="33" t="str">
        <f>IF(B99="","",VLOOKUP($A$3,'Tab1-Plan'!$B$30:$F$33,IF(B99&lt;65,2,3),FALSE))</f>
        <v/>
      </c>
      <c r="BA99" s="33" t="str">
        <f>IF(T99="","",VLOOKUP($A$3,'Tab1-Plan'!$B$30:$F$33,IF(T99&lt;65,4,5),FALSE))</f>
        <v/>
      </c>
      <c r="BB99" s="115"/>
      <c r="BC99" s="126" t="str">
        <f t="shared" si="96"/>
        <v/>
      </c>
      <c r="BD99" s="126" t="str">
        <f t="shared" si="97"/>
        <v/>
      </c>
      <c r="BE99" s="125"/>
      <c r="BF99" s="62" t="str">
        <f t="shared" si="98"/>
        <v/>
      </c>
      <c r="BG99" s="62" t="str">
        <f t="shared" si="99"/>
        <v/>
      </c>
      <c r="BH99" s="62" t="str">
        <f t="shared" si="100"/>
        <v/>
      </c>
      <c r="BI99" s="61" t="str">
        <f t="shared" si="101"/>
        <v/>
      </c>
      <c r="BJ99" s="61"/>
      <c r="BK99" s="61" t="str">
        <f t="shared" si="102"/>
        <v/>
      </c>
      <c r="BL99" s="61" t="str">
        <f t="shared" si="103"/>
        <v/>
      </c>
      <c r="BM99" s="127"/>
      <c r="BU99" s="37"/>
      <c r="BV99" s="127"/>
      <c r="BW99" s="127"/>
    </row>
    <row r="100" spans="1:75">
      <c r="A100" s="26" t="str">
        <f t="shared" si="104"/>
        <v/>
      </c>
      <c r="B100" s="26" t="str">
        <f t="shared" si="105"/>
        <v/>
      </c>
      <c r="C100" s="26" t="str">
        <f t="shared" si="106"/>
        <v/>
      </c>
      <c r="D100" s="103" t="str">
        <f t="shared" si="75"/>
        <v/>
      </c>
      <c r="E100" s="118" t="str">
        <f t="shared" si="76"/>
        <v/>
      </c>
      <c r="F100" s="103" t="str">
        <f t="shared" si="77"/>
        <v/>
      </c>
      <c r="G100" s="103"/>
      <c r="H100" s="60" t="str">
        <f>IF(B100="","",(IF(AND(B100&gt;='Tab1-Plan'!$C$9,C100&gt;='Tab1-Plan'!$D$9),1,0)))</f>
        <v/>
      </c>
      <c r="I100" s="64" t="str">
        <f>IF(AND(B100="",T100=""),"",VLOOKUP($A$3,'Tab2-Assumptions'!$A$10:$C$13,2,FALSE))</f>
        <v/>
      </c>
      <c r="J100" s="64" t="str">
        <f>IF(AND(B100="",T100=""),"",VLOOKUP($A$3,'Tab2-Assumptions'!$A$10:$C$13,3,FALSE))</f>
        <v/>
      </c>
      <c r="K100" s="103" t="str">
        <f t="shared" si="107"/>
        <v/>
      </c>
      <c r="L100" s="103" t="str">
        <f t="shared" si="78"/>
        <v/>
      </c>
      <c r="M100" s="103" t="str">
        <f t="shared" si="79"/>
        <v/>
      </c>
      <c r="N100" s="103" t="str">
        <f t="shared" si="80"/>
        <v/>
      </c>
      <c r="O100" s="103" t="str">
        <f t="shared" si="81"/>
        <v/>
      </c>
      <c r="P100" s="103" t="str">
        <f t="shared" si="108"/>
        <v/>
      </c>
      <c r="Q100" s="103" t="str">
        <f t="shared" si="82"/>
        <v/>
      </c>
      <c r="R100" s="103" t="str">
        <f t="shared" si="83"/>
        <v/>
      </c>
      <c r="T100" s="26" t="str">
        <f t="shared" si="109"/>
        <v/>
      </c>
      <c r="U100" s="119" t="str">
        <f t="shared" si="84"/>
        <v/>
      </c>
      <c r="V100" s="119"/>
      <c r="W100" s="120" t="str">
        <f t="shared" si="110"/>
        <v/>
      </c>
      <c r="X100" s="120" t="str">
        <f t="shared" si="85"/>
        <v/>
      </c>
      <c r="Y100" s="120" t="str">
        <f t="shared" si="86"/>
        <v/>
      </c>
      <c r="Z100" s="120"/>
      <c r="AA100" s="119" t="str">
        <f t="shared" si="111"/>
        <v/>
      </c>
      <c r="AC100" s="26" t="str">
        <f t="shared" si="87"/>
        <v/>
      </c>
      <c r="AD100" s="25" t="str">
        <f t="shared" si="88"/>
        <v/>
      </c>
      <c r="AE100" s="105"/>
      <c r="AF100" s="26" t="str">
        <f t="shared" si="89"/>
        <v/>
      </c>
      <c r="AG100" s="25" t="str">
        <f t="shared" si="90"/>
        <v/>
      </c>
      <c r="AH100" s="123"/>
      <c r="AI100" s="51" t="str">
        <f t="shared" si="91"/>
        <v/>
      </c>
      <c r="AJ100" s="35" t="str">
        <f t="shared" si="92"/>
        <v/>
      </c>
      <c r="AL100" s="25" t="str">
        <f t="shared" si="112"/>
        <v/>
      </c>
      <c r="AM100" s="25" t="str">
        <f t="shared" si="113"/>
        <v/>
      </c>
      <c r="AO100" s="33" t="str">
        <f t="shared" si="114"/>
        <v/>
      </c>
      <c r="AP100" s="33" t="str">
        <f t="shared" si="115"/>
        <v/>
      </c>
      <c r="AQ100" s="125"/>
      <c r="AR100" s="126" t="str">
        <f t="shared" si="116"/>
        <v/>
      </c>
      <c r="AS100" s="126" t="str">
        <f t="shared" si="117"/>
        <v/>
      </c>
      <c r="AT100" s="126"/>
      <c r="AU100" s="62" t="str">
        <f t="shared" si="93"/>
        <v/>
      </c>
      <c r="AV100" s="62" t="str">
        <f t="shared" si="94"/>
        <v/>
      </c>
      <c r="AW100" s="62" t="str">
        <f t="shared" si="95"/>
        <v/>
      </c>
      <c r="AX100" s="61" t="str">
        <f t="shared" si="118"/>
        <v/>
      </c>
      <c r="AY100" s="126"/>
      <c r="AZ100" s="33" t="str">
        <f>IF(B100="","",VLOOKUP($A$3,'Tab1-Plan'!$B$30:$F$33,IF(B100&lt;65,2,3),FALSE))</f>
        <v/>
      </c>
      <c r="BA100" s="33" t="str">
        <f>IF(T100="","",VLOOKUP($A$3,'Tab1-Plan'!$B$30:$F$33,IF(T100&lt;65,4,5),FALSE))</f>
        <v/>
      </c>
      <c r="BB100" s="115"/>
      <c r="BC100" s="126" t="str">
        <f t="shared" si="96"/>
        <v/>
      </c>
      <c r="BD100" s="126" t="str">
        <f t="shared" si="97"/>
        <v/>
      </c>
      <c r="BE100" s="125"/>
      <c r="BF100" s="62" t="str">
        <f t="shared" si="98"/>
        <v/>
      </c>
      <c r="BG100" s="62" t="str">
        <f t="shared" si="99"/>
        <v/>
      </c>
      <c r="BH100" s="62" t="str">
        <f t="shared" si="100"/>
        <v/>
      </c>
      <c r="BI100" s="61" t="str">
        <f t="shared" si="101"/>
        <v/>
      </c>
      <c r="BJ100" s="61"/>
      <c r="BK100" s="61" t="str">
        <f t="shared" si="102"/>
        <v/>
      </c>
      <c r="BL100" s="61" t="str">
        <f t="shared" si="103"/>
        <v/>
      </c>
      <c r="BM100" s="127"/>
      <c r="BU100" s="37"/>
      <c r="BV100" s="127"/>
      <c r="BW100" s="127"/>
    </row>
    <row r="101" spans="1:75">
      <c r="A101" s="26" t="str">
        <f t="shared" si="104"/>
        <v/>
      </c>
      <c r="B101" s="26" t="str">
        <f t="shared" si="105"/>
        <v/>
      </c>
      <c r="C101" s="26" t="str">
        <f t="shared" si="106"/>
        <v/>
      </c>
      <c r="D101" s="103" t="str">
        <f t="shared" si="75"/>
        <v/>
      </c>
      <c r="E101" s="118" t="str">
        <f t="shared" si="76"/>
        <v/>
      </c>
      <c r="F101" s="103" t="str">
        <f t="shared" si="77"/>
        <v/>
      </c>
      <c r="G101" s="103"/>
      <c r="H101" s="60" t="str">
        <f>IF(B101="","",(IF(AND(B101&gt;='Tab1-Plan'!$C$9,C101&gt;='Tab1-Plan'!$D$9),1,0)))</f>
        <v/>
      </c>
      <c r="I101" s="64" t="str">
        <f>IF(AND(B101="",T101=""),"",VLOOKUP($A$3,'Tab2-Assumptions'!$A$10:$C$13,2,FALSE))</f>
        <v/>
      </c>
      <c r="J101" s="64" t="str">
        <f>IF(AND(B101="",T101=""),"",VLOOKUP($A$3,'Tab2-Assumptions'!$A$10:$C$13,3,FALSE))</f>
        <v/>
      </c>
      <c r="K101" s="103" t="str">
        <f t="shared" si="107"/>
        <v/>
      </c>
      <c r="L101" s="103" t="str">
        <f t="shared" si="78"/>
        <v/>
      </c>
      <c r="M101" s="103" t="str">
        <f t="shared" si="79"/>
        <v/>
      </c>
      <c r="N101" s="103" t="str">
        <f t="shared" si="80"/>
        <v/>
      </c>
      <c r="O101" s="103" t="str">
        <f t="shared" si="81"/>
        <v/>
      </c>
      <c r="P101" s="103" t="str">
        <f t="shared" si="108"/>
        <v/>
      </c>
      <c r="Q101" s="103" t="str">
        <f t="shared" si="82"/>
        <v/>
      </c>
      <c r="R101" s="103" t="str">
        <f t="shared" si="83"/>
        <v/>
      </c>
      <c r="T101" s="26" t="str">
        <f t="shared" si="109"/>
        <v/>
      </c>
      <c r="U101" s="119" t="str">
        <f t="shared" si="84"/>
        <v/>
      </c>
      <c r="V101" s="119"/>
      <c r="W101" s="120" t="str">
        <f t="shared" si="110"/>
        <v/>
      </c>
      <c r="X101" s="120" t="str">
        <f t="shared" si="85"/>
        <v/>
      </c>
      <c r="Y101" s="120" t="str">
        <f t="shared" si="86"/>
        <v/>
      </c>
      <c r="Z101" s="120"/>
      <c r="AA101" s="119" t="str">
        <f t="shared" si="111"/>
        <v/>
      </c>
      <c r="AC101" s="26" t="str">
        <f t="shared" si="87"/>
        <v/>
      </c>
      <c r="AD101" s="25" t="str">
        <f t="shared" si="88"/>
        <v/>
      </c>
      <c r="AE101" s="105"/>
      <c r="AF101" s="26" t="str">
        <f t="shared" si="89"/>
        <v/>
      </c>
      <c r="AG101" s="25" t="str">
        <f t="shared" si="90"/>
        <v/>
      </c>
      <c r="AH101" s="123"/>
      <c r="AI101" s="51" t="str">
        <f t="shared" si="91"/>
        <v/>
      </c>
      <c r="AJ101" s="35" t="str">
        <f t="shared" si="92"/>
        <v/>
      </c>
      <c r="AL101" s="25" t="str">
        <f t="shared" si="112"/>
        <v/>
      </c>
      <c r="AM101" s="25" t="str">
        <f t="shared" si="113"/>
        <v/>
      </c>
      <c r="AO101" s="33" t="str">
        <f t="shared" si="114"/>
        <v/>
      </c>
      <c r="AP101" s="33" t="str">
        <f t="shared" si="115"/>
        <v/>
      </c>
      <c r="AQ101" s="125"/>
      <c r="AR101" s="126" t="str">
        <f t="shared" si="116"/>
        <v/>
      </c>
      <c r="AS101" s="126" t="str">
        <f t="shared" si="117"/>
        <v/>
      </c>
      <c r="AT101" s="126"/>
      <c r="AU101" s="62" t="str">
        <f t="shared" si="93"/>
        <v/>
      </c>
      <c r="AV101" s="62" t="str">
        <f t="shared" si="94"/>
        <v/>
      </c>
      <c r="AW101" s="62" t="str">
        <f t="shared" si="95"/>
        <v/>
      </c>
      <c r="AX101" s="61" t="str">
        <f t="shared" si="118"/>
        <v/>
      </c>
      <c r="AY101" s="126"/>
      <c r="AZ101" s="33" t="str">
        <f>IF(B101="","",VLOOKUP($A$3,'Tab1-Plan'!$B$30:$F$33,IF(B101&lt;65,2,3),FALSE))</f>
        <v/>
      </c>
      <c r="BA101" s="33" t="str">
        <f>IF(T101="","",VLOOKUP($A$3,'Tab1-Plan'!$B$30:$F$33,IF(T101&lt;65,4,5),FALSE))</f>
        <v/>
      </c>
      <c r="BB101" s="115"/>
      <c r="BC101" s="126" t="str">
        <f t="shared" si="96"/>
        <v/>
      </c>
      <c r="BD101" s="126" t="str">
        <f t="shared" si="97"/>
        <v/>
      </c>
      <c r="BE101" s="125"/>
      <c r="BF101" s="62" t="str">
        <f t="shared" si="98"/>
        <v/>
      </c>
      <c r="BG101" s="62" t="str">
        <f t="shared" si="99"/>
        <v/>
      </c>
      <c r="BH101" s="62" t="str">
        <f t="shared" si="100"/>
        <v/>
      </c>
      <c r="BI101" s="61" t="str">
        <f t="shared" si="101"/>
        <v/>
      </c>
      <c r="BJ101" s="61"/>
      <c r="BK101" s="61" t="str">
        <f t="shared" si="102"/>
        <v/>
      </c>
      <c r="BL101" s="61" t="str">
        <f t="shared" si="103"/>
        <v/>
      </c>
      <c r="BM101" s="127"/>
      <c r="BU101" s="37"/>
      <c r="BV101" s="127"/>
      <c r="BW101" s="127"/>
    </row>
    <row r="102" spans="1:75">
      <c r="A102" s="26" t="str">
        <f t="shared" si="104"/>
        <v/>
      </c>
      <c r="B102" s="26" t="str">
        <f t="shared" si="105"/>
        <v/>
      </c>
      <c r="C102" s="26" t="str">
        <f t="shared" si="106"/>
        <v/>
      </c>
      <c r="D102" s="103" t="str">
        <f t="shared" ref="D102:D133" si="119">IF($B102="","",VLOOKUP($B102,RETIREMENT,2,TRUE))</f>
        <v/>
      </c>
      <c r="E102" s="118" t="str">
        <f t="shared" ref="E102:E133" si="120">IF(B102="","",VLOOKUP($B102,WITHDRAWAL,2))</f>
        <v/>
      </c>
      <c r="F102" s="103" t="str">
        <f t="shared" ref="F102:F133" si="121">IF(B102="","",IF(OR(active_5sex="M",active_5sex="m"),VLOOKUP(IF(B102&lt;20,20,$B102),DEATH_MALE,2),IF(OR(active_5sex="F",active_5sex="f"),VLOOKUP(IF(B102&lt;20,20,$B102),DEATH_FEMALE,2),"error")))</f>
        <v/>
      </c>
      <c r="G102" s="103"/>
      <c r="H102" s="60" t="str">
        <f>IF(B102="","",(IF(AND(B102&gt;='Tab1-Plan'!$C$9,C102&gt;='Tab1-Plan'!$D$9),1,0)))</f>
        <v/>
      </c>
      <c r="I102" s="64" t="str">
        <f>IF(AND(B102="",T102=""),"",VLOOKUP($A$3,'Tab2-Assumptions'!$A$10:$C$13,2,FALSE))</f>
        <v/>
      </c>
      <c r="J102" s="64" t="str">
        <f>IF(AND(B102="",T102=""),"",VLOOKUP($A$3,'Tab2-Assumptions'!$A$10:$C$13,3,FALSE))</f>
        <v/>
      </c>
      <c r="K102" s="103" t="str">
        <f t="shared" si="107"/>
        <v/>
      </c>
      <c r="L102" s="103" t="str">
        <f t="shared" si="78"/>
        <v/>
      </c>
      <c r="M102" s="103" t="str">
        <f t="shared" si="79"/>
        <v/>
      </c>
      <c r="N102" s="103" t="str">
        <f t="shared" si="80"/>
        <v/>
      </c>
      <c r="O102" s="103" t="str">
        <f t="shared" si="81"/>
        <v/>
      </c>
      <c r="P102" s="103" t="str">
        <f t="shared" si="108"/>
        <v/>
      </c>
      <c r="Q102" s="103" t="str">
        <f t="shared" si="82"/>
        <v/>
      </c>
      <c r="R102" s="103" t="str">
        <f t="shared" si="83"/>
        <v/>
      </c>
      <c r="T102" s="26" t="str">
        <f t="shared" si="109"/>
        <v/>
      </c>
      <c r="U102" s="119" t="str">
        <f t="shared" ref="U102:U133" si="122">IF(T102="","",IF(OR(active_5sex="M",active_5sex="m"),VLOOKUP(IF(T102&lt;20,20,$T102),DEATH_FEMALE,2),IF(OR(active_5sex="F",active_5sex="f"),VLOOKUP(IF(T102&lt;20,20,$T102),DEATH_MALE,2),"error")))</f>
        <v/>
      </c>
      <c r="V102" s="119"/>
      <c r="W102" s="120" t="str">
        <f t="shared" si="110"/>
        <v/>
      </c>
      <c r="X102" s="120" t="str">
        <f t="shared" si="85"/>
        <v/>
      </c>
      <c r="Y102" s="120" t="str">
        <f t="shared" ref="Y102:Y133" si="123">IF(T102="","",AVERAGE(W102,X102)*J102)</f>
        <v/>
      </c>
      <c r="Z102" s="120"/>
      <c r="AA102" s="119" t="str">
        <f t="shared" si="111"/>
        <v/>
      </c>
      <c r="AC102" s="26" t="str">
        <f t="shared" ref="AC102:AC133" si="124">B102</f>
        <v/>
      </c>
      <c r="AD102" s="25" t="str">
        <f t="shared" ref="AD102:AD133" si="125">IF(B102="","",VLOOKUP(AC102,agingtable,3))</f>
        <v/>
      </c>
      <c r="AE102" s="105"/>
      <c r="AF102" s="26" t="str">
        <f t="shared" ref="AF102:AF133" si="126">T102</f>
        <v/>
      </c>
      <c r="AG102" s="25" t="str">
        <f t="shared" ref="AG102:AG133" si="127">IF(T102="","",VLOOKUP(AF102,agingtable,3))</f>
        <v/>
      </c>
      <c r="AH102" s="123"/>
      <c r="AI102" s="51" t="str">
        <f t="shared" ref="AI102:AI133" si="128">IF(A102="","",VLOOKUP($A102,TRENDS,2,TRUE))</f>
        <v/>
      </c>
      <c r="AJ102" s="35" t="str">
        <f t="shared" ref="AJ102:AJ133" si="129">IF(A102="","",VLOOKUP($A102,TRENDS,3,TRUE))</f>
        <v/>
      </c>
      <c r="AL102" s="25" t="str">
        <f t="shared" si="112"/>
        <v/>
      </c>
      <c r="AM102" s="25" t="str">
        <f t="shared" si="113"/>
        <v/>
      </c>
      <c r="AO102" s="33" t="str">
        <f t="shared" si="114"/>
        <v/>
      </c>
      <c r="AP102" s="33" t="str">
        <f t="shared" si="115"/>
        <v/>
      </c>
      <c r="AQ102" s="125"/>
      <c r="AR102" s="126" t="str">
        <f t="shared" si="116"/>
        <v/>
      </c>
      <c r="AS102" s="126" t="str">
        <f t="shared" si="117"/>
        <v/>
      </c>
      <c r="AT102" s="126"/>
      <c r="AU102" s="62" t="str">
        <f t="shared" ref="AU102:AU133" si="130">IF($B102="","",(AR102)*$R102*$I102)</f>
        <v/>
      </c>
      <c r="AV102" s="62" t="str">
        <f t="shared" ref="AV102:AV133" si="131">IF($T102="","",(AS102)*$Y102*$I102)</f>
        <v/>
      </c>
      <c r="AW102" s="62" t="str">
        <f t="shared" ref="AW102:AW133" si="132">IF($A102="","",SUM(AU102:AV102))</f>
        <v/>
      </c>
      <c r="AX102" s="61" t="str">
        <f t="shared" si="118"/>
        <v/>
      </c>
      <c r="AY102" s="126"/>
      <c r="AZ102" s="33" t="str">
        <f>IF(B102="","",VLOOKUP($A$3,'Tab1-Plan'!$B$30:$F$33,IF(B102&lt;65,2,3),FALSE))</f>
        <v/>
      </c>
      <c r="BA102" s="33" t="str">
        <f>IF(T102="","",VLOOKUP($A$3,'Tab1-Plan'!$B$30:$F$33,IF(T102&lt;65,4,5),FALSE))</f>
        <v/>
      </c>
      <c r="BB102" s="115"/>
      <c r="BC102" s="126" t="str">
        <f t="shared" ref="BC102:BC133" si="133">IF(B102="","",AZ102*IF(AZ102&lt;1,AR102,AM102))</f>
        <v/>
      </c>
      <c r="BD102" s="126" t="str">
        <f t="shared" ref="BD102:BD133" si="134">IF($T102="","",BA102*IF(BA102&lt;1,AS102,$AM102))</f>
        <v/>
      </c>
      <c r="BE102" s="125"/>
      <c r="BF102" s="62" t="str">
        <f t="shared" ref="BF102:BF134" si="135">IF($B102="","",(BC102)*$R102*$I102)</f>
        <v/>
      </c>
      <c r="BG102" s="62" t="str">
        <f t="shared" ref="BG102:BG133" si="136">IF($T102="","",(BD102)*$Y102*$I102)</f>
        <v/>
      </c>
      <c r="BH102" s="62" t="str">
        <f t="shared" ref="BH102:BH133" si="137">IF($A102="","",SUM(BF102:BG102))</f>
        <v/>
      </c>
      <c r="BI102" s="61" t="str">
        <f t="shared" ref="BI102:BI133" si="138">IF($A102="","",BH102*AA102)</f>
        <v/>
      </c>
      <c r="BJ102" s="61"/>
      <c r="BK102" s="61" t="str">
        <f t="shared" ref="BK102:BK133" si="139">IF(A102="","",AW102-BH102)</f>
        <v/>
      </c>
      <c r="BL102" s="61" t="str">
        <f t="shared" ref="BL102:BL133" si="140">IF(A102="","",AX102-BI102)</f>
        <v/>
      </c>
      <c r="BM102" s="127"/>
      <c r="BU102" s="37"/>
      <c r="BV102" s="127"/>
      <c r="BW102" s="127"/>
    </row>
    <row r="103" spans="1:75">
      <c r="A103" s="26" t="str">
        <f t="shared" si="104"/>
        <v/>
      </c>
      <c r="B103" s="26" t="str">
        <f t="shared" si="105"/>
        <v/>
      </c>
      <c r="C103" s="26" t="str">
        <f t="shared" si="106"/>
        <v/>
      </c>
      <c r="D103" s="103" t="str">
        <f t="shared" si="119"/>
        <v/>
      </c>
      <c r="E103" s="118" t="str">
        <f t="shared" si="120"/>
        <v/>
      </c>
      <c r="F103" s="103" t="str">
        <f t="shared" si="121"/>
        <v/>
      </c>
      <c r="G103" s="103"/>
      <c r="H103" s="60" t="str">
        <f>IF(B103="","",(IF(AND(B103&gt;='Tab1-Plan'!$C$9,C103&gt;='Tab1-Plan'!$D$9),1,0)))</f>
        <v/>
      </c>
      <c r="I103" s="64" t="str">
        <f>IF(AND(B103="",T103=""),"",VLOOKUP($A$3,'Tab2-Assumptions'!$A$10:$C$13,2,FALSE))</f>
        <v/>
      </c>
      <c r="J103" s="64" t="str">
        <f>IF(AND(B103="",T103=""),"",VLOOKUP($A$3,'Tab2-Assumptions'!$A$10:$C$13,3,FALSE))</f>
        <v/>
      </c>
      <c r="K103" s="103" t="str">
        <f t="shared" si="107"/>
        <v/>
      </c>
      <c r="L103" s="103" t="str">
        <f t="shared" si="78"/>
        <v/>
      </c>
      <c r="M103" s="103" t="str">
        <f t="shared" si="79"/>
        <v/>
      </c>
      <c r="N103" s="103" t="str">
        <f t="shared" si="80"/>
        <v/>
      </c>
      <c r="O103" s="103" t="str">
        <f t="shared" si="81"/>
        <v/>
      </c>
      <c r="P103" s="103" t="str">
        <f t="shared" si="108"/>
        <v/>
      </c>
      <c r="Q103" s="103" t="str">
        <f t="shared" si="82"/>
        <v/>
      </c>
      <c r="R103" s="103" t="str">
        <f t="shared" si="83"/>
        <v/>
      </c>
      <c r="T103" s="26" t="str">
        <f t="shared" si="109"/>
        <v/>
      </c>
      <c r="U103" s="119" t="str">
        <f t="shared" si="122"/>
        <v/>
      </c>
      <c r="V103" s="119"/>
      <c r="W103" s="120" t="str">
        <f t="shared" ref="W103:W134" si="141">IF(T103="","",X102+IF(L103="",0,L103))</f>
        <v/>
      </c>
      <c r="X103" s="120" t="str">
        <f t="shared" si="85"/>
        <v/>
      </c>
      <c r="Y103" s="120" t="str">
        <f t="shared" si="123"/>
        <v/>
      </c>
      <c r="Z103" s="120"/>
      <c r="AA103" s="119" t="str">
        <f t="shared" ref="AA103:AA134" si="142">IF(A103="","",AA102/(1+discount))</f>
        <v/>
      </c>
      <c r="AC103" s="26" t="str">
        <f t="shared" si="124"/>
        <v/>
      </c>
      <c r="AD103" s="25" t="str">
        <f t="shared" si="125"/>
        <v/>
      </c>
      <c r="AE103" s="105"/>
      <c r="AF103" s="26" t="str">
        <f t="shared" si="126"/>
        <v/>
      </c>
      <c r="AG103" s="25" t="str">
        <f t="shared" si="127"/>
        <v/>
      </c>
      <c r="AH103" s="123"/>
      <c r="AI103" s="51" t="str">
        <f t="shared" si="128"/>
        <v/>
      </c>
      <c r="AJ103" s="35" t="str">
        <f t="shared" si="129"/>
        <v/>
      </c>
      <c r="AL103" s="25" t="str">
        <f t="shared" ref="AL103:AL134" si="143">IF(A103="","",AL102*(1+AI102))</f>
        <v/>
      </c>
      <c r="AM103" s="25" t="str">
        <f t="shared" ref="AM103:AM134" si="144">IF(A103="","",AM102*(1+AJ102))</f>
        <v/>
      </c>
      <c r="AO103" s="33" t="str">
        <f t="shared" ref="AO103:AO134" si="145">IF(B103="","",IF(B103&lt;65,cc_pre_ret_age65,cc_pst_ret_age65))</f>
        <v/>
      </c>
      <c r="AP103" s="33" t="str">
        <f t="shared" ref="AP103:AP134" si="146">IF(T103="","",IF(T103&lt;65,cc_pre_sp_age65,cc_pst_sp_age65))</f>
        <v/>
      </c>
      <c r="AQ103" s="125"/>
      <c r="AR103" s="126" t="str">
        <f t="shared" ref="AR103:AR134" si="147">IF(B103="","",AO103*AL103*AD103)</f>
        <v/>
      </c>
      <c r="AS103" s="126" t="str">
        <f t="shared" ref="AS103:AS134" si="148">IF(T103="","",AP103*AL103*AG103)</f>
        <v/>
      </c>
      <c r="AT103" s="126"/>
      <c r="AU103" s="62" t="str">
        <f t="shared" si="130"/>
        <v/>
      </c>
      <c r="AV103" s="62" t="str">
        <f t="shared" si="131"/>
        <v/>
      </c>
      <c r="AW103" s="62" t="str">
        <f t="shared" si="132"/>
        <v/>
      </c>
      <c r="AX103" s="61" t="str">
        <f t="shared" ref="AX103:AX134" si="149">IF($A103="","",AW103*AA103)</f>
        <v/>
      </c>
      <c r="AY103" s="126"/>
      <c r="AZ103" s="33" t="str">
        <f>IF(B103="","",VLOOKUP($A$3,'Tab1-Plan'!$B$30:$F$33,IF(B103&lt;65,2,3),FALSE))</f>
        <v/>
      </c>
      <c r="BA103" s="33" t="str">
        <f>IF(T103="","",VLOOKUP($A$3,'Tab1-Plan'!$B$30:$F$33,IF(T103&lt;65,4,5),FALSE))</f>
        <v/>
      </c>
      <c r="BB103" s="115"/>
      <c r="BC103" s="126" t="str">
        <f t="shared" si="133"/>
        <v/>
      </c>
      <c r="BD103" s="126" t="str">
        <f t="shared" si="134"/>
        <v/>
      </c>
      <c r="BE103" s="125"/>
      <c r="BF103" s="62" t="str">
        <f t="shared" si="135"/>
        <v/>
      </c>
      <c r="BG103" s="62" t="str">
        <f t="shared" si="136"/>
        <v/>
      </c>
      <c r="BH103" s="62" t="str">
        <f t="shared" si="137"/>
        <v/>
      </c>
      <c r="BI103" s="61" t="str">
        <f t="shared" si="138"/>
        <v/>
      </c>
      <c r="BJ103" s="61"/>
      <c r="BK103" s="61" t="str">
        <f t="shared" si="139"/>
        <v/>
      </c>
      <c r="BL103" s="61" t="str">
        <f t="shared" si="140"/>
        <v/>
      </c>
      <c r="BM103" s="127"/>
      <c r="BU103" s="37"/>
      <c r="BV103" s="127"/>
      <c r="BW103" s="127"/>
    </row>
    <row r="104" spans="1:75">
      <c r="A104" s="26" t="str">
        <f t="shared" si="104"/>
        <v/>
      </c>
      <c r="B104" s="26" t="str">
        <f t="shared" si="105"/>
        <v/>
      </c>
      <c r="C104" s="26" t="str">
        <f t="shared" si="106"/>
        <v/>
      </c>
      <c r="D104" s="103" t="str">
        <f t="shared" si="119"/>
        <v/>
      </c>
      <c r="E104" s="118" t="str">
        <f t="shared" si="120"/>
        <v/>
      </c>
      <c r="F104" s="103" t="str">
        <f t="shared" si="121"/>
        <v/>
      </c>
      <c r="G104" s="103"/>
      <c r="H104" s="60" t="str">
        <f>IF(B104="","",(IF(AND(B104&gt;='Tab1-Plan'!$C$9,C104&gt;='Tab1-Plan'!$D$9),1,0)))</f>
        <v/>
      </c>
      <c r="I104" s="64" t="str">
        <f>IF(AND(B104="",T104=""),"",VLOOKUP($A$3,'Tab2-Assumptions'!$A$10:$C$13,2,FALSE))</f>
        <v/>
      </c>
      <c r="J104" s="64" t="str">
        <f>IF(AND(B104="",T104=""),"",VLOOKUP($A$3,'Tab2-Assumptions'!$A$10:$C$13,3,FALSE))</f>
        <v/>
      </c>
      <c r="K104" s="103" t="str">
        <f t="shared" si="107"/>
        <v/>
      </c>
      <c r="L104" s="103" t="str">
        <f t="shared" si="78"/>
        <v/>
      </c>
      <c r="M104" s="103" t="str">
        <f t="shared" si="79"/>
        <v/>
      </c>
      <c r="N104" s="103" t="str">
        <f t="shared" si="80"/>
        <v/>
      </c>
      <c r="O104" s="103" t="str">
        <f t="shared" si="81"/>
        <v/>
      </c>
      <c r="P104" s="103" t="str">
        <f t="shared" si="108"/>
        <v/>
      </c>
      <c r="Q104" s="103" t="str">
        <f t="shared" si="82"/>
        <v/>
      </c>
      <c r="R104" s="103" t="str">
        <f t="shared" si="83"/>
        <v/>
      </c>
      <c r="T104" s="26" t="str">
        <f t="shared" si="109"/>
        <v/>
      </c>
      <c r="U104" s="119" t="str">
        <f t="shared" si="122"/>
        <v/>
      </c>
      <c r="V104" s="119"/>
      <c r="W104" s="120" t="str">
        <f t="shared" si="141"/>
        <v/>
      </c>
      <c r="X104" s="120" t="str">
        <f t="shared" si="85"/>
        <v/>
      </c>
      <c r="Y104" s="120" t="str">
        <f t="shared" si="123"/>
        <v/>
      </c>
      <c r="Z104" s="120"/>
      <c r="AA104" s="119" t="str">
        <f t="shared" si="142"/>
        <v/>
      </c>
      <c r="AC104" s="26" t="str">
        <f t="shared" si="124"/>
        <v/>
      </c>
      <c r="AD104" s="25" t="str">
        <f t="shared" si="125"/>
        <v/>
      </c>
      <c r="AE104" s="105"/>
      <c r="AF104" s="26" t="str">
        <f t="shared" si="126"/>
        <v/>
      </c>
      <c r="AG104" s="25" t="str">
        <f t="shared" si="127"/>
        <v/>
      </c>
      <c r="AH104" s="123"/>
      <c r="AI104" s="51" t="str">
        <f t="shared" si="128"/>
        <v/>
      </c>
      <c r="AJ104" s="35" t="str">
        <f t="shared" si="129"/>
        <v/>
      </c>
      <c r="AL104" s="25" t="str">
        <f t="shared" si="143"/>
        <v/>
      </c>
      <c r="AM104" s="25" t="str">
        <f t="shared" si="144"/>
        <v/>
      </c>
      <c r="AO104" s="33" t="str">
        <f t="shared" si="145"/>
        <v/>
      </c>
      <c r="AP104" s="33" t="str">
        <f t="shared" si="146"/>
        <v/>
      </c>
      <c r="AQ104" s="125"/>
      <c r="AR104" s="126" t="str">
        <f t="shared" si="147"/>
        <v/>
      </c>
      <c r="AS104" s="126" t="str">
        <f t="shared" si="148"/>
        <v/>
      </c>
      <c r="AT104" s="126"/>
      <c r="AU104" s="62" t="str">
        <f t="shared" si="130"/>
        <v/>
      </c>
      <c r="AV104" s="62" t="str">
        <f t="shared" si="131"/>
        <v/>
      </c>
      <c r="AW104" s="62" t="str">
        <f t="shared" si="132"/>
        <v/>
      </c>
      <c r="AX104" s="61" t="str">
        <f t="shared" si="149"/>
        <v/>
      </c>
      <c r="AY104" s="126"/>
      <c r="AZ104" s="33" t="str">
        <f>IF(B104="","",VLOOKUP($A$3,'Tab1-Plan'!$B$30:$F$33,IF(B104&lt;65,2,3),FALSE))</f>
        <v/>
      </c>
      <c r="BA104" s="33" t="str">
        <f>IF(T104="","",VLOOKUP($A$3,'Tab1-Plan'!$B$30:$F$33,IF(T104&lt;65,4,5),FALSE))</f>
        <v/>
      </c>
      <c r="BB104" s="115"/>
      <c r="BC104" s="126" t="str">
        <f t="shared" si="133"/>
        <v/>
      </c>
      <c r="BD104" s="126" t="str">
        <f t="shared" si="134"/>
        <v/>
      </c>
      <c r="BE104" s="125"/>
      <c r="BF104" s="62" t="str">
        <f t="shared" si="135"/>
        <v/>
      </c>
      <c r="BG104" s="62" t="str">
        <f t="shared" si="136"/>
        <v/>
      </c>
      <c r="BH104" s="62" t="str">
        <f t="shared" si="137"/>
        <v/>
      </c>
      <c r="BI104" s="61" t="str">
        <f t="shared" si="138"/>
        <v/>
      </c>
      <c r="BJ104" s="61"/>
      <c r="BK104" s="61" t="str">
        <f t="shared" si="139"/>
        <v/>
      </c>
      <c r="BL104" s="61" t="str">
        <f t="shared" si="140"/>
        <v/>
      </c>
      <c r="BM104" s="127"/>
      <c r="BU104" s="37"/>
      <c r="BV104" s="127"/>
      <c r="BW104" s="127"/>
    </row>
    <row r="105" spans="1:75">
      <c r="A105" s="26" t="str">
        <f t="shared" si="104"/>
        <v/>
      </c>
      <c r="B105" s="26" t="str">
        <f t="shared" si="105"/>
        <v/>
      </c>
      <c r="C105" s="26" t="str">
        <f t="shared" si="106"/>
        <v/>
      </c>
      <c r="D105" s="103" t="str">
        <f t="shared" si="119"/>
        <v/>
      </c>
      <c r="E105" s="118" t="str">
        <f t="shared" si="120"/>
        <v/>
      </c>
      <c r="F105" s="103" t="str">
        <f t="shared" si="121"/>
        <v/>
      </c>
      <c r="G105" s="103"/>
      <c r="H105" s="60" t="str">
        <f>IF(B105="","",(IF(AND(B105&gt;='Tab1-Plan'!$C$9,C105&gt;='Tab1-Plan'!$D$9),1,0)))</f>
        <v/>
      </c>
      <c r="I105" s="64" t="str">
        <f>IF(AND(B105="",T105=""),"",VLOOKUP($A$3,'Tab2-Assumptions'!$A$10:$C$13,2,FALSE))</f>
        <v/>
      </c>
      <c r="J105" s="64" t="str">
        <f>IF(AND(B105="",T105=""),"",VLOOKUP($A$3,'Tab2-Assumptions'!$A$10:$C$13,3,FALSE))</f>
        <v/>
      </c>
      <c r="K105" s="103" t="str">
        <f t="shared" si="107"/>
        <v/>
      </c>
      <c r="L105" s="103" t="str">
        <f t="shared" si="78"/>
        <v/>
      </c>
      <c r="M105" s="103" t="str">
        <f t="shared" si="79"/>
        <v/>
      </c>
      <c r="N105" s="103" t="str">
        <f t="shared" si="80"/>
        <v/>
      </c>
      <c r="O105" s="103" t="str">
        <f t="shared" si="81"/>
        <v/>
      </c>
      <c r="P105" s="103" t="str">
        <f t="shared" si="108"/>
        <v/>
      </c>
      <c r="Q105" s="103" t="str">
        <f t="shared" si="82"/>
        <v/>
      </c>
      <c r="R105" s="103" t="str">
        <f t="shared" si="83"/>
        <v/>
      </c>
      <c r="T105" s="26" t="str">
        <f t="shared" si="109"/>
        <v/>
      </c>
      <c r="U105" s="119" t="str">
        <f t="shared" si="122"/>
        <v/>
      </c>
      <c r="V105" s="119"/>
      <c r="W105" s="120" t="str">
        <f t="shared" si="141"/>
        <v/>
      </c>
      <c r="X105" s="120" t="str">
        <f t="shared" si="85"/>
        <v/>
      </c>
      <c r="Y105" s="120" t="str">
        <f t="shared" si="123"/>
        <v/>
      </c>
      <c r="Z105" s="120"/>
      <c r="AA105" s="119" t="str">
        <f t="shared" si="142"/>
        <v/>
      </c>
      <c r="AC105" s="26" t="str">
        <f t="shared" si="124"/>
        <v/>
      </c>
      <c r="AD105" s="25" t="str">
        <f t="shared" si="125"/>
        <v/>
      </c>
      <c r="AE105" s="105"/>
      <c r="AF105" s="26" t="str">
        <f t="shared" si="126"/>
        <v/>
      </c>
      <c r="AG105" s="25" t="str">
        <f t="shared" si="127"/>
        <v/>
      </c>
      <c r="AH105" s="123"/>
      <c r="AI105" s="51" t="str">
        <f t="shared" si="128"/>
        <v/>
      </c>
      <c r="AJ105" s="35" t="str">
        <f t="shared" si="129"/>
        <v/>
      </c>
      <c r="AL105" s="25" t="str">
        <f t="shared" si="143"/>
        <v/>
      </c>
      <c r="AM105" s="25" t="str">
        <f t="shared" si="144"/>
        <v/>
      </c>
      <c r="AO105" s="33" t="str">
        <f t="shared" si="145"/>
        <v/>
      </c>
      <c r="AP105" s="33" t="str">
        <f t="shared" si="146"/>
        <v/>
      </c>
      <c r="AQ105" s="125"/>
      <c r="AR105" s="126" t="str">
        <f t="shared" si="147"/>
        <v/>
      </c>
      <c r="AS105" s="126" t="str">
        <f t="shared" si="148"/>
        <v/>
      </c>
      <c r="AT105" s="126"/>
      <c r="AU105" s="62" t="str">
        <f t="shared" si="130"/>
        <v/>
      </c>
      <c r="AV105" s="62" t="str">
        <f t="shared" si="131"/>
        <v/>
      </c>
      <c r="AW105" s="62" t="str">
        <f t="shared" si="132"/>
        <v/>
      </c>
      <c r="AX105" s="61" t="str">
        <f t="shared" si="149"/>
        <v/>
      </c>
      <c r="AY105" s="126"/>
      <c r="AZ105" s="33" t="str">
        <f>IF(B105="","",VLOOKUP($A$3,'Tab1-Plan'!$B$30:$F$33,IF(B105&lt;65,2,3),FALSE))</f>
        <v/>
      </c>
      <c r="BA105" s="33" t="str">
        <f>IF(T105="","",VLOOKUP($A$3,'Tab1-Plan'!$B$30:$F$33,IF(T105&lt;65,4,5),FALSE))</f>
        <v/>
      </c>
      <c r="BB105" s="115"/>
      <c r="BC105" s="126" t="str">
        <f t="shared" si="133"/>
        <v/>
      </c>
      <c r="BD105" s="126" t="str">
        <f t="shared" si="134"/>
        <v/>
      </c>
      <c r="BE105" s="125"/>
      <c r="BF105" s="62" t="str">
        <f t="shared" si="135"/>
        <v/>
      </c>
      <c r="BG105" s="62" t="str">
        <f t="shared" si="136"/>
        <v/>
      </c>
      <c r="BH105" s="62" t="str">
        <f t="shared" si="137"/>
        <v/>
      </c>
      <c r="BI105" s="61" t="str">
        <f t="shared" si="138"/>
        <v/>
      </c>
      <c r="BJ105" s="61"/>
      <c r="BK105" s="61" t="str">
        <f t="shared" si="139"/>
        <v/>
      </c>
      <c r="BL105" s="61" t="str">
        <f t="shared" si="140"/>
        <v/>
      </c>
      <c r="BM105" s="127"/>
      <c r="BU105" s="37"/>
      <c r="BV105" s="127"/>
      <c r="BW105" s="127"/>
    </row>
    <row r="106" spans="1:75">
      <c r="A106" s="26" t="str">
        <f t="shared" si="104"/>
        <v/>
      </c>
      <c r="B106" s="26" t="str">
        <f t="shared" si="105"/>
        <v/>
      </c>
      <c r="C106" s="26" t="str">
        <f t="shared" si="106"/>
        <v/>
      </c>
      <c r="D106" s="103" t="str">
        <f t="shared" si="119"/>
        <v/>
      </c>
      <c r="E106" s="118" t="str">
        <f t="shared" si="120"/>
        <v/>
      </c>
      <c r="F106" s="103" t="str">
        <f t="shared" si="121"/>
        <v/>
      </c>
      <c r="G106" s="103"/>
      <c r="H106" s="60" t="str">
        <f>IF(B106="","",(IF(AND(B106&gt;='Tab1-Plan'!$C$9,C106&gt;='Tab1-Plan'!$D$9),1,0)))</f>
        <v/>
      </c>
      <c r="I106" s="64" t="str">
        <f>IF(AND(B106="",T106=""),"",VLOOKUP($A$3,'Tab2-Assumptions'!$A$10:$C$13,2,FALSE))</f>
        <v/>
      </c>
      <c r="J106" s="64" t="str">
        <f>IF(AND(B106="",T106=""),"",VLOOKUP($A$3,'Tab2-Assumptions'!$A$10:$C$13,3,FALSE))</f>
        <v/>
      </c>
      <c r="K106" s="103" t="str">
        <f t="shared" si="107"/>
        <v/>
      </c>
      <c r="L106" s="103" t="str">
        <f t="shared" si="78"/>
        <v/>
      </c>
      <c r="M106" s="103" t="str">
        <f t="shared" si="79"/>
        <v/>
      </c>
      <c r="N106" s="103" t="str">
        <f t="shared" si="80"/>
        <v/>
      </c>
      <c r="O106" s="103" t="str">
        <f t="shared" si="81"/>
        <v/>
      </c>
      <c r="P106" s="103" t="str">
        <f t="shared" si="108"/>
        <v/>
      </c>
      <c r="Q106" s="103" t="str">
        <f t="shared" si="82"/>
        <v/>
      </c>
      <c r="R106" s="103" t="str">
        <f t="shared" si="83"/>
        <v/>
      </c>
      <c r="T106" s="26" t="str">
        <f t="shared" si="109"/>
        <v/>
      </c>
      <c r="U106" s="119" t="str">
        <f t="shared" si="122"/>
        <v/>
      </c>
      <c r="V106" s="119"/>
      <c r="W106" s="120" t="str">
        <f t="shared" si="141"/>
        <v/>
      </c>
      <c r="X106" s="120" t="str">
        <f t="shared" si="85"/>
        <v/>
      </c>
      <c r="Y106" s="120" t="str">
        <f t="shared" si="123"/>
        <v/>
      </c>
      <c r="Z106" s="120"/>
      <c r="AA106" s="119" t="str">
        <f t="shared" si="142"/>
        <v/>
      </c>
      <c r="AC106" s="26" t="str">
        <f t="shared" si="124"/>
        <v/>
      </c>
      <c r="AD106" s="25" t="str">
        <f t="shared" si="125"/>
        <v/>
      </c>
      <c r="AE106" s="105"/>
      <c r="AF106" s="26" t="str">
        <f t="shared" si="126"/>
        <v/>
      </c>
      <c r="AG106" s="25" t="str">
        <f t="shared" si="127"/>
        <v/>
      </c>
      <c r="AH106" s="123"/>
      <c r="AI106" s="51" t="str">
        <f t="shared" si="128"/>
        <v/>
      </c>
      <c r="AJ106" s="35" t="str">
        <f t="shared" si="129"/>
        <v/>
      </c>
      <c r="AL106" s="25" t="str">
        <f t="shared" si="143"/>
        <v/>
      </c>
      <c r="AM106" s="25" t="str">
        <f t="shared" si="144"/>
        <v/>
      </c>
      <c r="AO106" s="33" t="str">
        <f t="shared" si="145"/>
        <v/>
      </c>
      <c r="AP106" s="33" t="str">
        <f t="shared" si="146"/>
        <v/>
      </c>
      <c r="AQ106" s="125"/>
      <c r="AR106" s="126" t="str">
        <f t="shared" si="147"/>
        <v/>
      </c>
      <c r="AS106" s="126" t="str">
        <f t="shared" si="148"/>
        <v/>
      </c>
      <c r="AT106" s="126"/>
      <c r="AU106" s="62" t="str">
        <f t="shared" si="130"/>
        <v/>
      </c>
      <c r="AV106" s="62" t="str">
        <f t="shared" si="131"/>
        <v/>
      </c>
      <c r="AW106" s="62" t="str">
        <f t="shared" si="132"/>
        <v/>
      </c>
      <c r="AX106" s="61" t="str">
        <f t="shared" si="149"/>
        <v/>
      </c>
      <c r="AY106" s="126"/>
      <c r="AZ106" s="33" t="str">
        <f>IF(B106="","",VLOOKUP($A$3,'Tab1-Plan'!$B$30:$F$33,IF(B106&lt;65,2,3),FALSE))</f>
        <v/>
      </c>
      <c r="BA106" s="33" t="str">
        <f>IF(T106="","",VLOOKUP($A$3,'Tab1-Plan'!$B$30:$F$33,IF(T106&lt;65,4,5),FALSE))</f>
        <v/>
      </c>
      <c r="BB106" s="115"/>
      <c r="BC106" s="126" t="str">
        <f t="shared" si="133"/>
        <v/>
      </c>
      <c r="BD106" s="126" t="str">
        <f t="shared" si="134"/>
        <v/>
      </c>
      <c r="BE106" s="125"/>
      <c r="BF106" s="62" t="str">
        <f t="shared" si="135"/>
        <v/>
      </c>
      <c r="BG106" s="62" t="str">
        <f t="shared" si="136"/>
        <v/>
      </c>
      <c r="BH106" s="62" t="str">
        <f t="shared" si="137"/>
        <v/>
      </c>
      <c r="BI106" s="61" t="str">
        <f t="shared" si="138"/>
        <v/>
      </c>
      <c r="BJ106" s="61"/>
      <c r="BK106" s="61" t="str">
        <f t="shared" si="139"/>
        <v/>
      </c>
      <c r="BL106" s="61" t="str">
        <f t="shared" si="140"/>
        <v/>
      </c>
      <c r="BM106" s="127"/>
      <c r="BU106" s="37"/>
      <c r="BV106" s="127"/>
      <c r="BW106" s="127"/>
    </row>
    <row r="107" spans="1:75">
      <c r="A107" s="26" t="str">
        <f t="shared" si="104"/>
        <v/>
      </c>
      <c r="B107" s="26" t="str">
        <f t="shared" si="105"/>
        <v/>
      </c>
      <c r="C107" s="26" t="str">
        <f t="shared" si="106"/>
        <v/>
      </c>
      <c r="D107" s="103" t="str">
        <f t="shared" si="119"/>
        <v/>
      </c>
      <c r="E107" s="118" t="str">
        <f t="shared" si="120"/>
        <v/>
      </c>
      <c r="F107" s="103" t="str">
        <f t="shared" si="121"/>
        <v/>
      </c>
      <c r="G107" s="103"/>
      <c r="H107" s="60" t="str">
        <f>IF(B107="","",(IF(AND(B107&gt;='Tab1-Plan'!$C$9,C107&gt;='Tab1-Plan'!$D$9),1,0)))</f>
        <v/>
      </c>
      <c r="I107" s="64" t="str">
        <f>IF(AND(B107="",T107=""),"",VLOOKUP($A$3,'Tab2-Assumptions'!$A$10:$C$13,2,FALSE))</f>
        <v/>
      </c>
      <c r="J107" s="64" t="str">
        <f>IF(AND(B107="",T107=""),"",VLOOKUP($A$3,'Tab2-Assumptions'!$A$10:$C$13,3,FALSE))</f>
        <v/>
      </c>
      <c r="K107" s="103" t="str">
        <f t="shared" si="107"/>
        <v/>
      </c>
      <c r="L107" s="103" t="str">
        <f t="shared" si="78"/>
        <v/>
      </c>
      <c r="M107" s="103" t="str">
        <f t="shared" si="79"/>
        <v/>
      </c>
      <c r="N107" s="103" t="str">
        <f t="shared" si="80"/>
        <v/>
      </c>
      <c r="O107" s="103" t="str">
        <f t="shared" si="81"/>
        <v/>
      </c>
      <c r="P107" s="103" t="str">
        <f t="shared" si="108"/>
        <v/>
      </c>
      <c r="Q107" s="103" t="str">
        <f t="shared" si="82"/>
        <v/>
      </c>
      <c r="R107" s="103" t="str">
        <f t="shared" si="83"/>
        <v/>
      </c>
      <c r="T107" s="26" t="str">
        <f t="shared" si="109"/>
        <v/>
      </c>
      <c r="U107" s="119" t="str">
        <f t="shared" si="122"/>
        <v/>
      </c>
      <c r="V107" s="119"/>
      <c r="W107" s="120" t="str">
        <f t="shared" si="141"/>
        <v/>
      </c>
      <c r="X107" s="120" t="str">
        <f t="shared" si="85"/>
        <v/>
      </c>
      <c r="Y107" s="120" t="str">
        <f t="shared" si="123"/>
        <v/>
      </c>
      <c r="Z107" s="120"/>
      <c r="AA107" s="119" t="str">
        <f t="shared" si="142"/>
        <v/>
      </c>
      <c r="AC107" s="26" t="str">
        <f t="shared" si="124"/>
        <v/>
      </c>
      <c r="AD107" s="25" t="str">
        <f t="shared" si="125"/>
        <v/>
      </c>
      <c r="AE107" s="105"/>
      <c r="AF107" s="26" t="str">
        <f t="shared" si="126"/>
        <v/>
      </c>
      <c r="AG107" s="25" t="str">
        <f t="shared" si="127"/>
        <v/>
      </c>
      <c r="AH107" s="123"/>
      <c r="AI107" s="51" t="str">
        <f t="shared" si="128"/>
        <v/>
      </c>
      <c r="AJ107" s="35" t="str">
        <f t="shared" si="129"/>
        <v/>
      </c>
      <c r="AL107" s="25" t="str">
        <f t="shared" si="143"/>
        <v/>
      </c>
      <c r="AM107" s="25" t="str">
        <f t="shared" si="144"/>
        <v/>
      </c>
      <c r="AO107" s="33" t="str">
        <f t="shared" si="145"/>
        <v/>
      </c>
      <c r="AP107" s="33" t="str">
        <f t="shared" si="146"/>
        <v/>
      </c>
      <c r="AQ107" s="125"/>
      <c r="AR107" s="126" t="str">
        <f t="shared" si="147"/>
        <v/>
      </c>
      <c r="AS107" s="126" t="str">
        <f t="shared" si="148"/>
        <v/>
      </c>
      <c r="AT107" s="126"/>
      <c r="AU107" s="62" t="str">
        <f t="shared" si="130"/>
        <v/>
      </c>
      <c r="AV107" s="62" t="str">
        <f t="shared" si="131"/>
        <v/>
      </c>
      <c r="AW107" s="62" t="str">
        <f t="shared" si="132"/>
        <v/>
      </c>
      <c r="AX107" s="61" t="str">
        <f t="shared" si="149"/>
        <v/>
      </c>
      <c r="AY107" s="126"/>
      <c r="AZ107" s="33" t="str">
        <f>IF(B107="","",VLOOKUP($A$3,'Tab1-Plan'!$B$30:$F$33,IF(B107&lt;65,2,3),FALSE))</f>
        <v/>
      </c>
      <c r="BA107" s="33" t="str">
        <f>IF(T107="","",VLOOKUP($A$3,'Tab1-Plan'!$B$30:$F$33,IF(T107&lt;65,4,5),FALSE))</f>
        <v/>
      </c>
      <c r="BB107" s="115"/>
      <c r="BC107" s="126" t="str">
        <f t="shared" si="133"/>
        <v/>
      </c>
      <c r="BD107" s="126" t="str">
        <f t="shared" si="134"/>
        <v/>
      </c>
      <c r="BE107" s="125"/>
      <c r="BF107" s="62" t="str">
        <f t="shared" si="135"/>
        <v/>
      </c>
      <c r="BG107" s="62" t="str">
        <f t="shared" si="136"/>
        <v/>
      </c>
      <c r="BH107" s="62" t="str">
        <f t="shared" si="137"/>
        <v/>
      </c>
      <c r="BI107" s="61" t="str">
        <f t="shared" si="138"/>
        <v/>
      </c>
      <c r="BJ107" s="61"/>
      <c r="BK107" s="61" t="str">
        <f t="shared" si="139"/>
        <v/>
      </c>
      <c r="BL107" s="61" t="str">
        <f t="shared" si="140"/>
        <v/>
      </c>
      <c r="BM107" s="127"/>
      <c r="BU107" s="37"/>
      <c r="BV107" s="127"/>
      <c r="BW107" s="127"/>
    </row>
    <row r="108" spans="1:75">
      <c r="A108" s="26" t="str">
        <f t="shared" si="104"/>
        <v/>
      </c>
      <c r="B108" s="26" t="str">
        <f t="shared" si="105"/>
        <v/>
      </c>
      <c r="C108" s="26" t="str">
        <f t="shared" si="106"/>
        <v/>
      </c>
      <c r="D108" s="103" t="str">
        <f t="shared" si="119"/>
        <v/>
      </c>
      <c r="E108" s="118" t="str">
        <f t="shared" si="120"/>
        <v/>
      </c>
      <c r="F108" s="103" t="str">
        <f t="shared" si="121"/>
        <v/>
      </c>
      <c r="G108" s="103"/>
      <c r="H108" s="60" t="str">
        <f>IF(B108="","",(IF(AND(B108&gt;='Tab1-Plan'!$C$9,C108&gt;='Tab1-Plan'!$D$9),1,0)))</f>
        <v/>
      </c>
      <c r="I108" s="64" t="str">
        <f>IF(AND(B108="",T108=""),"",VLOOKUP($A$3,'Tab2-Assumptions'!$A$10:$C$13,2,FALSE))</f>
        <v/>
      </c>
      <c r="J108" s="64" t="str">
        <f>IF(AND(B108="",T108=""),"",VLOOKUP($A$3,'Tab2-Assumptions'!$A$10:$C$13,3,FALSE))</f>
        <v/>
      </c>
      <c r="K108" s="103" t="str">
        <f t="shared" si="107"/>
        <v/>
      </c>
      <c r="L108" s="103" t="str">
        <f t="shared" si="78"/>
        <v/>
      </c>
      <c r="M108" s="103" t="str">
        <f t="shared" si="79"/>
        <v/>
      </c>
      <c r="N108" s="103" t="str">
        <f t="shared" si="80"/>
        <v/>
      </c>
      <c r="O108" s="103" t="str">
        <f t="shared" si="81"/>
        <v/>
      </c>
      <c r="P108" s="103" t="str">
        <f t="shared" si="108"/>
        <v/>
      </c>
      <c r="Q108" s="103" t="str">
        <f t="shared" si="82"/>
        <v/>
      </c>
      <c r="R108" s="103" t="str">
        <f t="shared" si="83"/>
        <v/>
      </c>
      <c r="T108" s="26" t="str">
        <f t="shared" si="109"/>
        <v/>
      </c>
      <c r="U108" s="119" t="str">
        <f t="shared" si="122"/>
        <v/>
      </c>
      <c r="V108" s="119"/>
      <c r="W108" s="120" t="str">
        <f t="shared" si="141"/>
        <v/>
      </c>
      <c r="X108" s="120" t="str">
        <f t="shared" si="85"/>
        <v/>
      </c>
      <c r="Y108" s="120" t="str">
        <f t="shared" si="123"/>
        <v/>
      </c>
      <c r="Z108" s="120"/>
      <c r="AA108" s="119" t="str">
        <f t="shared" si="142"/>
        <v/>
      </c>
      <c r="AC108" s="26" t="str">
        <f t="shared" si="124"/>
        <v/>
      </c>
      <c r="AD108" s="25" t="str">
        <f t="shared" si="125"/>
        <v/>
      </c>
      <c r="AE108" s="105"/>
      <c r="AF108" s="26" t="str">
        <f t="shared" si="126"/>
        <v/>
      </c>
      <c r="AG108" s="25" t="str">
        <f t="shared" si="127"/>
        <v/>
      </c>
      <c r="AH108" s="123"/>
      <c r="AI108" s="51" t="str">
        <f t="shared" si="128"/>
        <v/>
      </c>
      <c r="AJ108" s="35" t="str">
        <f t="shared" si="129"/>
        <v/>
      </c>
      <c r="AL108" s="25" t="str">
        <f t="shared" si="143"/>
        <v/>
      </c>
      <c r="AM108" s="25" t="str">
        <f t="shared" si="144"/>
        <v/>
      </c>
      <c r="AO108" s="33" t="str">
        <f t="shared" si="145"/>
        <v/>
      </c>
      <c r="AP108" s="33" t="str">
        <f t="shared" si="146"/>
        <v/>
      </c>
      <c r="AQ108" s="125"/>
      <c r="AR108" s="126" t="str">
        <f t="shared" si="147"/>
        <v/>
      </c>
      <c r="AS108" s="126" t="str">
        <f t="shared" si="148"/>
        <v/>
      </c>
      <c r="AT108" s="126"/>
      <c r="AU108" s="62" t="str">
        <f t="shared" si="130"/>
        <v/>
      </c>
      <c r="AV108" s="62" t="str">
        <f t="shared" si="131"/>
        <v/>
      </c>
      <c r="AW108" s="62" t="str">
        <f t="shared" si="132"/>
        <v/>
      </c>
      <c r="AX108" s="61" t="str">
        <f t="shared" si="149"/>
        <v/>
      </c>
      <c r="AY108" s="126"/>
      <c r="AZ108" s="33" t="str">
        <f>IF(B108="","",VLOOKUP($A$3,'Tab1-Plan'!$B$30:$F$33,IF(B108&lt;65,2,3),FALSE))</f>
        <v/>
      </c>
      <c r="BA108" s="33" t="str">
        <f>IF(T108="","",VLOOKUP($A$3,'Tab1-Plan'!$B$30:$F$33,IF(T108&lt;65,4,5),FALSE))</f>
        <v/>
      </c>
      <c r="BB108" s="115"/>
      <c r="BC108" s="126" t="str">
        <f t="shared" si="133"/>
        <v/>
      </c>
      <c r="BD108" s="126" t="str">
        <f t="shared" si="134"/>
        <v/>
      </c>
      <c r="BE108" s="125"/>
      <c r="BF108" s="62" t="str">
        <f t="shared" si="135"/>
        <v/>
      </c>
      <c r="BG108" s="62" t="str">
        <f t="shared" si="136"/>
        <v/>
      </c>
      <c r="BH108" s="62" t="str">
        <f t="shared" si="137"/>
        <v/>
      </c>
      <c r="BI108" s="61" t="str">
        <f t="shared" si="138"/>
        <v/>
      </c>
      <c r="BJ108" s="61"/>
      <c r="BK108" s="61" t="str">
        <f t="shared" si="139"/>
        <v/>
      </c>
      <c r="BL108" s="61" t="str">
        <f t="shared" si="140"/>
        <v/>
      </c>
      <c r="BM108" s="127"/>
      <c r="BU108" s="37"/>
      <c r="BV108" s="127"/>
      <c r="BW108" s="127"/>
    </row>
    <row r="109" spans="1:75">
      <c r="A109" s="26" t="str">
        <f t="shared" si="104"/>
        <v/>
      </c>
      <c r="B109" s="26" t="str">
        <f t="shared" si="105"/>
        <v/>
      </c>
      <c r="C109" s="26" t="str">
        <f t="shared" si="106"/>
        <v/>
      </c>
      <c r="D109" s="103" t="str">
        <f t="shared" si="119"/>
        <v/>
      </c>
      <c r="E109" s="118" t="str">
        <f t="shared" si="120"/>
        <v/>
      </c>
      <c r="F109" s="103" t="str">
        <f t="shared" si="121"/>
        <v/>
      </c>
      <c r="G109" s="103"/>
      <c r="H109" s="60" t="str">
        <f>IF(B109="","",(IF(AND(B109&gt;='Tab1-Plan'!$C$9,C109&gt;='Tab1-Plan'!$D$9),1,0)))</f>
        <v/>
      </c>
      <c r="I109" s="64" t="str">
        <f>IF(AND(B109="",T109=""),"",VLOOKUP($A$3,'Tab2-Assumptions'!$A$10:$C$13,2,FALSE))</f>
        <v/>
      </c>
      <c r="J109" s="64" t="str">
        <f>IF(AND(B109="",T109=""),"",VLOOKUP($A$3,'Tab2-Assumptions'!$A$10:$C$13,3,FALSE))</f>
        <v/>
      </c>
      <c r="K109" s="103" t="str">
        <f t="shared" si="107"/>
        <v/>
      </c>
      <c r="L109" s="103" t="str">
        <f t="shared" si="78"/>
        <v/>
      </c>
      <c r="M109" s="103" t="str">
        <f t="shared" si="79"/>
        <v/>
      </c>
      <c r="N109" s="103" t="str">
        <f t="shared" si="80"/>
        <v/>
      </c>
      <c r="O109" s="103" t="str">
        <f t="shared" si="81"/>
        <v/>
      </c>
      <c r="P109" s="103" t="str">
        <f t="shared" si="108"/>
        <v/>
      </c>
      <c r="Q109" s="103" t="str">
        <f t="shared" si="82"/>
        <v/>
      </c>
      <c r="R109" s="103" t="str">
        <f t="shared" si="83"/>
        <v/>
      </c>
      <c r="T109" s="26" t="str">
        <f t="shared" si="109"/>
        <v/>
      </c>
      <c r="U109" s="119" t="str">
        <f t="shared" si="122"/>
        <v/>
      </c>
      <c r="V109" s="119"/>
      <c r="W109" s="120" t="str">
        <f t="shared" si="141"/>
        <v/>
      </c>
      <c r="X109" s="120" t="str">
        <f t="shared" si="85"/>
        <v/>
      </c>
      <c r="Y109" s="120" t="str">
        <f t="shared" si="123"/>
        <v/>
      </c>
      <c r="Z109" s="120"/>
      <c r="AA109" s="119" t="str">
        <f t="shared" si="142"/>
        <v/>
      </c>
      <c r="AC109" s="26" t="str">
        <f t="shared" si="124"/>
        <v/>
      </c>
      <c r="AD109" s="25" t="str">
        <f t="shared" si="125"/>
        <v/>
      </c>
      <c r="AE109" s="105"/>
      <c r="AF109" s="26" t="str">
        <f t="shared" si="126"/>
        <v/>
      </c>
      <c r="AG109" s="25" t="str">
        <f t="shared" si="127"/>
        <v/>
      </c>
      <c r="AH109" s="123"/>
      <c r="AI109" s="51" t="str">
        <f t="shared" si="128"/>
        <v/>
      </c>
      <c r="AJ109" s="35" t="str">
        <f t="shared" si="129"/>
        <v/>
      </c>
      <c r="AL109" s="25" t="str">
        <f t="shared" si="143"/>
        <v/>
      </c>
      <c r="AM109" s="25" t="str">
        <f t="shared" si="144"/>
        <v/>
      </c>
      <c r="AO109" s="33" t="str">
        <f t="shared" si="145"/>
        <v/>
      </c>
      <c r="AP109" s="33" t="str">
        <f t="shared" si="146"/>
        <v/>
      </c>
      <c r="AQ109" s="125"/>
      <c r="AR109" s="126" t="str">
        <f t="shared" si="147"/>
        <v/>
      </c>
      <c r="AS109" s="126" t="str">
        <f t="shared" si="148"/>
        <v/>
      </c>
      <c r="AT109" s="126"/>
      <c r="AU109" s="62" t="str">
        <f t="shared" si="130"/>
        <v/>
      </c>
      <c r="AV109" s="62" t="str">
        <f t="shared" si="131"/>
        <v/>
      </c>
      <c r="AW109" s="62" t="str">
        <f t="shared" si="132"/>
        <v/>
      </c>
      <c r="AX109" s="61" t="str">
        <f t="shared" si="149"/>
        <v/>
      </c>
      <c r="AY109" s="126"/>
      <c r="AZ109" s="33" t="str">
        <f>IF(B109="","",VLOOKUP($A$3,'Tab1-Plan'!$B$30:$F$33,IF(B109&lt;65,2,3),FALSE))</f>
        <v/>
      </c>
      <c r="BA109" s="33" t="str">
        <f>IF(T109="","",VLOOKUP($A$3,'Tab1-Plan'!$B$30:$F$33,IF(T109&lt;65,4,5),FALSE))</f>
        <v/>
      </c>
      <c r="BB109" s="115"/>
      <c r="BC109" s="126" t="str">
        <f t="shared" si="133"/>
        <v/>
      </c>
      <c r="BD109" s="126" t="str">
        <f t="shared" si="134"/>
        <v/>
      </c>
      <c r="BE109" s="125"/>
      <c r="BF109" s="62" t="str">
        <f t="shared" si="135"/>
        <v/>
      </c>
      <c r="BG109" s="62" t="str">
        <f t="shared" si="136"/>
        <v/>
      </c>
      <c r="BH109" s="62" t="str">
        <f t="shared" si="137"/>
        <v/>
      </c>
      <c r="BI109" s="61" t="str">
        <f t="shared" si="138"/>
        <v/>
      </c>
      <c r="BJ109" s="61"/>
      <c r="BK109" s="61" t="str">
        <f t="shared" si="139"/>
        <v/>
      </c>
      <c r="BL109" s="61" t="str">
        <f t="shared" si="140"/>
        <v/>
      </c>
      <c r="BM109" s="127"/>
      <c r="BU109" s="37"/>
      <c r="BV109" s="127"/>
      <c r="BW109" s="127"/>
    </row>
    <row r="110" spans="1:75">
      <c r="A110" s="26" t="str">
        <f t="shared" si="104"/>
        <v/>
      </c>
      <c r="B110" s="26" t="str">
        <f t="shared" si="105"/>
        <v/>
      </c>
      <c r="C110" s="26" t="str">
        <f t="shared" si="106"/>
        <v/>
      </c>
      <c r="D110" s="103" t="str">
        <f t="shared" si="119"/>
        <v/>
      </c>
      <c r="E110" s="118" t="str">
        <f t="shared" si="120"/>
        <v/>
      </c>
      <c r="F110" s="103" t="str">
        <f t="shared" si="121"/>
        <v/>
      </c>
      <c r="G110" s="103"/>
      <c r="H110" s="60" t="str">
        <f>IF(B110="","",(IF(AND(B110&gt;='Tab1-Plan'!$C$9,C110&gt;='Tab1-Plan'!$D$9),1,0)))</f>
        <v/>
      </c>
      <c r="I110" s="64" t="str">
        <f>IF(AND(B110="",T110=""),"",VLOOKUP($A$3,'Tab2-Assumptions'!$A$10:$C$13,2,FALSE))</f>
        <v/>
      </c>
      <c r="J110" s="64" t="str">
        <f>IF(AND(B110="",T110=""),"",VLOOKUP($A$3,'Tab2-Assumptions'!$A$10:$C$13,3,FALSE))</f>
        <v/>
      </c>
      <c r="K110" s="103" t="str">
        <f t="shared" si="107"/>
        <v/>
      </c>
      <c r="L110" s="103" t="str">
        <f t="shared" si="78"/>
        <v/>
      </c>
      <c r="M110" s="103" t="str">
        <f t="shared" si="79"/>
        <v/>
      </c>
      <c r="N110" s="103" t="str">
        <f t="shared" si="80"/>
        <v/>
      </c>
      <c r="O110" s="103" t="str">
        <f t="shared" si="81"/>
        <v/>
      </c>
      <c r="P110" s="103" t="str">
        <f t="shared" si="108"/>
        <v/>
      </c>
      <c r="Q110" s="103" t="str">
        <f t="shared" si="82"/>
        <v/>
      </c>
      <c r="R110" s="103" t="str">
        <f t="shared" si="83"/>
        <v/>
      </c>
      <c r="T110" s="26" t="str">
        <f t="shared" si="109"/>
        <v/>
      </c>
      <c r="U110" s="119" t="str">
        <f t="shared" si="122"/>
        <v/>
      </c>
      <c r="V110" s="119"/>
      <c r="W110" s="120" t="str">
        <f t="shared" si="141"/>
        <v/>
      </c>
      <c r="X110" s="120" t="str">
        <f t="shared" si="85"/>
        <v/>
      </c>
      <c r="Y110" s="120" t="str">
        <f t="shared" si="123"/>
        <v/>
      </c>
      <c r="Z110" s="120"/>
      <c r="AA110" s="119" t="str">
        <f t="shared" si="142"/>
        <v/>
      </c>
      <c r="AC110" s="26" t="str">
        <f t="shared" si="124"/>
        <v/>
      </c>
      <c r="AD110" s="25" t="str">
        <f t="shared" si="125"/>
        <v/>
      </c>
      <c r="AE110" s="105"/>
      <c r="AF110" s="26" t="str">
        <f t="shared" si="126"/>
        <v/>
      </c>
      <c r="AG110" s="25" t="str">
        <f t="shared" si="127"/>
        <v/>
      </c>
      <c r="AH110" s="123"/>
      <c r="AI110" s="51" t="str">
        <f t="shared" si="128"/>
        <v/>
      </c>
      <c r="AJ110" s="35" t="str">
        <f t="shared" si="129"/>
        <v/>
      </c>
      <c r="AL110" s="25" t="str">
        <f t="shared" si="143"/>
        <v/>
      </c>
      <c r="AM110" s="25" t="str">
        <f t="shared" si="144"/>
        <v/>
      </c>
      <c r="AO110" s="33" t="str">
        <f t="shared" si="145"/>
        <v/>
      </c>
      <c r="AP110" s="33" t="str">
        <f t="shared" si="146"/>
        <v/>
      </c>
      <c r="AQ110" s="125"/>
      <c r="AR110" s="126" t="str">
        <f t="shared" si="147"/>
        <v/>
      </c>
      <c r="AS110" s="126" t="str">
        <f t="shared" si="148"/>
        <v/>
      </c>
      <c r="AT110" s="126"/>
      <c r="AU110" s="62" t="str">
        <f t="shared" si="130"/>
        <v/>
      </c>
      <c r="AV110" s="62" t="str">
        <f t="shared" si="131"/>
        <v/>
      </c>
      <c r="AW110" s="62" t="str">
        <f t="shared" si="132"/>
        <v/>
      </c>
      <c r="AX110" s="61" t="str">
        <f t="shared" si="149"/>
        <v/>
      </c>
      <c r="AY110" s="126"/>
      <c r="AZ110" s="33" t="str">
        <f>IF(B110="","",VLOOKUP($A$3,'Tab1-Plan'!$B$30:$F$33,IF(B110&lt;65,2,3),FALSE))</f>
        <v/>
      </c>
      <c r="BA110" s="33" t="str">
        <f>IF(T110="","",VLOOKUP($A$3,'Tab1-Plan'!$B$30:$F$33,IF(T110&lt;65,4,5),FALSE))</f>
        <v/>
      </c>
      <c r="BB110" s="115"/>
      <c r="BC110" s="126" t="str">
        <f t="shared" si="133"/>
        <v/>
      </c>
      <c r="BD110" s="126" t="str">
        <f t="shared" si="134"/>
        <v/>
      </c>
      <c r="BE110" s="125"/>
      <c r="BF110" s="62" t="str">
        <f t="shared" si="135"/>
        <v/>
      </c>
      <c r="BG110" s="62" t="str">
        <f t="shared" si="136"/>
        <v/>
      </c>
      <c r="BH110" s="62" t="str">
        <f t="shared" si="137"/>
        <v/>
      </c>
      <c r="BI110" s="61" t="str">
        <f t="shared" si="138"/>
        <v/>
      </c>
      <c r="BJ110" s="61"/>
      <c r="BK110" s="61" t="str">
        <f t="shared" si="139"/>
        <v/>
      </c>
      <c r="BL110" s="61" t="str">
        <f t="shared" si="140"/>
        <v/>
      </c>
      <c r="BM110" s="127"/>
      <c r="BU110" s="37"/>
      <c r="BV110" s="127"/>
      <c r="BW110" s="127"/>
    </row>
    <row r="111" spans="1:75">
      <c r="A111" s="26" t="str">
        <f t="shared" si="104"/>
        <v/>
      </c>
      <c r="B111" s="26" t="str">
        <f t="shared" si="105"/>
        <v/>
      </c>
      <c r="C111" s="26" t="str">
        <f t="shared" si="106"/>
        <v/>
      </c>
      <c r="D111" s="103" t="str">
        <f t="shared" si="119"/>
        <v/>
      </c>
      <c r="E111" s="118" t="str">
        <f t="shared" si="120"/>
        <v/>
      </c>
      <c r="F111" s="103" t="str">
        <f t="shared" si="121"/>
        <v/>
      </c>
      <c r="G111" s="103"/>
      <c r="H111" s="60" t="str">
        <f>IF(B111="","",(IF(AND(B111&gt;='Tab1-Plan'!$C$9,C111&gt;='Tab1-Plan'!$D$9),1,0)))</f>
        <v/>
      </c>
      <c r="I111" s="64" t="str">
        <f>IF(AND(B111="",T111=""),"",VLOOKUP($A$3,'Tab2-Assumptions'!$A$10:$C$13,2,FALSE))</f>
        <v/>
      </c>
      <c r="J111" s="64" t="str">
        <f>IF(AND(B111="",T111=""),"",VLOOKUP($A$3,'Tab2-Assumptions'!$A$10:$C$13,3,FALSE))</f>
        <v/>
      </c>
      <c r="K111" s="103" t="str">
        <f t="shared" si="107"/>
        <v/>
      </c>
      <c r="L111" s="103" t="str">
        <f t="shared" si="78"/>
        <v/>
      </c>
      <c r="M111" s="103" t="str">
        <f t="shared" si="79"/>
        <v/>
      </c>
      <c r="N111" s="103" t="str">
        <f t="shared" si="80"/>
        <v/>
      </c>
      <c r="O111" s="103" t="str">
        <f t="shared" si="81"/>
        <v/>
      </c>
      <c r="P111" s="103" t="str">
        <f t="shared" si="108"/>
        <v/>
      </c>
      <c r="Q111" s="103" t="str">
        <f t="shared" si="82"/>
        <v/>
      </c>
      <c r="R111" s="103" t="str">
        <f t="shared" si="83"/>
        <v/>
      </c>
      <c r="T111" s="26" t="str">
        <f t="shared" si="109"/>
        <v/>
      </c>
      <c r="U111" s="119" t="str">
        <f t="shared" si="122"/>
        <v/>
      </c>
      <c r="V111" s="119"/>
      <c r="W111" s="120" t="str">
        <f t="shared" si="141"/>
        <v/>
      </c>
      <c r="X111" s="120" t="str">
        <f t="shared" si="85"/>
        <v/>
      </c>
      <c r="Y111" s="120" t="str">
        <f t="shared" si="123"/>
        <v/>
      </c>
      <c r="Z111" s="120"/>
      <c r="AA111" s="119" t="str">
        <f t="shared" si="142"/>
        <v/>
      </c>
      <c r="AC111" s="26" t="str">
        <f t="shared" si="124"/>
        <v/>
      </c>
      <c r="AD111" s="25" t="str">
        <f t="shared" si="125"/>
        <v/>
      </c>
      <c r="AE111" s="105"/>
      <c r="AF111" s="26" t="str">
        <f t="shared" si="126"/>
        <v/>
      </c>
      <c r="AG111" s="25" t="str">
        <f t="shared" si="127"/>
        <v/>
      </c>
      <c r="AH111" s="123"/>
      <c r="AI111" s="51" t="str">
        <f t="shared" si="128"/>
        <v/>
      </c>
      <c r="AJ111" s="35" t="str">
        <f t="shared" si="129"/>
        <v/>
      </c>
      <c r="AL111" s="25" t="str">
        <f t="shared" si="143"/>
        <v/>
      </c>
      <c r="AM111" s="25" t="str">
        <f t="shared" si="144"/>
        <v/>
      </c>
      <c r="AO111" s="33" t="str">
        <f t="shared" si="145"/>
        <v/>
      </c>
      <c r="AP111" s="33" t="str">
        <f t="shared" si="146"/>
        <v/>
      </c>
      <c r="AQ111" s="125"/>
      <c r="AR111" s="126" t="str">
        <f t="shared" si="147"/>
        <v/>
      </c>
      <c r="AS111" s="126" t="str">
        <f t="shared" si="148"/>
        <v/>
      </c>
      <c r="AT111" s="126"/>
      <c r="AU111" s="62" t="str">
        <f t="shared" si="130"/>
        <v/>
      </c>
      <c r="AV111" s="62" t="str">
        <f t="shared" si="131"/>
        <v/>
      </c>
      <c r="AW111" s="62" t="str">
        <f t="shared" si="132"/>
        <v/>
      </c>
      <c r="AX111" s="61" t="str">
        <f t="shared" si="149"/>
        <v/>
      </c>
      <c r="AY111" s="126"/>
      <c r="AZ111" s="33" t="str">
        <f>IF(B111="","",VLOOKUP($A$3,'Tab1-Plan'!$B$30:$F$33,IF(B111&lt;65,2,3),FALSE))</f>
        <v/>
      </c>
      <c r="BA111" s="33" t="str">
        <f>IF(T111="","",VLOOKUP($A$3,'Tab1-Plan'!$B$30:$F$33,IF(T111&lt;65,4,5),FALSE))</f>
        <v/>
      </c>
      <c r="BB111" s="115"/>
      <c r="BC111" s="126" t="str">
        <f t="shared" si="133"/>
        <v/>
      </c>
      <c r="BD111" s="126" t="str">
        <f t="shared" si="134"/>
        <v/>
      </c>
      <c r="BE111" s="125"/>
      <c r="BF111" s="62" t="str">
        <f t="shared" si="135"/>
        <v/>
      </c>
      <c r="BG111" s="62" t="str">
        <f t="shared" si="136"/>
        <v/>
      </c>
      <c r="BH111" s="62" t="str">
        <f t="shared" si="137"/>
        <v/>
      </c>
      <c r="BI111" s="61" t="str">
        <f t="shared" si="138"/>
        <v/>
      </c>
      <c r="BJ111" s="61"/>
      <c r="BK111" s="61" t="str">
        <f t="shared" si="139"/>
        <v/>
      </c>
      <c r="BL111" s="61" t="str">
        <f t="shared" si="140"/>
        <v/>
      </c>
      <c r="BM111" s="127"/>
      <c r="BU111" s="37"/>
      <c r="BV111" s="127"/>
      <c r="BW111" s="127"/>
    </row>
    <row r="112" spans="1:75">
      <c r="A112" s="26" t="str">
        <f t="shared" si="104"/>
        <v/>
      </c>
      <c r="B112" s="26" t="str">
        <f t="shared" si="105"/>
        <v/>
      </c>
      <c r="C112" s="26" t="str">
        <f t="shared" si="106"/>
        <v/>
      </c>
      <c r="D112" s="103" t="str">
        <f t="shared" si="119"/>
        <v/>
      </c>
      <c r="E112" s="118" t="str">
        <f t="shared" si="120"/>
        <v/>
      </c>
      <c r="F112" s="103" t="str">
        <f t="shared" si="121"/>
        <v/>
      </c>
      <c r="G112" s="103"/>
      <c r="H112" s="60" t="str">
        <f>IF(B112="","",(IF(AND(B112&gt;='Tab1-Plan'!$C$9,C112&gt;='Tab1-Plan'!$D$9),1,0)))</f>
        <v/>
      </c>
      <c r="I112" s="64" t="str">
        <f>IF(AND(B112="",T112=""),"",VLOOKUP($A$3,'Tab2-Assumptions'!$A$10:$C$13,2,FALSE))</f>
        <v/>
      </c>
      <c r="J112" s="64" t="str">
        <f>IF(AND(B112="",T112=""),"",VLOOKUP($A$3,'Tab2-Assumptions'!$A$10:$C$13,3,FALSE))</f>
        <v/>
      </c>
      <c r="K112" s="103" t="str">
        <f t="shared" si="107"/>
        <v/>
      </c>
      <c r="L112" s="103" t="str">
        <f t="shared" si="78"/>
        <v/>
      </c>
      <c r="M112" s="103" t="str">
        <f t="shared" si="79"/>
        <v/>
      </c>
      <c r="N112" s="103" t="str">
        <f t="shared" si="80"/>
        <v/>
      </c>
      <c r="O112" s="103" t="str">
        <f t="shared" si="81"/>
        <v/>
      </c>
      <c r="P112" s="103" t="str">
        <f t="shared" si="108"/>
        <v/>
      </c>
      <c r="Q112" s="103" t="str">
        <f t="shared" si="82"/>
        <v/>
      </c>
      <c r="R112" s="103" t="str">
        <f t="shared" si="83"/>
        <v/>
      </c>
      <c r="T112" s="26" t="str">
        <f t="shared" si="109"/>
        <v/>
      </c>
      <c r="U112" s="119" t="str">
        <f t="shared" si="122"/>
        <v/>
      </c>
      <c r="V112" s="119"/>
      <c r="W112" s="120" t="str">
        <f t="shared" si="141"/>
        <v/>
      </c>
      <c r="X112" s="120" t="str">
        <f t="shared" si="85"/>
        <v/>
      </c>
      <c r="Y112" s="120" t="str">
        <f t="shared" si="123"/>
        <v/>
      </c>
      <c r="Z112" s="120"/>
      <c r="AA112" s="119" t="str">
        <f t="shared" si="142"/>
        <v/>
      </c>
      <c r="AC112" s="26" t="str">
        <f t="shared" si="124"/>
        <v/>
      </c>
      <c r="AD112" s="25" t="str">
        <f t="shared" si="125"/>
        <v/>
      </c>
      <c r="AE112" s="105"/>
      <c r="AF112" s="26" t="str">
        <f t="shared" si="126"/>
        <v/>
      </c>
      <c r="AG112" s="25" t="str">
        <f t="shared" si="127"/>
        <v/>
      </c>
      <c r="AH112" s="123"/>
      <c r="AI112" s="51" t="str">
        <f t="shared" si="128"/>
        <v/>
      </c>
      <c r="AJ112" s="35" t="str">
        <f t="shared" si="129"/>
        <v/>
      </c>
      <c r="AL112" s="25" t="str">
        <f t="shared" si="143"/>
        <v/>
      </c>
      <c r="AM112" s="25" t="str">
        <f t="shared" si="144"/>
        <v/>
      </c>
      <c r="AO112" s="33" t="str">
        <f t="shared" si="145"/>
        <v/>
      </c>
      <c r="AP112" s="33" t="str">
        <f t="shared" si="146"/>
        <v/>
      </c>
      <c r="AQ112" s="125"/>
      <c r="AR112" s="126" t="str">
        <f t="shared" si="147"/>
        <v/>
      </c>
      <c r="AS112" s="126" t="str">
        <f t="shared" si="148"/>
        <v/>
      </c>
      <c r="AT112" s="126"/>
      <c r="AU112" s="62" t="str">
        <f t="shared" si="130"/>
        <v/>
      </c>
      <c r="AV112" s="62" t="str">
        <f t="shared" si="131"/>
        <v/>
      </c>
      <c r="AW112" s="62" t="str">
        <f t="shared" si="132"/>
        <v/>
      </c>
      <c r="AX112" s="61" t="str">
        <f t="shared" si="149"/>
        <v/>
      </c>
      <c r="AY112" s="126"/>
      <c r="AZ112" s="33" t="str">
        <f>IF(B112="","",VLOOKUP($A$3,'Tab1-Plan'!$B$30:$F$33,IF(B112&lt;65,2,3),FALSE))</f>
        <v/>
      </c>
      <c r="BA112" s="33" t="str">
        <f>IF(T112="","",VLOOKUP($A$3,'Tab1-Plan'!$B$30:$F$33,IF(T112&lt;65,4,5),FALSE))</f>
        <v/>
      </c>
      <c r="BB112" s="115"/>
      <c r="BC112" s="126" t="str">
        <f t="shared" si="133"/>
        <v/>
      </c>
      <c r="BD112" s="126" t="str">
        <f t="shared" si="134"/>
        <v/>
      </c>
      <c r="BE112" s="125"/>
      <c r="BF112" s="62" t="str">
        <f t="shared" si="135"/>
        <v/>
      </c>
      <c r="BG112" s="62" t="str">
        <f t="shared" si="136"/>
        <v/>
      </c>
      <c r="BH112" s="62" t="str">
        <f t="shared" si="137"/>
        <v/>
      </c>
      <c r="BI112" s="61" t="str">
        <f t="shared" si="138"/>
        <v/>
      </c>
      <c r="BJ112" s="61"/>
      <c r="BK112" s="61" t="str">
        <f t="shared" si="139"/>
        <v/>
      </c>
      <c r="BL112" s="61" t="str">
        <f t="shared" si="140"/>
        <v/>
      </c>
      <c r="BM112" s="127"/>
      <c r="BU112" s="37"/>
      <c r="BV112" s="127"/>
      <c r="BW112" s="127"/>
    </row>
    <row r="113" spans="1:75">
      <c r="A113" s="26" t="str">
        <f t="shared" si="104"/>
        <v/>
      </c>
      <c r="B113" s="26" t="str">
        <f t="shared" si="105"/>
        <v/>
      </c>
      <c r="C113" s="26" t="str">
        <f t="shared" si="106"/>
        <v/>
      </c>
      <c r="D113" s="103" t="str">
        <f t="shared" si="119"/>
        <v/>
      </c>
      <c r="E113" s="118" t="str">
        <f t="shared" si="120"/>
        <v/>
      </c>
      <c r="F113" s="103" t="str">
        <f t="shared" si="121"/>
        <v/>
      </c>
      <c r="G113" s="103"/>
      <c r="H113" s="60" t="str">
        <f>IF(B113="","",(IF(AND(B113&gt;='Tab1-Plan'!$C$9,C113&gt;='Tab1-Plan'!$D$9),1,0)))</f>
        <v/>
      </c>
      <c r="I113" s="64" t="str">
        <f>IF(AND(B113="",T113=""),"",VLOOKUP($A$3,'Tab2-Assumptions'!$A$10:$C$13,2,FALSE))</f>
        <v/>
      </c>
      <c r="J113" s="64" t="str">
        <f>IF(AND(B113="",T113=""),"",VLOOKUP($A$3,'Tab2-Assumptions'!$A$10:$C$13,3,FALSE))</f>
        <v/>
      </c>
      <c r="K113" s="103" t="str">
        <f t="shared" si="107"/>
        <v/>
      </c>
      <c r="L113" s="103" t="str">
        <f t="shared" si="78"/>
        <v/>
      </c>
      <c r="M113" s="103" t="str">
        <f t="shared" si="79"/>
        <v/>
      </c>
      <c r="N113" s="103" t="str">
        <f t="shared" si="80"/>
        <v/>
      </c>
      <c r="O113" s="103" t="str">
        <f t="shared" si="81"/>
        <v/>
      </c>
      <c r="P113" s="103" t="str">
        <f t="shared" si="108"/>
        <v/>
      </c>
      <c r="Q113" s="103" t="str">
        <f t="shared" si="82"/>
        <v/>
      </c>
      <c r="R113" s="103" t="str">
        <f t="shared" si="83"/>
        <v/>
      </c>
      <c r="T113" s="26" t="str">
        <f t="shared" si="109"/>
        <v/>
      </c>
      <c r="U113" s="119" t="str">
        <f t="shared" si="122"/>
        <v/>
      </c>
      <c r="V113" s="119"/>
      <c r="W113" s="120" t="str">
        <f t="shared" si="141"/>
        <v/>
      </c>
      <c r="X113" s="120" t="str">
        <f t="shared" si="85"/>
        <v/>
      </c>
      <c r="Y113" s="120" t="str">
        <f t="shared" si="123"/>
        <v/>
      </c>
      <c r="Z113" s="120"/>
      <c r="AA113" s="119" t="str">
        <f t="shared" si="142"/>
        <v/>
      </c>
      <c r="AC113" s="26" t="str">
        <f t="shared" si="124"/>
        <v/>
      </c>
      <c r="AD113" s="25" t="str">
        <f t="shared" si="125"/>
        <v/>
      </c>
      <c r="AE113" s="105"/>
      <c r="AF113" s="26" t="str">
        <f t="shared" si="126"/>
        <v/>
      </c>
      <c r="AG113" s="25" t="str">
        <f t="shared" si="127"/>
        <v/>
      </c>
      <c r="AH113" s="123"/>
      <c r="AI113" s="51" t="str">
        <f t="shared" si="128"/>
        <v/>
      </c>
      <c r="AJ113" s="35" t="str">
        <f t="shared" si="129"/>
        <v/>
      </c>
      <c r="AL113" s="25" t="str">
        <f t="shared" si="143"/>
        <v/>
      </c>
      <c r="AM113" s="25" t="str">
        <f t="shared" si="144"/>
        <v/>
      </c>
      <c r="AO113" s="33" t="str">
        <f t="shared" si="145"/>
        <v/>
      </c>
      <c r="AP113" s="33" t="str">
        <f t="shared" si="146"/>
        <v/>
      </c>
      <c r="AQ113" s="125"/>
      <c r="AR113" s="126" t="str">
        <f t="shared" si="147"/>
        <v/>
      </c>
      <c r="AS113" s="126" t="str">
        <f t="shared" si="148"/>
        <v/>
      </c>
      <c r="AT113" s="126"/>
      <c r="AU113" s="62" t="str">
        <f t="shared" si="130"/>
        <v/>
      </c>
      <c r="AV113" s="62" t="str">
        <f t="shared" si="131"/>
        <v/>
      </c>
      <c r="AW113" s="62" t="str">
        <f t="shared" si="132"/>
        <v/>
      </c>
      <c r="AX113" s="61" t="str">
        <f t="shared" si="149"/>
        <v/>
      </c>
      <c r="AY113" s="126"/>
      <c r="AZ113" s="33" t="str">
        <f>IF(B113="","",VLOOKUP($A$3,'Tab1-Plan'!$B$30:$F$33,IF(B113&lt;65,2,3),FALSE))</f>
        <v/>
      </c>
      <c r="BA113" s="33" t="str">
        <f>IF(T113="","",VLOOKUP($A$3,'Tab1-Plan'!$B$30:$F$33,IF(T113&lt;65,4,5),FALSE))</f>
        <v/>
      </c>
      <c r="BB113" s="115"/>
      <c r="BC113" s="126" t="str">
        <f t="shared" si="133"/>
        <v/>
      </c>
      <c r="BD113" s="126" t="str">
        <f t="shared" si="134"/>
        <v/>
      </c>
      <c r="BE113" s="125"/>
      <c r="BF113" s="62" t="str">
        <f t="shared" si="135"/>
        <v/>
      </c>
      <c r="BG113" s="62" t="str">
        <f t="shared" si="136"/>
        <v/>
      </c>
      <c r="BH113" s="62" t="str">
        <f t="shared" si="137"/>
        <v/>
      </c>
      <c r="BI113" s="61" t="str">
        <f t="shared" si="138"/>
        <v/>
      </c>
      <c r="BJ113" s="61"/>
      <c r="BK113" s="61" t="str">
        <f t="shared" si="139"/>
        <v/>
      </c>
      <c r="BL113" s="61" t="str">
        <f t="shared" si="140"/>
        <v/>
      </c>
      <c r="BM113" s="127"/>
      <c r="BU113" s="37"/>
      <c r="BV113" s="127"/>
      <c r="BW113" s="127"/>
    </row>
    <row r="114" spans="1:75">
      <c r="A114" s="26" t="str">
        <f t="shared" si="104"/>
        <v/>
      </c>
      <c r="B114" s="26" t="str">
        <f t="shared" si="105"/>
        <v/>
      </c>
      <c r="C114" s="26" t="str">
        <f t="shared" si="106"/>
        <v/>
      </c>
      <c r="D114" s="103" t="str">
        <f t="shared" si="119"/>
        <v/>
      </c>
      <c r="E114" s="118" t="str">
        <f t="shared" si="120"/>
        <v/>
      </c>
      <c r="F114" s="103" t="str">
        <f t="shared" si="121"/>
        <v/>
      </c>
      <c r="G114" s="103"/>
      <c r="H114" s="60" t="str">
        <f>IF(B114="","",(IF(AND(B114&gt;='Tab1-Plan'!$C$9,C114&gt;='Tab1-Plan'!$D$9),1,0)))</f>
        <v/>
      </c>
      <c r="I114" s="64" t="str">
        <f>IF(AND(B114="",T114=""),"",VLOOKUP($A$3,'Tab2-Assumptions'!$A$10:$C$13,2,FALSE))</f>
        <v/>
      </c>
      <c r="J114" s="64" t="str">
        <f>IF(AND(B114="",T114=""),"",VLOOKUP($A$3,'Tab2-Assumptions'!$A$10:$C$13,3,FALSE))</f>
        <v/>
      </c>
      <c r="K114" s="103" t="str">
        <f t="shared" si="107"/>
        <v/>
      </c>
      <c r="L114" s="103" t="str">
        <f t="shared" si="78"/>
        <v/>
      </c>
      <c r="M114" s="103" t="str">
        <f t="shared" si="79"/>
        <v/>
      </c>
      <c r="N114" s="103" t="str">
        <f t="shared" si="80"/>
        <v/>
      </c>
      <c r="O114" s="103" t="str">
        <f t="shared" si="81"/>
        <v/>
      </c>
      <c r="P114" s="103" t="str">
        <f t="shared" si="108"/>
        <v/>
      </c>
      <c r="Q114" s="103" t="str">
        <f t="shared" si="82"/>
        <v/>
      </c>
      <c r="R114" s="103" t="str">
        <f t="shared" si="83"/>
        <v/>
      </c>
      <c r="T114" s="26" t="str">
        <f t="shared" si="109"/>
        <v/>
      </c>
      <c r="U114" s="119" t="str">
        <f t="shared" si="122"/>
        <v/>
      </c>
      <c r="V114" s="119"/>
      <c r="W114" s="120" t="str">
        <f t="shared" si="141"/>
        <v/>
      </c>
      <c r="X114" s="120" t="str">
        <f t="shared" si="85"/>
        <v/>
      </c>
      <c r="Y114" s="120" t="str">
        <f t="shared" si="123"/>
        <v/>
      </c>
      <c r="Z114" s="120"/>
      <c r="AA114" s="119" t="str">
        <f t="shared" si="142"/>
        <v/>
      </c>
      <c r="AC114" s="26" t="str">
        <f t="shared" si="124"/>
        <v/>
      </c>
      <c r="AD114" s="25" t="str">
        <f t="shared" si="125"/>
        <v/>
      </c>
      <c r="AE114" s="105"/>
      <c r="AF114" s="26" t="str">
        <f t="shared" si="126"/>
        <v/>
      </c>
      <c r="AG114" s="25" t="str">
        <f t="shared" si="127"/>
        <v/>
      </c>
      <c r="AH114" s="123"/>
      <c r="AI114" s="51" t="str">
        <f t="shared" si="128"/>
        <v/>
      </c>
      <c r="AJ114" s="35" t="str">
        <f t="shared" si="129"/>
        <v/>
      </c>
      <c r="AL114" s="25" t="str">
        <f t="shared" si="143"/>
        <v/>
      </c>
      <c r="AM114" s="25" t="str">
        <f t="shared" si="144"/>
        <v/>
      </c>
      <c r="AO114" s="33" t="str">
        <f t="shared" si="145"/>
        <v/>
      </c>
      <c r="AP114" s="33" t="str">
        <f t="shared" si="146"/>
        <v/>
      </c>
      <c r="AQ114" s="125"/>
      <c r="AR114" s="126" t="str">
        <f t="shared" si="147"/>
        <v/>
      </c>
      <c r="AS114" s="126" t="str">
        <f t="shared" si="148"/>
        <v/>
      </c>
      <c r="AT114" s="126"/>
      <c r="AU114" s="62" t="str">
        <f t="shared" si="130"/>
        <v/>
      </c>
      <c r="AV114" s="62" t="str">
        <f t="shared" si="131"/>
        <v/>
      </c>
      <c r="AW114" s="62" t="str">
        <f t="shared" si="132"/>
        <v/>
      </c>
      <c r="AX114" s="61" t="str">
        <f t="shared" si="149"/>
        <v/>
      </c>
      <c r="AY114" s="126"/>
      <c r="AZ114" s="33" t="str">
        <f>IF(B114="","",VLOOKUP($A$3,'Tab1-Plan'!$B$30:$F$33,IF(B114&lt;65,2,3),FALSE))</f>
        <v/>
      </c>
      <c r="BA114" s="33" t="str">
        <f>IF(T114="","",VLOOKUP($A$3,'Tab1-Plan'!$B$30:$F$33,IF(T114&lt;65,4,5),FALSE))</f>
        <v/>
      </c>
      <c r="BB114" s="115"/>
      <c r="BC114" s="126" t="str">
        <f t="shared" si="133"/>
        <v/>
      </c>
      <c r="BD114" s="126" t="str">
        <f t="shared" si="134"/>
        <v/>
      </c>
      <c r="BE114" s="125"/>
      <c r="BF114" s="62" t="str">
        <f t="shared" si="135"/>
        <v/>
      </c>
      <c r="BG114" s="62" t="str">
        <f t="shared" si="136"/>
        <v/>
      </c>
      <c r="BH114" s="62" t="str">
        <f t="shared" si="137"/>
        <v/>
      </c>
      <c r="BI114" s="61" t="str">
        <f t="shared" si="138"/>
        <v/>
      </c>
      <c r="BJ114" s="61"/>
      <c r="BK114" s="61" t="str">
        <f t="shared" si="139"/>
        <v/>
      </c>
      <c r="BL114" s="61" t="str">
        <f t="shared" si="140"/>
        <v/>
      </c>
      <c r="BM114" s="127"/>
      <c r="BU114" s="37"/>
      <c r="BV114" s="127"/>
      <c r="BW114" s="127"/>
    </row>
    <row r="115" spans="1:75">
      <c r="A115" s="26" t="str">
        <f t="shared" si="104"/>
        <v/>
      </c>
      <c r="B115" s="26" t="str">
        <f t="shared" si="105"/>
        <v/>
      </c>
      <c r="C115" s="26" t="str">
        <f t="shared" si="106"/>
        <v/>
      </c>
      <c r="D115" s="103" t="str">
        <f t="shared" si="119"/>
        <v/>
      </c>
      <c r="E115" s="118" t="str">
        <f t="shared" si="120"/>
        <v/>
      </c>
      <c r="F115" s="103" t="str">
        <f t="shared" si="121"/>
        <v/>
      </c>
      <c r="G115" s="103"/>
      <c r="H115" s="60" t="str">
        <f>IF(B115="","",(IF(AND(B115&gt;='Tab1-Plan'!$C$9,C115&gt;='Tab1-Plan'!$D$9),1,0)))</f>
        <v/>
      </c>
      <c r="I115" s="64" t="str">
        <f>IF(AND(B115="",T115=""),"",VLOOKUP($A$3,'Tab2-Assumptions'!$A$10:$C$13,2,FALSE))</f>
        <v/>
      </c>
      <c r="J115" s="64" t="str">
        <f>IF(AND(B115="",T115=""),"",VLOOKUP($A$3,'Tab2-Assumptions'!$A$10:$C$13,3,FALSE))</f>
        <v/>
      </c>
      <c r="K115" s="103" t="str">
        <f t="shared" si="107"/>
        <v/>
      </c>
      <c r="L115" s="103" t="str">
        <f t="shared" si="78"/>
        <v/>
      </c>
      <c r="M115" s="103" t="str">
        <f t="shared" si="79"/>
        <v/>
      </c>
      <c r="N115" s="103" t="str">
        <f t="shared" si="80"/>
        <v/>
      </c>
      <c r="O115" s="103" t="str">
        <f t="shared" si="81"/>
        <v/>
      </c>
      <c r="P115" s="103" t="str">
        <f t="shared" si="108"/>
        <v/>
      </c>
      <c r="Q115" s="103" t="str">
        <f t="shared" si="82"/>
        <v/>
      </c>
      <c r="R115" s="103" t="str">
        <f t="shared" si="83"/>
        <v/>
      </c>
      <c r="T115" s="26" t="str">
        <f t="shared" si="109"/>
        <v/>
      </c>
      <c r="U115" s="119" t="str">
        <f t="shared" si="122"/>
        <v/>
      </c>
      <c r="V115" s="119"/>
      <c r="W115" s="120" t="str">
        <f t="shared" si="141"/>
        <v/>
      </c>
      <c r="X115" s="120" t="str">
        <f t="shared" si="85"/>
        <v/>
      </c>
      <c r="Y115" s="120" t="str">
        <f t="shared" si="123"/>
        <v/>
      </c>
      <c r="Z115" s="120"/>
      <c r="AA115" s="119" t="str">
        <f t="shared" si="142"/>
        <v/>
      </c>
      <c r="AC115" s="26" t="str">
        <f t="shared" si="124"/>
        <v/>
      </c>
      <c r="AD115" s="25" t="str">
        <f t="shared" si="125"/>
        <v/>
      </c>
      <c r="AE115" s="105"/>
      <c r="AF115" s="26" t="str">
        <f t="shared" si="126"/>
        <v/>
      </c>
      <c r="AG115" s="25" t="str">
        <f t="shared" si="127"/>
        <v/>
      </c>
      <c r="AH115" s="123"/>
      <c r="AI115" s="51" t="str">
        <f t="shared" si="128"/>
        <v/>
      </c>
      <c r="AJ115" s="35" t="str">
        <f t="shared" si="129"/>
        <v/>
      </c>
      <c r="AL115" s="25" t="str">
        <f t="shared" si="143"/>
        <v/>
      </c>
      <c r="AM115" s="25" t="str">
        <f t="shared" si="144"/>
        <v/>
      </c>
      <c r="AO115" s="33" t="str">
        <f t="shared" si="145"/>
        <v/>
      </c>
      <c r="AP115" s="33" t="str">
        <f t="shared" si="146"/>
        <v/>
      </c>
      <c r="AQ115" s="125"/>
      <c r="AR115" s="126" t="str">
        <f t="shared" si="147"/>
        <v/>
      </c>
      <c r="AS115" s="126" t="str">
        <f t="shared" si="148"/>
        <v/>
      </c>
      <c r="AT115" s="126"/>
      <c r="AU115" s="62" t="str">
        <f t="shared" si="130"/>
        <v/>
      </c>
      <c r="AV115" s="62" t="str">
        <f t="shared" si="131"/>
        <v/>
      </c>
      <c r="AW115" s="62" t="str">
        <f t="shared" si="132"/>
        <v/>
      </c>
      <c r="AX115" s="61" t="str">
        <f t="shared" si="149"/>
        <v/>
      </c>
      <c r="AY115" s="126"/>
      <c r="AZ115" s="33" t="str">
        <f>IF(B115="","",VLOOKUP($A$3,'Tab1-Plan'!$B$30:$F$33,IF(B115&lt;65,2,3),FALSE))</f>
        <v/>
      </c>
      <c r="BA115" s="33" t="str">
        <f>IF(T115="","",VLOOKUP($A$3,'Tab1-Plan'!$B$30:$F$33,IF(T115&lt;65,4,5),FALSE))</f>
        <v/>
      </c>
      <c r="BB115" s="115"/>
      <c r="BC115" s="126" t="str">
        <f t="shared" si="133"/>
        <v/>
      </c>
      <c r="BD115" s="126" t="str">
        <f t="shared" si="134"/>
        <v/>
      </c>
      <c r="BE115" s="125"/>
      <c r="BF115" s="62" t="str">
        <f t="shared" si="135"/>
        <v/>
      </c>
      <c r="BG115" s="62" t="str">
        <f t="shared" si="136"/>
        <v/>
      </c>
      <c r="BH115" s="62" t="str">
        <f t="shared" si="137"/>
        <v/>
      </c>
      <c r="BI115" s="61" t="str">
        <f t="shared" si="138"/>
        <v/>
      </c>
      <c r="BJ115" s="61"/>
      <c r="BK115" s="61" t="str">
        <f t="shared" si="139"/>
        <v/>
      </c>
      <c r="BL115" s="61" t="str">
        <f t="shared" si="140"/>
        <v/>
      </c>
      <c r="BM115" s="127"/>
      <c r="BU115" s="37"/>
      <c r="BV115" s="127"/>
      <c r="BW115" s="127"/>
    </row>
    <row r="116" spans="1:75">
      <c r="A116" s="26" t="str">
        <f t="shared" si="104"/>
        <v/>
      </c>
      <c r="B116" s="26" t="str">
        <f t="shared" si="105"/>
        <v/>
      </c>
      <c r="C116" s="26" t="str">
        <f t="shared" si="106"/>
        <v/>
      </c>
      <c r="D116" s="103" t="str">
        <f t="shared" si="119"/>
        <v/>
      </c>
      <c r="E116" s="118" t="str">
        <f t="shared" si="120"/>
        <v/>
      </c>
      <c r="F116" s="103" t="str">
        <f t="shared" si="121"/>
        <v/>
      </c>
      <c r="G116" s="103"/>
      <c r="H116" s="60" t="str">
        <f>IF(B116="","",(IF(AND(B116&gt;='Tab1-Plan'!$C$9,C116&gt;='Tab1-Plan'!$D$9),1,0)))</f>
        <v/>
      </c>
      <c r="I116" s="64" t="str">
        <f>IF(AND(B116="",T116=""),"",VLOOKUP($A$3,'Tab2-Assumptions'!$A$10:$C$13,2,FALSE))</f>
        <v/>
      </c>
      <c r="J116" s="64" t="str">
        <f>IF(AND(B116="",T116=""),"",VLOOKUP($A$3,'Tab2-Assumptions'!$A$10:$C$13,3,FALSE))</f>
        <v/>
      </c>
      <c r="K116" s="103" t="str">
        <f t="shared" si="107"/>
        <v/>
      </c>
      <c r="L116" s="103" t="str">
        <f t="shared" si="78"/>
        <v/>
      </c>
      <c r="M116" s="103" t="str">
        <f t="shared" si="79"/>
        <v/>
      </c>
      <c r="N116" s="103" t="str">
        <f t="shared" si="80"/>
        <v/>
      </c>
      <c r="O116" s="103" t="str">
        <f t="shared" si="81"/>
        <v/>
      </c>
      <c r="P116" s="103" t="str">
        <f t="shared" si="108"/>
        <v/>
      </c>
      <c r="Q116" s="103" t="str">
        <f t="shared" si="82"/>
        <v/>
      </c>
      <c r="R116" s="103" t="str">
        <f t="shared" si="83"/>
        <v/>
      </c>
      <c r="T116" s="26" t="str">
        <f t="shared" si="109"/>
        <v/>
      </c>
      <c r="U116" s="119" t="str">
        <f t="shared" si="122"/>
        <v/>
      </c>
      <c r="V116" s="119"/>
      <c r="W116" s="120" t="str">
        <f t="shared" si="141"/>
        <v/>
      </c>
      <c r="X116" s="120" t="str">
        <f t="shared" si="85"/>
        <v/>
      </c>
      <c r="Y116" s="120" t="str">
        <f t="shared" si="123"/>
        <v/>
      </c>
      <c r="Z116" s="120"/>
      <c r="AA116" s="119" t="str">
        <f t="shared" si="142"/>
        <v/>
      </c>
      <c r="AC116" s="26" t="str">
        <f t="shared" si="124"/>
        <v/>
      </c>
      <c r="AD116" s="25" t="str">
        <f t="shared" si="125"/>
        <v/>
      </c>
      <c r="AE116" s="105"/>
      <c r="AF116" s="26" t="str">
        <f t="shared" si="126"/>
        <v/>
      </c>
      <c r="AG116" s="25" t="str">
        <f t="shared" si="127"/>
        <v/>
      </c>
      <c r="AH116" s="123"/>
      <c r="AI116" s="51" t="str">
        <f t="shared" si="128"/>
        <v/>
      </c>
      <c r="AJ116" s="35" t="str">
        <f t="shared" si="129"/>
        <v/>
      </c>
      <c r="AL116" s="25" t="str">
        <f t="shared" si="143"/>
        <v/>
      </c>
      <c r="AM116" s="25" t="str">
        <f t="shared" si="144"/>
        <v/>
      </c>
      <c r="AO116" s="33" t="str">
        <f t="shared" si="145"/>
        <v/>
      </c>
      <c r="AP116" s="33" t="str">
        <f t="shared" si="146"/>
        <v/>
      </c>
      <c r="AQ116" s="125"/>
      <c r="AR116" s="126" t="str">
        <f t="shared" si="147"/>
        <v/>
      </c>
      <c r="AS116" s="126" t="str">
        <f t="shared" si="148"/>
        <v/>
      </c>
      <c r="AT116" s="126"/>
      <c r="AU116" s="62" t="str">
        <f t="shared" si="130"/>
        <v/>
      </c>
      <c r="AV116" s="62" t="str">
        <f t="shared" si="131"/>
        <v/>
      </c>
      <c r="AW116" s="62" t="str">
        <f t="shared" si="132"/>
        <v/>
      </c>
      <c r="AX116" s="61" t="str">
        <f t="shared" si="149"/>
        <v/>
      </c>
      <c r="AY116" s="126"/>
      <c r="AZ116" s="33" t="str">
        <f>IF(B116="","",VLOOKUP($A$3,'Tab1-Plan'!$B$30:$F$33,IF(B116&lt;65,2,3),FALSE))</f>
        <v/>
      </c>
      <c r="BA116" s="33" t="str">
        <f>IF(T116="","",VLOOKUP($A$3,'Tab1-Plan'!$B$30:$F$33,IF(T116&lt;65,4,5),FALSE))</f>
        <v/>
      </c>
      <c r="BB116" s="115"/>
      <c r="BC116" s="126" t="str">
        <f t="shared" si="133"/>
        <v/>
      </c>
      <c r="BD116" s="126" t="str">
        <f t="shared" si="134"/>
        <v/>
      </c>
      <c r="BE116" s="125"/>
      <c r="BF116" s="62" t="str">
        <f t="shared" si="135"/>
        <v/>
      </c>
      <c r="BG116" s="62" t="str">
        <f t="shared" si="136"/>
        <v/>
      </c>
      <c r="BH116" s="62" t="str">
        <f t="shared" si="137"/>
        <v/>
      </c>
      <c r="BI116" s="61" t="str">
        <f t="shared" si="138"/>
        <v/>
      </c>
      <c r="BJ116" s="61"/>
      <c r="BK116" s="61" t="str">
        <f t="shared" si="139"/>
        <v/>
      </c>
      <c r="BL116" s="61" t="str">
        <f t="shared" si="140"/>
        <v/>
      </c>
      <c r="BM116" s="127"/>
      <c r="BU116" s="37"/>
      <c r="BV116" s="127"/>
      <c r="BW116" s="127"/>
    </row>
    <row r="117" spans="1:75">
      <c r="A117" s="26" t="str">
        <f t="shared" si="104"/>
        <v/>
      </c>
      <c r="B117" s="26" t="str">
        <f t="shared" si="105"/>
        <v/>
      </c>
      <c r="C117" s="26" t="str">
        <f t="shared" si="106"/>
        <v/>
      </c>
      <c r="D117" s="103" t="str">
        <f t="shared" si="119"/>
        <v/>
      </c>
      <c r="E117" s="118" t="str">
        <f t="shared" si="120"/>
        <v/>
      </c>
      <c r="F117" s="103" t="str">
        <f t="shared" si="121"/>
        <v/>
      </c>
      <c r="G117" s="103"/>
      <c r="H117" s="60" t="str">
        <f>IF(B117="","",(IF(AND(B117&gt;='Tab1-Plan'!$C$9,C117&gt;='Tab1-Plan'!$D$9),1,0)))</f>
        <v/>
      </c>
      <c r="I117" s="64" t="str">
        <f>IF(AND(B117="",T117=""),"",VLOOKUP($A$3,'Tab2-Assumptions'!$A$10:$C$13,2,FALSE))</f>
        <v/>
      </c>
      <c r="J117" s="64" t="str">
        <f>IF(AND(B117="",T117=""),"",VLOOKUP($A$3,'Tab2-Assumptions'!$A$10:$C$13,3,FALSE))</f>
        <v/>
      </c>
      <c r="K117" s="103" t="str">
        <f t="shared" si="107"/>
        <v/>
      </c>
      <c r="L117" s="103" t="str">
        <f t="shared" si="78"/>
        <v/>
      </c>
      <c r="M117" s="103" t="str">
        <f t="shared" si="79"/>
        <v/>
      </c>
      <c r="N117" s="103" t="str">
        <f t="shared" si="80"/>
        <v/>
      </c>
      <c r="O117" s="103" t="str">
        <f t="shared" si="81"/>
        <v/>
      </c>
      <c r="P117" s="103" t="str">
        <f t="shared" si="108"/>
        <v/>
      </c>
      <c r="Q117" s="103" t="str">
        <f t="shared" si="82"/>
        <v/>
      </c>
      <c r="R117" s="103" t="str">
        <f t="shared" si="83"/>
        <v/>
      </c>
      <c r="T117" s="26" t="str">
        <f t="shared" si="109"/>
        <v/>
      </c>
      <c r="U117" s="119" t="str">
        <f t="shared" si="122"/>
        <v/>
      </c>
      <c r="V117" s="119"/>
      <c r="W117" s="120" t="str">
        <f t="shared" si="141"/>
        <v/>
      </c>
      <c r="X117" s="120" t="str">
        <f t="shared" si="85"/>
        <v/>
      </c>
      <c r="Y117" s="120" t="str">
        <f t="shared" si="123"/>
        <v/>
      </c>
      <c r="Z117" s="120"/>
      <c r="AA117" s="119" t="str">
        <f t="shared" si="142"/>
        <v/>
      </c>
      <c r="AC117" s="26" t="str">
        <f t="shared" si="124"/>
        <v/>
      </c>
      <c r="AD117" s="25" t="str">
        <f t="shared" si="125"/>
        <v/>
      </c>
      <c r="AE117" s="105"/>
      <c r="AF117" s="26" t="str">
        <f t="shared" si="126"/>
        <v/>
      </c>
      <c r="AG117" s="25" t="str">
        <f t="shared" si="127"/>
        <v/>
      </c>
      <c r="AH117" s="123"/>
      <c r="AI117" s="51" t="str">
        <f t="shared" si="128"/>
        <v/>
      </c>
      <c r="AJ117" s="35" t="str">
        <f t="shared" si="129"/>
        <v/>
      </c>
      <c r="AL117" s="25" t="str">
        <f t="shared" si="143"/>
        <v/>
      </c>
      <c r="AM117" s="25" t="str">
        <f t="shared" si="144"/>
        <v/>
      </c>
      <c r="AO117" s="33" t="str">
        <f t="shared" si="145"/>
        <v/>
      </c>
      <c r="AP117" s="33" t="str">
        <f t="shared" si="146"/>
        <v/>
      </c>
      <c r="AQ117" s="125"/>
      <c r="AR117" s="126" t="str">
        <f t="shared" si="147"/>
        <v/>
      </c>
      <c r="AS117" s="126" t="str">
        <f t="shared" si="148"/>
        <v/>
      </c>
      <c r="AT117" s="126"/>
      <c r="AU117" s="62" t="str">
        <f t="shared" si="130"/>
        <v/>
      </c>
      <c r="AV117" s="62" t="str">
        <f t="shared" si="131"/>
        <v/>
      </c>
      <c r="AW117" s="62" t="str">
        <f t="shared" si="132"/>
        <v/>
      </c>
      <c r="AX117" s="61" t="str">
        <f t="shared" si="149"/>
        <v/>
      </c>
      <c r="AY117" s="126"/>
      <c r="AZ117" s="33" t="str">
        <f>IF(B117="","",VLOOKUP($A$3,'Tab1-Plan'!$B$30:$F$33,IF(B117&lt;65,2,3),FALSE))</f>
        <v/>
      </c>
      <c r="BA117" s="33" t="str">
        <f>IF(T117="","",VLOOKUP($A$3,'Tab1-Plan'!$B$30:$F$33,IF(T117&lt;65,4,5),FALSE))</f>
        <v/>
      </c>
      <c r="BB117" s="115"/>
      <c r="BC117" s="126" t="str">
        <f t="shared" si="133"/>
        <v/>
      </c>
      <c r="BD117" s="126" t="str">
        <f t="shared" si="134"/>
        <v/>
      </c>
      <c r="BE117" s="125"/>
      <c r="BF117" s="62" t="str">
        <f t="shared" si="135"/>
        <v/>
      </c>
      <c r="BG117" s="62" t="str">
        <f t="shared" si="136"/>
        <v/>
      </c>
      <c r="BH117" s="62" t="str">
        <f t="shared" si="137"/>
        <v/>
      </c>
      <c r="BI117" s="61" t="str">
        <f t="shared" si="138"/>
        <v/>
      </c>
      <c r="BJ117" s="61"/>
      <c r="BK117" s="61" t="str">
        <f t="shared" si="139"/>
        <v/>
      </c>
      <c r="BL117" s="61" t="str">
        <f t="shared" si="140"/>
        <v/>
      </c>
      <c r="BM117" s="127"/>
      <c r="BU117" s="37"/>
      <c r="BV117" s="127"/>
      <c r="BW117" s="127"/>
    </row>
    <row r="118" spans="1:75">
      <c r="A118" s="26" t="str">
        <f t="shared" si="104"/>
        <v/>
      </c>
      <c r="B118" s="26" t="str">
        <f t="shared" si="105"/>
        <v/>
      </c>
      <c r="C118" s="26" t="str">
        <f t="shared" si="106"/>
        <v/>
      </c>
      <c r="D118" s="103" t="str">
        <f t="shared" si="119"/>
        <v/>
      </c>
      <c r="E118" s="118" t="str">
        <f t="shared" si="120"/>
        <v/>
      </c>
      <c r="F118" s="103" t="str">
        <f t="shared" si="121"/>
        <v/>
      </c>
      <c r="G118" s="103"/>
      <c r="H118" s="60" t="str">
        <f>IF(B118="","",(IF(AND(B118&gt;='Tab1-Plan'!$C$9,C118&gt;='Tab1-Plan'!$D$9),1,0)))</f>
        <v/>
      </c>
      <c r="I118" s="64" t="str">
        <f>IF(AND(B118="",T118=""),"",VLOOKUP($A$3,'Tab2-Assumptions'!$A$10:$C$13,2,FALSE))</f>
        <v/>
      </c>
      <c r="J118" s="64" t="str">
        <f>IF(AND(B118="",T118=""),"",VLOOKUP($A$3,'Tab2-Assumptions'!$A$10:$C$13,3,FALSE))</f>
        <v/>
      </c>
      <c r="K118" s="103" t="str">
        <f t="shared" si="107"/>
        <v/>
      </c>
      <c r="L118" s="103" t="str">
        <f t="shared" si="78"/>
        <v/>
      </c>
      <c r="M118" s="103" t="str">
        <f t="shared" si="79"/>
        <v/>
      </c>
      <c r="N118" s="103" t="str">
        <f t="shared" si="80"/>
        <v/>
      </c>
      <c r="O118" s="103" t="str">
        <f t="shared" si="81"/>
        <v/>
      </c>
      <c r="P118" s="103" t="str">
        <f t="shared" si="108"/>
        <v/>
      </c>
      <c r="Q118" s="103" t="str">
        <f t="shared" si="82"/>
        <v/>
      </c>
      <c r="R118" s="103" t="str">
        <f t="shared" si="83"/>
        <v/>
      </c>
      <c r="T118" s="26" t="str">
        <f t="shared" si="109"/>
        <v/>
      </c>
      <c r="U118" s="119" t="str">
        <f t="shared" si="122"/>
        <v/>
      </c>
      <c r="V118" s="119"/>
      <c r="W118" s="120" t="str">
        <f t="shared" si="141"/>
        <v/>
      </c>
      <c r="X118" s="120" t="str">
        <f t="shared" si="85"/>
        <v/>
      </c>
      <c r="Y118" s="120" t="str">
        <f t="shared" si="123"/>
        <v/>
      </c>
      <c r="Z118" s="120"/>
      <c r="AA118" s="119" t="str">
        <f t="shared" si="142"/>
        <v/>
      </c>
      <c r="AC118" s="26" t="str">
        <f t="shared" si="124"/>
        <v/>
      </c>
      <c r="AD118" s="25" t="str">
        <f t="shared" si="125"/>
        <v/>
      </c>
      <c r="AE118" s="105"/>
      <c r="AF118" s="26" t="str">
        <f t="shared" si="126"/>
        <v/>
      </c>
      <c r="AG118" s="25" t="str">
        <f t="shared" si="127"/>
        <v/>
      </c>
      <c r="AH118" s="123"/>
      <c r="AI118" s="51" t="str">
        <f t="shared" si="128"/>
        <v/>
      </c>
      <c r="AJ118" s="35" t="str">
        <f t="shared" si="129"/>
        <v/>
      </c>
      <c r="AL118" s="25" t="str">
        <f t="shared" si="143"/>
        <v/>
      </c>
      <c r="AM118" s="25" t="str">
        <f t="shared" si="144"/>
        <v/>
      </c>
      <c r="AO118" s="33" t="str">
        <f t="shared" si="145"/>
        <v/>
      </c>
      <c r="AP118" s="33" t="str">
        <f t="shared" si="146"/>
        <v/>
      </c>
      <c r="AQ118" s="125"/>
      <c r="AR118" s="126" t="str">
        <f t="shared" si="147"/>
        <v/>
      </c>
      <c r="AS118" s="126" t="str">
        <f t="shared" si="148"/>
        <v/>
      </c>
      <c r="AT118" s="126"/>
      <c r="AU118" s="62" t="str">
        <f t="shared" si="130"/>
        <v/>
      </c>
      <c r="AV118" s="62" t="str">
        <f t="shared" si="131"/>
        <v/>
      </c>
      <c r="AW118" s="62" t="str">
        <f t="shared" si="132"/>
        <v/>
      </c>
      <c r="AX118" s="61" t="str">
        <f t="shared" si="149"/>
        <v/>
      </c>
      <c r="AY118" s="126"/>
      <c r="AZ118" s="33" t="str">
        <f>IF(B118="","",VLOOKUP($A$3,'Tab1-Plan'!$B$30:$F$33,IF(B118&lt;65,2,3),FALSE))</f>
        <v/>
      </c>
      <c r="BA118" s="33" t="str">
        <f>IF(T118="","",VLOOKUP($A$3,'Tab1-Plan'!$B$30:$F$33,IF(T118&lt;65,4,5),FALSE))</f>
        <v/>
      </c>
      <c r="BB118" s="115"/>
      <c r="BC118" s="126" t="str">
        <f t="shared" si="133"/>
        <v/>
      </c>
      <c r="BD118" s="126" t="str">
        <f t="shared" si="134"/>
        <v/>
      </c>
      <c r="BE118" s="125"/>
      <c r="BF118" s="62" t="str">
        <f t="shared" si="135"/>
        <v/>
      </c>
      <c r="BG118" s="62" t="str">
        <f t="shared" si="136"/>
        <v/>
      </c>
      <c r="BH118" s="62" t="str">
        <f t="shared" si="137"/>
        <v/>
      </c>
      <c r="BI118" s="61" t="str">
        <f t="shared" si="138"/>
        <v/>
      </c>
      <c r="BJ118" s="61"/>
      <c r="BK118" s="61" t="str">
        <f t="shared" si="139"/>
        <v/>
      </c>
      <c r="BL118" s="61" t="str">
        <f t="shared" si="140"/>
        <v/>
      </c>
      <c r="BM118" s="127"/>
      <c r="BU118" s="37"/>
      <c r="BV118" s="127"/>
      <c r="BW118" s="127"/>
    </row>
    <row r="119" spans="1:75">
      <c r="A119" s="26" t="str">
        <f t="shared" si="104"/>
        <v/>
      </c>
      <c r="B119" s="26" t="str">
        <f t="shared" si="105"/>
        <v/>
      </c>
      <c r="C119" s="26" t="str">
        <f t="shared" si="106"/>
        <v/>
      </c>
      <c r="D119" s="103" t="str">
        <f t="shared" si="119"/>
        <v/>
      </c>
      <c r="E119" s="118" t="str">
        <f t="shared" si="120"/>
        <v/>
      </c>
      <c r="F119" s="103" t="str">
        <f t="shared" si="121"/>
        <v/>
      </c>
      <c r="G119" s="103"/>
      <c r="H119" s="60" t="str">
        <f>IF(B119="","",(IF(AND(B119&gt;='Tab1-Plan'!$C$9,C119&gt;='Tab1-Plan'!$D$9),1,0)))</f>
        <v/>
      </c>
      <c r="I119" s="64" t="str">
        <f>IF(AND(B119="",T119=""),"",VLOOKUP($A$3,'Tab2-Assumptions'!$A$10:$C$13,2,FALSE))</f>
        <v/>
      </c>
      <c r="J119" s="64" t="str">
        <f>IF(AND(B119="",T119=""),"",VLOOKUP($A$3,'Tab2-Assumptions'!$A$10:$C$13,3,FALSE))</f>
        <v/>
      </c>
      <c r="K119" s="103" t="str">
        <f t="shared" si="107"/>
        <v/>
      </c>
      <c r="L119" s="103" t="str">
        <f t="shared" si="78"/>
        <v/>
      </c>
      <c r="M119" s="103" t="str">
        <f t="shared" si="79"/>
        <v/>
      </c>
      <c r="N119" s="103" t="str">
        <f t="shared" si="80"/>
        <v/>
      </c>
      <c r="O119" s="103" t="str">
        <f t="shared" si="81"/>
        <v/>
      </c>
      <c r="P119" s="103" t="str">
        <f t="shared" si="108"/>
        <v/>
      </c>
      <c r="Q119" s="103" t="str">
        <f t="shared" si="82"/>
        <v/>
      </c>
      <c r="R119" s="103" t="str">
        <f t="shared" si="83"/>
        <v/>
      </c>
      <c r="T119" s="26" t="str">
        <f t="shared" si="109"/>
        <v/>
      </c>
      <c r="U119" s="119" t="str">
        <f t="shared" si="122"/>
        <v/>
      </c>
      <c r="V119" s="119"/>
      <c r="W119" s="120" t="str">
        <f t="shared" si="141"/>
        <v/>
      </c>
      <c r="X119" s="120" t="str">
        <f t="shared" si="85"/>
        <v/>
      </c>
      <c r="Y119" s="120" t="str">
        <f t="shared" si="123"/>
        <v/>
      </c>
      <c r="Z119" s="120"/>
      <c r="AA119" s="119" t="str">
        <f t="shared" si="142"/>
        <v/>
      </c>
      <c r="AC119" s="26" t="str">
        <f t="shared" si="124"/>
        <v/>
      </c>
      <c r="AD119" s="25" t="str">
        <f t="shared" si="125"/>
        <v/>
      </c>
      <c r="AE119" s="105"/>
      <c r="AF119" s="26" t="str">
        <f t="shared" si="126"/>
        <v/>
      </c>
      <c r="AG119" s="25" t="str">
        <f t="shared" si="127"/>
        <v/>
      </c>
      <c r="AH119" s="123"/>
      <c r="AI119" s="51" t="str">
        <f t="shared" si="128"/>
        <v/>
      </c>
      <c r="AJ119" s="35" t="str">
        <f t="shared" si="129"/>
        <v/>
      </c>
      <c r="AL119" s="25" t="str">
        <f t="shared" si="143"/>
        <v/>
      </c>
      <c r="AM119" s="25" t="str">
        <f t="shared" si="144"/>
        <v/>
      </c>
      <c r="AO119" s="33" t="str">
        <f t="shared" si="145"/>
        <v/>
      </c>
      <c r="AP119" s="33" t="str">
        <f t="shared" si="146"/>
        <v/>
      </c>
      <c r="AQ119" s="125"/>
      <c r="AR119" s="126" t="str">
        <f t="shared" si="147"/>
        <v/>
      </c>
      <c r="AS119" s="126" t="str">
        <f t="shared" si="148"/>
        <v/>
      </c>
      <c r="AT119" s="126"/>
      <c r="AU119" s="62" t="str">
        <f t="shared" si="130"/>
        <v/>
      </c>
      <c r="AV119" s="62" t="str">
        <f t="shared" si="131"/>
        <v/>
      </c>
      <c r="AW119" s="62" t="str">
        <f t="shared" si="132"/>
        <v/>
      </c>
      <c r="AX119" s="61" t="str">
        <f t="shared" si="149"/>
        <v/>
      </c>
      <c r="AY119" s="126"/>
      <c r="AZ119" s="33" t="str">
        <f>IF(B119="","",VLOOKUP($A$3,'Tab1-Plan'!$B$30:$F$33,IF(B119&lt;65,2,3),FALSE))</f>
        <v/>
      </c>
      <c r="BA119" s="33" t="str">
        <f>IF(T119="","",VLOOKUP($A$3,'Tab1-Plan'!$B$30:$F$33,IF(T119&lt;65,4,5),FALSE))</f>
        <v/>
      </c>
      <c r="BB119" s="115"/>
      <c r="BC119" s="126" t="str">
        <f t="shared" si="133"/>
        <v/>
      </c>
      <c r="BD119" s="126" t="str">
        <f t="shared" si="134"/>
        <v/>
      </c>
      <c r="BE119" s="125"/>
      <c r="BF119" s="62" t="str">
        <f t="shared" si="135"/>
        <v/>
      </c>
      <c r="BG119" s="62" t="str">
        <f t="shared" si="136"/>
        <v/>
      </c>
      <c r="BH119" s="62" t="str">
        <f t="shared" si="137"/>
        <v/>
      </c>
      <c r="BI119" s="61" t="str">
        <f t="shared" si="138"/>
        <v/>
      </c>
      <c r="BJ119" s="61"/>
      <c r="BK119" s="61" t="str">
        <f t="shared" si="139"/>
        <v/>
      </c>
      <c r="BL119" s="61" t="str">
        <f t="shared" si="140"/>
        <v/>
      </c>
      <c r="BM119" s="127"/>
      <c r="BU119" s="37"/>
      <c r="BV119" s="127"/>
      <c r="BW119" s="127"/>
    </row>
    <row r="120" spans="1:75">
      <c r="A120" s="26" t="str">
        <f t="shared" si="104"/>
        <v/>
      </c>
      <c r="B120" s="26" t="str">
        <f t="shared" si="105"/>
        <v/>
      </c>
      <c r="C120" s="26" t="str">
        <f t="shared" si="106"/>
        <v/>
      </c>
      <c r="D120" s="103" t="str">
        <f t="shared" si="119"/>
        <v/>
      </c>
      <c r="E120" s="118" t="str">
        <f t="shared" si="120"/>
        <v/>
      </c>
      <c r="F120" s="103" t="str">
        <f t="shared" si="121"/>
        <v/>
      </c>
      <c r="G120" s="103"/>
      <c r="H120" s="60" t="str">
        <f>IF(B120="","",(IF(AND(B120&gt;='Tab1-Plan'!$C$9,C120&gt;='Tab1-Plan'!$D$9),1,0)))</f>
        <v/>
      </c>
      <c r="I120" s="64" t="str">
        <f>IF(AND(B120="",T120=""),"",VLOOKUP($A$3,'Tab2-Assumptions'!$A$10:$C$13,2,FALSE))</f>
        <v/>
      </c>
      <c r="J120" s="64" t="str">
        <f>IF(AND(B120="",T120=""),"",VLOOKUP($A$3,'Tab2-Assumptions'!$A$10:$C$13,3,FALSE))</f>
        <v/>
      </c>
      <c r="K120" s="103" t="str">
        <f t="shared" si="107"/>
        <v/>
      </c>
      <c r="L120" s="103" t="str">
        <f t="shared" si="78"/>
        <v/>
      </c>
      <c r="M120" s="103" t="str">
        <f t="shared" si="79"/>
        <v/>
      </c>
      <c r="N120" s="103" t="str">
        <f t="shared" si="80"/>
        <v/>
      </c>
      <c r="O120" s="103" t="str">
        <f t="shared" si="81"/>
        <v/>
      </c>
      <c r="P120" s="103" t="str">
        <f t="shared" si="108"/>
        <v/>
      </c>
      <c r="Q120" s="103" t="str">
        <f t="shared" si="82"/>
        <v/>
      </c>
      <c r="R120" s="103" t="str">
        <f t="shared" si="83"/>
        <v/>
      </c>
      <c r="T120" s="26" t="str">
        <f t="shared" si="109"/>
        <v/>
      </c>
      <c r="U120" s="119" t="str">
        <f t="shared" si="122"/>
        <v/>
      </c>
      <c r="V120" s="119"/>
      <c r="W120" s="120" t="str">
        <f t="shared" si="141"/>
        <v/>
      </c>
      <c r="X120" s="120" t="str">
        <f t="shared" si="85"/>
        <v/>
      </c>
      <c r="Y120" s="120" t="str">
        <f t="shared" si="123"/>
        <v/>
      </c>
      <c r="Z120" s="120"/>
      <c r="AA120" s="119" t="str">
        <f t="shared" si="142"/>
        <v/>
      </c>
      <c r="AC120" s="26" t="str">
        <f t="shared" si="124"/>
        <v/>
      </c>
      <c r="AD120" s="25" t="str">
        <f t="shared" si="125"/>
        <v/>
      </c>
      <c r="AE120" s="105"/>
      <c r="AF120" s="26" t="str">
        <f t="shared" si="126"/>
        <v/>
      </c>
      <c r="AG120" s="25" t="str">
        <f t="shared" si="127"/>
        <v/>
      </c>
      <c r="AH120" s="123"/>
      <c r="AI120" s="51" t="str">
        <f t="shared" si="128"/>
        <v/>
      </c>
      <c r="AJ120" s="35" t="str">
        <f t="shared" si="129"/>
        <v/>
      </c>
      <c r="AL120" s="25" t="str">
        <f t="shared" si="143"/>
        <v/>
      </c>
      <c r="AM120" s="25" t="str">
        <f t="shared" si="144"/>
        <v/>
      </c>
      <c r="AO120" s="33" t="str">
        <f t="shared" si="145"/>
        <v/>
      </c>
      <c r="AP120" s="33" t="str">
        <f t="shared" si="146"/>
        <v/>
      </c>
      <c r="AQ120" s="125"/>
      <c r="AR120" s="126" t="str">
        <f t="shared" si="147"/>
        <v/>
      </c>
      <c r="AS120" s="126" t="str">
        <f t="shared" si="148"/>
        <v/>
      </c>
      <c r="AT120" s="126"/>
      <c r="AU120" s="62" t="str">
        <f t="shared" si="130"/>
        <v/>
      </c>
      <c r="AV120" s="62" t="str">
        <f t="shared" si="131"/>
        <v/>
      </c>
      <c r="AW120" s="62" t="str">
        <f t="shared" si="132"/>
        <v/>
      </c>
      <c r="AX120" s="61" t="str">
        <f t="shared" si="149"/>
        <v/>
      </c>
      <c r="AY120" s="126"/>
      <c r="AZ120" s="33" t="str">
        <f>IF(B120="","",VLOOKUP($A$3,'Tab1-Plan'!$B$30:$F$33,IF(B120&lt;65,2,3),FALSE))</f>
        <v/>
      </c>
      <c r="BA120" s="33" t="str">
        <f>IF(T120="","",VLOOKUP($A$3,'Tab1-Plan'!$B$30:$F$33,IF(T120&lt;65,4,5),FALSE))</f>
        <v/>
      </c>
      <c r="BB120" s="115"/>
      <c r="BC120" s="126" t="str">
        <f t="shared" si="133"/>
        <v/>
      </c>
      <c r="BD120" s="126" t="str">
        <f t="shared" si="134"/>
        <v/>
      </c>
      <c r="BE120" s="125"/>
      <c r="BF120" s="62" t="str">
        <f t="shared" si="135"/>
        <v/>
      </c>
      <c r="BG120" s="62" t="str">
        <f t="shared" si="136"/>
        <v/>
      </c>
      <c r="BH120" s="62" t="str">
        <f t="shared" si="137"/>
        <v/>
      </c>
      <c r="BI120" s="61" t="str">
        <f t="shared" si="138"/>
        <v/>
      </c>
      <c r="BJ120" s="61"/>
      <c r="BK120" s="61" t="str">
        <f t="shared" si="139"/>
        <v/>
      </c>
      <c r="BL120" s="61" t="str">
        <f t="shared" si="140"/>
        <v/>
      </c>
      <c r="BM120" s="127"/>
      <c r="BU120" s="37"/>
      <c r="BV120" s="127"/>
      <c r="BW120" s="127"/>
    </row>
    <row r="121" spans="1:75">
      <c r="A121" s="26" t="str">
        <f t="shared" si="104"/>
        <v/>
      </c>
      <c r="B121" s="26" t="str">
        <f t="shared" si="105"/>
        <v/>
      </c>
      <c r="C121" s="26" t="str">
        <f t="shared" si="106"/>
        <v/>
      </c>
      <c r="D121" s="103" t="str">
        <f t="shared" si="119"/>
        <v/>
      </c>
      <c r="E121" s="118" t="str">
        <f t="shared" si="120"/>
        <v/>
      </c>
      <c r="F121" s="103" t="str">
        <f t="shared" si="121"/>
        <v/>
      </c>
      <c r="G121" s="103"/>
      <c r="H121" s="60" t="str">
        <f>IF(B121="","",(IF(AND(B121&gt;='Tab1-Plan'!$C$9,C121&gt;='Tab1-Plan'!$D$9),1,0)))</f>
        <v/>
      </c>
      <c r="I121" s="64" t="str">
        <f>IF(AND(B121="",T121=""),"",VLOOKUP($A$3,'Tab2-Assumptions'!$A$10:$C$13,2,FALSE))</f>
        <v/>
      </c>
      <c r="J121" s="64" t="str">
        <f>IF(AND(B121="",T121=""),"",VLOOKUP($A$3,'Tab2-Assumptions'!$A$10:$C$13,3,FALSE))</f>
        <v/>
      </c>
      <c r="K121" s="103" t="str">
        <f t="shared" si="107"/>
        <v/>
      </c>
      <c r="L121" s="103" t="str">
        <f t="shared" si="78"/>
        <v/>
      </c>
      <c r="M121" s="103" t="str">
        <f t="shared" si="79"/>
        <v/>
      </c>
      <c r="N121" s="103" t="str">
        <f t="shared" si="80"/>
        <v/>
      </c>
      <c r="O121" s="103" t="str">
        <f t="shared" si="81"/>
        <v/>
      </c>
      <c r="P121" s="103" t="str">
        <f t="shared" si="108"/>
        <v/>
      </c>
      <c r="Q121" s="103" t="str">
        <f t="shared" si="82"/>
        <v/>
      </c>
      <c r="R121" s="103" t="str">
        <f t="shared" si="83"/>
        <v/>
      </c>
      <c r="T121" s="26" t="str">
        <f t="shared" si="109"/>
        <v/>
      </c>
      <c r="U121" s="119" t="str">
        <f t="shared" si="122"/>
        <v/>
      </c>
      <c r="V121" s="119"/>
      <c r="W121" s="120" t="str">
        <f t="shared" si="141"/>
        <v/>
      </c>
      <c r="X121" s="120" t="str">
        <f t="shared" si="85"/>
        <v/>
      </c>
      <c r="Y121" s="120" t="str">
        <f t="shared" si="123"/>
        <v/>
      </c>
      <c r="Z121" s="120"/>
      <c r="AA121" s="119" t="str">
        <f t="shared" si="142"/>
        <v/>
      </c>
      <c r="AC121" s="26" t="str">
        <f t="shared" si="124"/>
        <v/>
      </c>
      <c r="AD121" s="25" t="str">
        <f t="shared" si="125"/>
        <v/>
      </c>
      <c r="AE121" s="105"/>
      <c r="AF121" s="26" t="str">
        <f t="shared" si="126"/>
        <v/>
      </c>
      <c r="AG121" s="25" t="str">
        <f t="shared" si="127"/>
        <v/>
      </c>
      <c r="AH121" s="123"/>
      <c r="AI121" s="51" t="str">
        <f t="shared" si="128"/>
        <v/>
      </c>
      <c r="AJ121" s="35" t="str">
        <f t="shared" si="129"/>
        <v/>
      </c>
      <c r="AL121" s="25" t="str">
        <f t="shared" si="143"/>
        <v/>
      </c>
      <c r="AM121" s="25" t="str">
        <f t="shared" si="144"/>
        <v/>
      </c>
      <c r="AO121" s="33" t="str">
        <f t="shared" si="145"/>
        <v/>
      </c>
      <c r="AP121" s="33" t="str">
        <f t="shared" si="146"/>
        <v/>
      </c>
      <c r="AQ121" s="125"/>
      <c r="AR121" s="126" t="str">
        <f t="shared" si="147"/>
        <v/>
      </c>
      <c r="AS121" s="126" t="str">
        <f t="shared" si="148"/>
        <v/>
      </c>
      <c r="AT121" s="126"/>
      <c r="AU121" s="62" t="str">
        <f t="shared" si="130"/>
        <v/>
      </c>
      <c r="AV121" s="62" t="str">
        <f t="shared" si="131"/>
        <v/>
      </c>
      <c r="AW121" s="62" t="str">
        <f t="shared" si="132"/>
        <v/>
      </c>
      <c r="AX121" s="61" t="str">
        <f t="shared" si="149"/>
        <v/>
      </c>
      <c r="AY121" s="126"/>
      <c r="AZ121" s="33" t="str">
        <f>IF(B121="","",VLOOKUP($A$3,'Tab1-Plan'!$B$30:$F$33,IF(B121&lt;65,2,3),FALSE))</f>
        <v/>
      </c>
      <c r="BA121" s="33" t="str">
        <f>IF(T121="","",VLOOKUP($A$3,'Tab1-Plan'!$B$30:$F$33,IF(T121&lt;65,4,5),FALSE))</f>
        <v/>
      </c>
      <c r="BB121" s="115"/>
      <c r="BC121" s="126" t="str">
        <f t="shared" si="133"/>
        <v/>
      </c>
      <c r="BD121" s="126" t="str">
        <f t="shared" si="134"/>
        <v/>
      </c>
      <c r="BE121" s="125"/>
      <c r="BF121" s="62" t="str">
        <f t="shared" si="135"/>
        <v/>
      </c>
      <c r="BG121" s="62" t="str">
        <f t="shared" si="136"/>
        <v/>
      </c>
      <c r="BH121" s="62" t="str">
        <f t="shared" si="137"/>
        <v/>
      </c>
      <c r="BI121" s="61" t="str">
        <f t="shared" si="138"/>
        <v/>
      </c>
      <c r="BJ121" s="61"/>
      <c r="BK121" s="61" t="str">
        <f t="shared" si="139"/>
        <v/>
      </c>
      <c r="BL121" s="61" t="str">
        <f t="shared" si="140"/>
        <v/>
      </c>
      <c r="BM121" s="127"/>
      <c r="BU121" s="37"/>
      <c r="BV121" s="127"/>
      <c r="BW121" s="127"/>
    </row>
    <row r="122" spans="1:75">
      <c r="A122" s="26" t="str">
        <f t="shared" si="104"/>
        <v/>
      </c>
      <c r="B122" s="26" t="str">
        <f t="shared" si="105"/>
        <v/>
      </c>
      <c r="C122" s="26" t="str">
        <f t="shared" si="106"/>
        <v/>
      </c>
      <c r="D122" s="103" t="str">
        <f t="shared" si="119"/>
        <v/>
      </c>
      <c r="E122" s="118" t="str">
        <f t="shared" si="120"/>
        <v/>
      </c>
      <c r="F122" s="103" t="str">
        <f t="shared" si="121"/>
        <v/>
      </c>
      <c r="G122" s="103"/>
      <c r="H122" s="60" t="str">
        <f>IF(B122="","",(IF(AND(B122&gt;='Tab1-Plan'!$C$9,C122&gt;='Tab1-Plan'!$D$9),1,0)))</f>
        <v/>
      </c>
      <c r="I122" s="64" t="str">
        <f>IF(AND(B122="",T122=""),"",VLOOKUP($A$3,'Tab2-Assumptions'!$A$10:$C$13,2,FALSE))</f>
        <v/>
      </c>
      <c r="J122" s="64" t="str">
        <f>IF(AND(B122="",T122=""),"",VLOOKUP($A$3,'Tab2-Assumptions'!$A$10:$C$13,3,FALSE))</f>
        <v/>
      </c>
      <c r="K122" s="103" t="str">
        <f t="shared" si="107"/>
        <v/>
      </c>
      <c r="L122" s="103" t="str">
        <f t="shared" si="78"/>
        <v/>
      </c>
      <c r="M122" s="103" t="str">
        <f t="shared" si="79"/>
        <v/>
      </c>
      <c r="N122" s="103" t="str">
        <f t="shared" si="80"/>
        <v/>
      </c>
      <c r="O122" s="103" t="str">
        <f t="shared" si="81"/>
        <v/>
      </c>
      <c r="P122" s="103" t="str">
        <f t="shared" si="108"/>
        <v/>
      </c>
      <c r="Q122" s="103" t="str">
        <f t="shared" si="82"/>
        <v/>
      </c>
      <c r="R122" s="103" t="str">
        <f t="shared" si="83"/>
        <v/>
      </c>
      <c r="T122" s="26" t="str">
        <f t="shared" si="109"/>
        <v/>
      </c>
      <c r="U122" s="119" t="str">
        <f t="shared" si="122"/>
        <v/>
      </c>
      <c r="V122" s="119"/>
      <c r="W122" s="120" t="str">
        <f t="shared" si="141"/>
        <v/>
      </c>
      <c r="X122" s="120" t="str">
        <f t="shared" si="85"/>
        <v/>
      </c>
      <c r="Y122" s="120" t="str">
        <f t="shared" si="123"/>
        <v/>
      </c>
      <c r="Z122" s="120"/>
      <c r="AA122" s="119" t="str">
        <f t="shared" si="142"/>
        <v/>
      </c>
      <c r="AC122" s="26" t="str">
        <f t="shared" si="124"/>
        <v/>
      </c>
      <c r="AD122" s="25" t="str">
        <f t="shared" si="125"/>
        <v/>
      </c>
      <c r="AE122" s="105"/>
      <c r="AF122" s="26" t="str">
        <f t="shared" si="126"/>
        <v/>
      </c>
      <c r="AG122" s="25" t="str">
        <f t="shared" si="127"/>
        <v/>
      </c>
      <c r="AH122" s="123"/>
      <c r="AI122" s="51" t="str">
        <f t="shared" si="128"/>
        <v/>
      </c>
      <c r="AJ122" s="35" t="str">
        <f t="shared" si="129"/>
        <v/>
      </c>
      <c r="AL122" s="25" t="str">
        <f t="shared" si="143"/>
        <v/>
      </c>
      <c r="AM122" s="25" t="str">
        <f t="shared" si="144"/>
        <v/>
      </c>
      <c r="AO122" s="33" t="str">
        <f t="shared" si="145"/>
        <v/>
      </c>
      <c r="AP122" s="33" t="str">
        <f t="shared" si="146"/>
        <v/>
      </c>
      <c r="AQ122" s="125"/>
      <c r="AR122" s="126" t="str">
        <f t="shared" si="147"/>
        <v/>
      </c>
      <c r="AS122" s="126" t="str">
        <f t="shared" si="148"/>
        <v/>
      </c>
      <c r="AT122" s="126"/>
      <c r="AU122" s="62" t="str">
        <f t="shared" si="130"/>
        <v/>
      </c>
      <c r="AV122" s="62" t="str">
        <f t="shared" si="131"/>
        <v/>
      </c>
      <c r="AW122" s="62" t="str">
        <f t="shared" si="132"/>
        <v/>
      </c>
      <c r="AX122" s="61" t="str">
        <f t="shared" si="149"/>
        <v/>
      </c>
      <c r="AY122" s="126"/>
      <c r="AZ122" s="33" t="str">
        <f>IF(B122="","",VLOOKUP($A$3,'Tab1-Plan'!$B$30:$F$33,IF(B122&lt;65,2,3),FALSE))</f>
        <v/>
      </c>
      <c r="BA122" s="33" t="str">
        <f>IF(T122="","",VLOOKUP($A$3,'Tab1-Plan'!$B$30:$F$33,IF(T122&lt;65,4,5),FALSE))</f>
        <v/>
      </c>
      <c r="BB122" s="115"/>
      <c r="BC122" s="126" t="str">
        <f t="shared" si="133"/>
        <v/>
      </c>
      <c r="BD122" s="126" t="str">
        <f t="shared" si="134"/>
        <v/>
      </c>
      <c r="BE122" s="125"/>
      <c r="BF122" s="62" t="str">
        <f t="shared" si="135"/>
        <v/>
      </c>
      <c r="BG122" s="62" t="str">
        <f t="shared" si="136"/>
        <v/>
      </c>
      <c r="BH122" s="62" t="str">
        <f t="shared" si="137"/>
        <v/>
      </c>
      <c r="BI122" s="61" t="str">
        <f t="shared" si="138"/>
        <v/>
      </c>
      <c r="BJ122" s="61"/>
      <c r="BK122" s="61" t="str">
        <f t="shared" si="139"/>
        <v/>
      </c>
      <c r="BL122" s="61" t="str">
        <f t="shared" si="140"/>
        <v/>
      </c>
      <c r="BM122" s="127"/>
      <c r="BU122" s="37"/>
      <c r="BV122" s="127"/>
      <c r="BW122" s="127"/>
    </row>
    <row r="123" spans="1:75">
      <c r="A123" s="26" t="str">
        <f t="shared" si="104"/>
        <v/>
      </c>
      <c r="B123" s="26" t="str">
        <f t="shared" si="105"/>
        <v/>
      </c>
      <c r="C123" s="26" t="str">
        <f t="shared" si="106"/>
        <v/>
      </c>
      <c r="D123" s="103" t="str">
        <f t="shared" si="119"/>
        <v/>
      </c>
      <c r="E123" s="118" t="str">
        <f t="shared" si="120"/>
        <v/>
      </c>
      <c r="F123" s="103" t="str">
        <f t="shared" si="121"/>
        <v/>
      </c>
      <c r="G123" s="103"/>
      <c r="H123" s="60" t="str">
        <f>IF(B123="","",(IF(AND(B123&gt;='Tab1-Plan'!$C$9,C123&gt;='Tab1-Plan'!$D$9),1,0)))</f>
        <v/>
      </c>
      <c r="I123" s="64" t="str">
        <f>IF(AND(B123="",T123=""),"",VLOOKUP($A$3,'Tab2-Assumptions'!$A$10:$C$13,2,FALSE))</f>
        <v/>
      </c>
      <c r="J123" s="64" t="str">
        <f>IF(AND(B123="",T123=""),"",VLOOKUP($A$3,'Tab2-Assumptions'!$A$10:$C$13,3,FALSE))</f>
        <v/>
      </c>
      <c r="K123" s="103" t="str">
        <f t="shared" si="107"/>
        <v/>
      </c>
      <c r="L123" s="103" t="str">
        <f t="shared" si="78"/>
        <v/>
      </c>
      <c r="M123" s="103" t="str">
        <f t="shared" si="79"/>
        <v/>
      </c>
      <c r="N123" s="103" t="str">
        <f t="shared" si="80"/>
        <v/>
      </c>
      <c r="O123" s="103" t="str">
        <f t="shared" si="81"/>
        <v/>
      </c>
      <c r="P123" s="103" t="str">
        <f t="shared" si="108"/>
        <v/>
      </c>
      <c r="Q123" s="103" t="str">
        <f t="shared" si="82"/>
        <v/>
      </c>
      <c r="R123" s="103" t="str">
        <f t="shared" si="83"/>
        <v/>
      </c>
      <c r="T123" s="26" t="str">
        <f t="shared" si="109"/>
        <v/>
      </c>
      <c r="U123" s="119" t="str">
        <f t="shared" si="122"/>
        <v/>
      </c>
      <c r="V123" s="119"/>
      <c r="W123" s="120" t="str">
        <f t="shared" si="141"/>
        <v/>
      </c>
      <c r="X123" s="120" t="str">
        <f t="shared" si="85"/>
        <v/>
      </c>
      <c r="Y123" s="120" t="str">
        <f t="shared" si="123"/>
        <v/>
      </c>
      <c r="Z123" s="120"/>
      <c r="AA123" s="119" t="str">
        <f t="shared" si="142"/>
        <v/>
      </c>
      <c r="AC123" s="26" t="str">
        <f t="shared" si="124"/>
        <v/>
      </c>
      <c r="AD123" s="25" t="str">
        <f t="shared" si="125"/>
        <v/>
      </c>
      <c r="AE123" s="105"/>
      <c r="AF123" s="26" t="str">
        <f t="shared" si="126"/>
        <v/>
      </c>
      <c r="AG123" s="25" t="str">
        <f t="shared" si="127"/>
        <v/>
      </c>
      <c r="AH123" s="123"/>
      <c r="AI123" s="51" t="str">
        <f t="shared" si="128"/>
        <v/>
      </c>
      <c r="AJ123" s="35" t="str">
        <f t="shared" si="129"/>
        <v/>
      </c>
      <c r="AL123" s="25" t="str">
        <f t="shared" si="143"/>
        <v/>
      </c>
      <c r="AM123" s="25" t="str">
        <f t="shared" si="144"/>
        <v/>
      </c>
      <c r="AO123" s="33" t="str">
        <f t="shared" si="145"/>
        <v/>
      </c>
      <c r="AP123" s="33" t="str">
        <f t="shared" si="146"/>
        <v/>
      </c>
      <c r="AQ123" s="125"/>
      <c r="AR123" s="126" t="str">
        <f t="shared" si="147"/>
        <v/>
      </c>
      <c r="AS123" s="126" t="str">
        <f t="shared" si="148"/>
        <v/>
      </c>
      <c r="AT123" s="126"/>
      <c r="AU123" s="62" t="str">
        <f t="shared" si="130"/>
        <v/>
      </c>
      <c r="AV123" s="62" t="str">
        <f t="shared" si="131"/>
        <v/>
      </c>
      <c r="AW123" s="62" t="str">
        <f t="shared" si="132"/>
        <v/>
      </c>
      <c r="AX123" s="61" t="str">
        <f t="shared" si="149"/>
        <v/>
      </c>
      <c r="AY123" s="126"/>
      <c r="AZ123" s="33" t="str">
        <f>IF(B123="","",VLOOKUP($A$3,'Tab1-Plan'!$B$30:$F$33,IF(B123&lt;65,2,3),FALSE))</f>
        <v/>
      </c>
      <c r="BA123" s="33" t="str">
        <f>IF(T123="","",VLOOKUP($A$3,'Tab1-Plan'!$B$30:$F$33,IF(T123&lt;65,4,5),FALSE))</f>
        <v/>
      </c>
      <c r="BB123" s="115"/>
      <c r="BC123" s="126" t="str">
        <f t="shared" si="133"/>
        <v/>
      </c>
      <c r="BD123" s="126" t="str">
        <f t="shared" si="134"/>
        <v/>
      </c>
      <c r="BE123" s="125"/>
      <c r="BF123" s="62" t="str">
        <f t="shared" si="135"/>
        <v/>
      </c>
      <c r="BG123" s="62" t="str">
        <f t="shared" si="136"/>
        <v/>
      </c>
      <c r="BH123" s="62" t="str">
        <f t="shared" si="137"/>
        <v/>
      </c>
      <c r="BI123" s="61" t="str">
        <f t="shared" si="138"/>
        <v/>
      </c>
      <c r="BJ123" s="61"/>
      <c r="BK123" s="61" t="str">
        <f t="shared" si="139"/>
        <v/>
      </c>
      <c r="BL123" s="61" t="str">
        <f t="shared" si="140"/>
        <v/>
      </c>
      <c r="BM123" s="127"/>
      <c r="BU123" s="37"/>
      <c r="BV123" s="127"/>
      <c r="BW123" s="127"/>
    </row>
    <row r="124" spans="1:75">
      <c r="A124" s="26" t="str">
        <f t="shared" si="104"/>
        <v/>
      </c>
      <c r="B124" s="26" t="str">
        <f t="shared" si="105"/>
        <v/>
      </c>
      <c r="C124" s="26" t="str">
        <f t="shared" si="106"/>
        <v/>
      </c>
      <c r="D124" s="103" t="str">
        <f t="shared" si="119"/>
        <v/>
      </c>
      <c r="E124" s="118" t="str">
        <f t="shared" si="120"/>
        <v/>
      </c>
      <c r="F124" s="103" t="str">
        <f t="shared" si="121"/>
        <v/>
      </c>
      <c r="G124" s="103"/>
      <c r="H124" s="60" t="str">
        <f>IF(B124="","",(IF(AND(B124&gt;='Tab1-Plan'!$C$9,C124&gt;='Tab1-Plan'!$D$9),1,0)))</f>
        <v/>
      </c>
      <c r="I124" s="64" t="str">
        <f>IF(AND(B124="",T124=""),"",VLOOKUP($A$3,'Tab2-Assumptions'!$A$10:$C$13,2,FALSE))</f>
        <v/>
      </c>
      <c r="J124" s="64" t="str">
        <f>IF(AND(B124="",T124=""),"",VLOOKUP($A$3,'Tab2-Assumptions'!$A$10:$C$13,3,FALSE))</f>
        <v/>
      </c>
      <c r="K124" s="103" t="str">
        <f t="shared" si="107"/>
        <v/>
      </c>
      <c r="L124" s="103" t="str">
        <f t="shared" si="78"/>
        <v/>
      </c>
      <c r="M124" s="103" t="str">
        <f t="shared" si="79"/>
        <v/>
      </c>
      <c r="N124" s="103" t="str">
        <f t="shared" si="80"/>
        <v/>
      </c>
      <c r="O124" s="103" t="str">
        <f t="shared" si="81"/>
        <v/>
      </c>
      <c r="P124" s="103" t="str">
        <f t="shared" si="108"/>
        <v/>
      </c>
      <c r="Q124" s="103" t="str">
        <f t="shared" si="82"/>
        <v/>
      </c>
      <c r="R124" s="103" t="str">
        <f t="shared" si="83"/>
        <v/>
      </c>
      <c r="T124" s="26" t="str">
        <f t="shared" si="109"/>
        <v/>
      </c>
      <c r="U124" s="119" t="str">
        <f t="shared" si="122"/>
        <v/>
      </c>
      <c r="V124" s="119"/>
      <c r="W124" s="120" t="str">
        <f t="shared" si="141"/>
        <v/>
      </c>
      <c r="X124" s="120" t="str">
        <f t="shared" si="85"/>
        <v/>
      </c>
      <c r="Y124" s="120" t="str">
        <f t="shared" si="123"/>
        <v/>
      </c>
      <c r="Z124" s="120"/>
      <c r="AA124" s="119" t="str">
        <f t="shared" si="142"/>
        <v/>
      </c>
      <c r="AC124" s="26" t="str">
        <f t="shared" si="124"/>
        <v/>
      </c>
      <c r="AD124" s="25" t="str">
        <f t="shared" si="125"/>
        <v/>
      </c>
      <c r="AE124" s="105"/>
      <c r="AF124" s="26" t="str">
        <f t="shared" si="126"/>
        <v/>
      </c>
      <c r="AG124" s="25" t="str">
        <f t="shared" si="127"/>
        <v/>
      </c>
      <c r="AH124" s="123"/>
      <c r="AI124" s="51" t="str">
        <f t="shared" si="128"/>
        <v/>
      </c>
      <c r="AJ124" s="35" t="str">
        <f t="shared" si="129"/>
        <v/>
      </c>
      <c r="AL124" s="25" t="str">
        <f t="shared" si="143"/>
        <v/>
      </c>
      <c r="AM124" s="25" t="str">
        <f t="shared" si="144"/>
        <v/>
      </c>
      <c r="AO124" s="33" t="str">
        <f t="shared" si="145"/>
        <v/>
      </c>
      <c r="AP124" s="33" t="str">
        <f t="shared" si="146"/>
        <v/>
      </c>
      <c r="AQ124" s="125"/>
      <c r="AR124" s="126" t="str">
        <f t="shared" si="147"/>
        <v/>
      </c>
      <c r="AS124" s="126" t="str">
        <f t="shared" si="148"/>
        <v/>
      </c>
      <c r="AT124" s="126"/>
      <c r="AU124" s="62" t="str">
        <f t="shared" si="130"/>
        <v/>
      </c>
      <c r="AV124" s="62" t="str">
        <f t="shared" si="131"/>
        <v/>
      </c>
      <c r="AW124" s="62" t="str">
        <f t="shared" si="132"/>
        <v/>
      </c>
      <c r="AX124" s="61" t="str">
        <f t="shared" si="149"/>
        <v/>
      </c>
      <c r="AY124" s="126"/>
      <c r="AZ124" s="33" t="str">
        <f>IF(B124="","",VLOOKUP($A$3,'Tab1-Plan'!$B$30:$F$33,IF(B124&lt;65,2,3),FALSE))</f>
        <v/>
      </c>
      <c r="BA124" s="33" t="str">
        <f>IF(T124="","",VLOOKUP($A$3,'Tab1-Plan'!$B$30:$F$33,IF(T124&lt;65,4,5),FALSE))</f>
        <v/>
      </c>
      <c r="BB124" s="115"/>
      <c r="BC124" s="126" t="str">
        <f t="shared" si="133"/>
        <v/>
      </c>
      <c r="BD124" s="126" t="str">
        <f t="shared" si="134"/>
        <v/>
      </c>
      <c r="BE124" s="125"/>
      <c r="BF124" s="62" t="str">
        <f t="shared" si="135"/>
        <v/>
      </c>
      <c r="BG124" s="62" t="str">
        <f t="shared" si="136"/>
        <v/>
      </c>
      <c r="BH124" s="62" t="str">
        <f t="shared" si="137"/>
        <v/>
      </c>
      <c r="BI124" s="61" t="str">
        <f t="shared" si="138"/>
        <v/>
      </c>
      <c r="BJ124" s="61"/>
      <c r="BK124" s="61" t="str">
        <f t="shared" si="139"/>
        <v/>
      </c>
      <c r="BL124" s="61" t="str">
        <f t="shared" si="140"/>
        <v/>
      </c>
      <c r="BM124" s="127"/>
      <c r="BU124" s="37"/>
      <c r="BV124" s="127"/>
      <c r="BW124" s="127"/>
    </row>
    <row r="125" spans="1:75">
      <c r="A125" s="26" t="str">
        <f t="shared" si="104"/>
        <v/>
      </c>
      <c r="B125" s="26" t="str">
        <f t="shared" si="105"/>
        <v/>
      </c>
      <c r="C125" s="26" t="str">
        <f t="shared" si="106"/>
        <v/>
      </c>
      <c r="D125" s="103" t="str">
        <f t="shared" si="119"/>
        <v/>
      </c>
      <c r="E125" s="118" t="str">
        <f t="shared" si="120"/>
        <v/>
      </c>
      <c r="F125" s="103" t="str">
        <f t="shared" si="121"/>
        <v/>
      </c>
      <c r="G125" s="103"/>
      <c r="H125" s="60" t="str">
        <f>IF(B125="","",(IF(AND(B125&gt;='Tab1-Plan'!$C$9,C125&gt;='Tab1-Plan'!$D$9),1,0)))</f>
        <v/>
      </c>
      <c r="I125" s="64" t="str">
        <f>IF(AND(B125="",T125=""),"",VLOOKUP($A$3,'Tab2-Assumptions'!$A$10:$C$13,2,FALSE))</f>
        <v/>
      </c>
      <c r="J125" s="64" t="str">
        <f>IF(AND(B125="",T125=""),"",VLOOKUP($A$3,'Tab2-Assumptions'!$A$10:$C$13,3,FALSE))</f>
        <v/>
      </c>
      <c r="K125" s="103" t="str">
        <f t="shared" si="107"/>
        <v/>
      </c>
      <c r="L125" s="103" t="str">
        <f t="shared" si="78"/>
        <v/>
      </c>
      <c r="M125" s="103" t="str">
        <f t="shared" si="79"/>
        <v/>
      </c>
      <c r="N125" s="103" t="str">
        <f t="shared" si="80"/>
        <v/>
      </c>
      <c r="O125" s="103" t="str">
        <f t="shared" si="81"/>
        <v/>
      </c>
      <c r="P125" s="103" t="str">
        <f t="shared" si="108"/>
        <v/>
      </c>
      <c r="Q125" s="103" t="str">
        <f t="shared" si="82"/>
        <v/>
      </c>
      <c r="R125" s="103" t="str">
        <f t="shared" si="83"/>
        <v/>
      </c>
      <c r="T125" s="26" t="str">
        <f t="shared" si="109"/>
        <v/>
      </c>
      <c r="U125" s="119" t="str">
        <f t="shared" si="122"/>
        <v/>
      </c>
      <c r="V125" s="119"/>
      <c r="W125" s="120" t="str">
        <f t="shared" si="141"/>
        <v/>
      </c>
      <c r="X125" s="120" t="str">
        <f t="shared" si="85"/>
        <v/>
      </c>
      <c r="Y125" s="120" t="str">
        <f t="shared" si="123"/>
        <v/>
      </c>
      <c r="Z125" s="120"/>
      <c r="AA125" s="119" t="str">
        <f t="shared" si="142"/>
        <v/>
      </c>
      <c r="AC125" s="26" t="str">
        <f t="shared" si="124"/>
        <v/>
      </c>
      <c r="AD125" s="25" t="str">
        <f t="shared" si="125"/>
        <v/>
      </c>
      <c r="AE125" s="105"/>
      <c r="AF125" s="26" t="str">
        <f t="shared" si="126"/>
        <v/>
      </c>
      <c r="AG125" s="25" t="str">
        <f t="shared" si="127"/>
        <v/>
      </c>
      <c r="AH125" s="123"/>
      <c r="AI125" s="51" t="str">
        <f t="shared" si="128"/>
        <v/>
      </c>
      <c r="AJ125" s="35" t="str">
        <f t="shared" si="129"/>
        <v/>
      </c>
      <c r="AL125" s="25" t="str">
        <f t="shared" si="143"/>
        <v/>
      </c>
      <c r="AM125" s="25" t="str">
        <f t="shared" si="144"/>
        <v/>
      </c>
      <c r="AO125" s="33" t="str">
        <f t="shared" si="145"/>
        <v/>
      </c>
      <c r="AP125" s="33" t="str">
        <f t="shared" si="146"/>
        <v/>
      </c>
      <c r="AQ125" s="125"/>
      <c r="AR125" s="126" t="str">
        <f t="shared" si="147"/>
        <v/>
      </c>
      <c r="AS125" s="126" t="str">
        <f t="shared" si="148"/>
        <v/>
      </c>
      <c r="AT125" s="126"/>
      <c r="AU125" s="62" t="str">
        <f t="shared" si="130"/>
        <v/>
      </c>
      <c r="AV125" s="62" t="str">
        <f t="shared" si="131"/>
        <v/>
      </c>
      <c r="AW125" s="62" t="str">
        <f t="shared" si="132"/>
        <v/>
      </c>
      <c r="AX125" s="61" t="str">
        <f t="shared" si="149"/>
        <v/>
      </c>
      <c r="AY125" s="126"/>
      <c r="AZ125" s="33" t="str">
        <f>IF(B125="","",VLOOKUP($A$3,'Tab1-Plan'!$B$30:$F$33,IF(B125&lt;65,2,3),FALSE))</f>
        <v/>
      </c>
      <c r="BA125" s="33" t="str">
        <f>IF(T125="","",VLOOKUP($A$3,'Tab1-Plan'!$B$30:$F$33,IF(T125&lt;65,4,5),FALSE))</f>
        <v/>
      </c>
      <c r="BB125" s="115"/>
      <c r="BC125" s="126" t="str">
        <f t="shared" si="133"/>
        <v/>
      </c>
      <c r="BD125" s="126" t="str">
        <f t="shared" si="134"/>
        <v/>
      </c>
      <c r="BE125" s="125"/>
      <c r="BF125" s="62" t="str">
        <f t="shared" si="135"/>
        <v/>
      </c>
      <c r="BG125" s="62" t="str">
        <f t="shared" si="136"/>
        <v/>
      </c>
      <c r="BH125" s="62" t="str">
        <f t="shared" si="137"/>
        <v/>
      </c>
      <c r="BI125" s="61" t="str">
        <f t="shared" si="138"/>
        <v/>
      </c>
      <c r="BJ125" s="61"/>
      <c r="BK125" s="61" t="str">
        <f t="shared" si="139"/>
        <v/>
      </c>
      <c r="BL125" s="61" t="str">
        <f t="shared" si="140"/>
        <v/>
      </c>
      <c r="BM125" s="127"/>
      <c r="BU125" s="37"/>
      <c r="BV125" s="127"/>
      <c r="BW125" s="127"/>
    </row>
    <row r="126" spans="1:75">
      <c r="A126" s="26" t="str">
        <f t="shared" si="104"/>
        <v/>
      </c>
      <c r="B126" s="26" t="str">
        <f t="shared" si="105"/>
        <v/>
      </c>
      <c r="C126" s="26" t="str">
        <f t="shared" si="106"/>
        <v/>
      </c>
      <c r="D126" s="103" t="str">
        <f t="shared" si="119"/>
        <v/>
      </c>
      <c r="E126" s="118" t="str">
        <f t="shared" si="120"/>
        <v/>
      </c>
      <c r="F126" s="103" t="str">
        <f t="shared" si="121"/>
        <v/>
      </c>
      <c r="G126" s="103"/>
      <c r="H126" s="60" t="str">
        <f>IF(B126="","",(IF(AND(B126&gt;='Tab1-Plan'!$C$9,C126&gt;='Tab1-Plan'!$D$9),1,0)))</f>
        <v/>
      </c>
      <c r="I126" s="64" t="str">
        <f>IF(AND(B126="",T126=""),"",VLOOKUP($A$3,'Tab2-Assumptions'!$A$10:$C$13,2,FALSE))</f>
        <v/>
      </c>
      <c r="J126" s="64" t="str">
        <f>IF(AND(B126="",T126=""),"",VLOOKUP($A$3,'Tab2-Assumptions'!$A$10:$C$13,3,FALSE))</f>
        <v/>
      </c>
      <c r="K126" s="103" t="str">
        <f t="shared" si="107"/>
        <v/>
      </c>
      <c r="L126" s="103" t="str">
        <f t="shared" si="78"/>
        <v/>
      </c>
      <c r="M126" s="103" t="str">
        <f t="shared" si="79"/>
        <v/>
      </c>
      <c r="N126" s="103" t="str">
        <f t="shared" si="80"/>
        <v/>
      </c>
      <c r="O126" s="103" t="str">
        <f t="shared" si="81"/>
        <v/>
      </c>
      <c r="P126" s="103" t="str">
        <f t="shared" si="108"/>
        <v/>
      </c>
      <c r="Q126" s="103" t="str">
        <f t="shared" si="82"/>
        <v/>
      </c>
      <c r="R126" s="103" t="str">
        <f t="shared" si="83"/>
        <v/>
      </c>
      <c r="T126" s="26" t="str">
        <f t="shared" si="109"/>
        <v/>
      </c>
      <c r="U126" s="119" t="str">
        <f t="shared" si="122"/>
        <v/>
      </c>
      <c r="V126" s="119"/>
      <c r="W126" s="120" t="str">
        <f t="shared" si="141"/>
        <v/>
      </c>
      <c r="X126" s="120" t="str">
        <f t="shared" si="85"/>
        <v/>
      </c>
      <c r="Y126" s="120" t="str">
        <f t="shared" si="123"/>
        <v/>
      </c>
      <c r="Z126" s="120"/>
      <c r="AA126" s="119" t="str">
        <f t="shared" si="142"/>
        <v/>
      </c>
      <c r="AC126" s="26" t="str">
        <f t="shared" si="124"/>
        <v/>
      </c>
      <c r="AD126" s="25" t="str">
        <f t="shared" si="125"/>
        <v/>
      </c>
      <c r="AE126" s="105"/>
      <c r="AF126" s="26" t="str">
        <f t="shared" si="126"/>
        <v/>
      </c>
      <c r="AG126" s="25" t="str">
        <f t="shared" si="127"/>
        <v/>
      </c>
      <c r="AH126" s="123"/>
      <c r="AI126" s="51" t="str">
        <f t="shared" si="128"/>
        <v/>
      </c>
      <c r="AJ126" s="35" t="str">
        <f t="shared" si="129"/>
        <v/>
      </c>
      <c r="AL126" s="25" t="str">
        <f t="shared" si="143"/>
        <v/>
      </c>
      <c r="AM126" s="25" t="str">
        <f t="shared" si="144"/>
        <v/>
      </c>
      <c r="AO126" s="33" t="str">
        <f t="shared" si="145"/>
        <v/>
      </c>
      <c r="AP126" s="33" t="str">
        <f t="shared" si="146"/>
        <v/>
      </c>
      <c r="AQ126" s="125"/>
      <c r="AR126" s="126" t="str">
        <f t="shared" si="147"/>
        <v/>
      </c>
      <c r="AS126" s="126" t="str">
        <f t="shared" si="148"/>
        <v/>
      </c>
      <c r="AT126" s="126"/>
      <c r="AU126" s="62" t="str">
        <f t="shared" si="130"/>
        <v/>
      </c>
      <c r="AV126" s="62" t="str">
        <f t="shared" si="131"/>
        <v/>
      </c>
      <c r="AW126" s="62" t="str">
        <f t="shared" si="132"/>
        <v/>
      </c>
      <c r="AX126" s="61" t="str">
        <f t="shared" si="149"/>
        <v/>
      </c>
      <c r="AY126" s="126"/>
      <c r="AZ126" s="33" t="str">
        <f>IF(B126="","",VLOOKUP($A$3,'Tab1-Plan'!$B$30:$F$33,IF(B126&lt;65,2,3),FALSE))</f>
        <v/>
      </c>
      <c r="BA126" s="33" t="str">
        <f>IF(T126="","",VLOOKUP($A$3,'Tab1-Plan'!$B$30:$F$33,IF(T126&lt;65,4,5),FALSE))</f>
        <v/>
      </c>
      <c r="BB126" s="115"/>
      <c r="BC126" s="126" t="str">
        <f t="shared" si="133"/>
        <v/>
      </c>
      <c r="BD126" s="126" t="str">
        <f t="shared" si="134"/>
        <v/>
      </c>
      <c r="BE126" s="125"/>
      <c r="BF126" s="62" t="str">
        <f t="shared" si="135"/>
        <v/>
      </c>
      <c r="BG126" s="62" t="str">
        <f t="shared" si="136"/>
        <v/>
      </c>
      <c r="BH126" s="62" t="str">
        <f t="shared" si="137"/>
        <v/>
      </c>
      <c r="BI126" s="61" t="str">
        <f t="shared" si="138"/>
        <v/>
      </c>
      <c r="BJ126" s="61"/>
      <c r="BK126" s="61" t="str">
        <f t="shared" si="139"/>
        <v/>
      </c>
      <c r="BL126" s="61" t="str">
        <f t="shared" si="140"/>
        <v/>
      </c>
      <c r="BM126" s="127"/>
      <c r="BU126" s="37"/>
      <c r="BV126" s="127"/>
      <c r="BW126" s="127"/>
    </row>
    <row r="127" spans="1:75">
      <c r="A127" s="26" t="str">
        <f t="shared" si="104"/>
        <v/>
      </c>
      <c r="B127" s="26" t="str">
        <f t="shared" si="105"/>
        <v/>
      </c>
      <c r="C127" s="26" t="str">
        <f t="shared" si="106"/>
        <v/>
      </c>
      <c r="D127" s="103" t="str">
        <f t="shared" si="119"/>
        <v/>
      </c>
      <c r="E127" s="118" t="str">
        <f t="shared" si="120"/>
        <v/>
      </c>
      <c r="F127" s="103" t="str">
        <f t="shared" si="121"/>
        <v/>
      </c>
      <c r="G127" s="103"/>
      <c r="H127" s="60" t="str">
        <f>IF(B127="","",(IF(AND(B127&gt;='Tab1-Plan'!$C$9,C127&gt;='Tab1-Plan'!$D$9),1,0)))</f>
        <v/>
      </c>
      <c r="I127" s="64" t="str">
        <f>IF(AND(B127="",T127=""),"",VLOOKUP($A$3,'Tab2-Assumptions'!$A$10:$C$13,2,FALSE))</f>
        <v/>
      </c>
      <c r="J127" s="64" t="str">
        <f>IF(AND(B127="",T127=""),"",VLOOKUP($A$3,'Tab2-Assumptions'!$A$10:$C$13,3,FALSE))</f>
        <v/>
      </c>
      <c r="K127" s="103" t="str">
        <f t="shared" si="107"/>
        <v/>
      </c>
      <c r="L127" s="103" t="str">
        <f t="shared" si="78"/>
        <v/>
      </c>
      <c r="M127" s="103" t="str">
        <f t="shared" si="79"/>
        <v/>
      </c>
      <c r="N127" s="103" t="str">
        <f t="shared" si="80"/>
        <v/>
      </c>
      <c r="O127" s="103" t="str">
        <f t="shared" si="81"/>
        <v/>
      </c>
      <c r="P127" s="103" t="str">
        <f t="shared" si="108"/>
        <v/>
      </c>
      <c r="Q127" s="103" t="str">
        <f t="shared" si="82"/>
        <v/>
      </c>
      <c r="R127" s="103" t="str">
        <f t="shared" si="83"/>
        <v/>
      </c>
      <c r="T127" s="26" t="str">
        <f t="shared" si="109"/>
        <v/>
      </c>
      <c r="U127" s="119" t="str">
        <f t="shared" si="122"/>
        <v/>
      </c>
      <c r="V127" s="119"/>
      <c r="W127" s="120" t="str">
        <f t="shared" si="141"/>
        <v/>
      </c>
      <c r="X127" s="120" t="str">
        <f t="shared" si="85"/>
        <v/>
      </c>
      <c r="Y127" s="120" t="str">
        <f t="shared" si="123"/>
        <v/>
      </c>
      <c r="Z127" s="120"/>
      <c r="AA127" s="119" t="str">
        <f t="shared" si="142"/>
        <v/>
      </c>
      <c r="AC127" s="26" t="str">
        <f t="shared" si="124"/>
        <v/>
      </c>
      <c r="AD127" s="25" t="str">
        <f t="shared" si="125"/>
        <v/>
      </c>
      <c r="AE127" s="105"/>
      <c r="AF127" s="26" t="str">
        <f t="shared" si="126"/>
        <v/>
      </c>
      <c r="AG127" s="25" t="str">
        <f t="shared" si="127"/>
        <v/>
      </c>
      <c r="AH127" s="123"/>
      <c r="AI127" s="51" t="str">
        <f t="shared" si="128"/>
        <v/>
      </c>
      <c r="AJ127" s="35" t="str">
        <f t="shared" si="129"/>
        <v/>
      </c>
      <c r="AL127" s="25" t="str">
        <f t="shared" si="143"/>
        <v/>
      </c>
      <c r="AM127" s="25" t="str">
        <f t="shared" si="144"/>
        <v/>
      </c>
      <c r="AO127" s="33" t="str">
        <f t="shared" si="145"/>
        <v/>
      </c>
      <c r="AP127" s="33" t="str">
        <f t="shared" si="146"/>
        <v/>
      </c>
      <c r="AQ127" s="125"/>
      <c r="AR127" s="126" t="str">
        <f t="shared" si="147"/>
        <v/>
      </c>
      <c r="AS127" s="126" t="str">
        <f t="shared" si="148"/>
        <v/>
      </c>
      <c r="AT127" s="126"/>
      <c r="AU127" s="62" t="str">
        <f t="shared" si="130"/>
        <v/>
      </c>
      <c r="AV127" s="62" t="str">
        <f t="shared" si="131"/>
        <v/>
      </c>
      <c r="AW127" s="62" t="str">
        <f t="shared" si="132"/>
        <v/>
      </c>
      <c r="AX127" s="61" t="str">
        <f t="shared" si="149"/>
        <v/>
      </c>
      <c r="AY127" s="126"/>
      <c r="AZ127" s="33" t="str">
        <f>IF(B127="","",VLOOKUP($A$3,'Tab1-Plan'!$B$30:$F$33,IF(B127&lt;65,2,3),FALSE))</f>
        <v/>
      </c>
      <c r="BA127" s="33" t="str">
        <f>IF(T127="","",VLOOKUP($A$3,'Tab1-Plan'!$B$30:$F$33,IF(T127&lt;65,4,5),FALSE))</f>
        <v/>
      </c>
      <c r="BB127" s="115"/>
      <c r="BC127" s="126" t="str">
        <f t="shared" si="133"/>
        <v/>
      </c>
      <c r="BD127" s="126" t="str">
        <f t="shared" si="134"/>
        <v/>
      </c>
      <c r="BE127" s="125"/>
      <c r="BF127" s="62" t="str">
        <f t="shared" si="135"/>
        <v/>
      </c>
      <c r="BG127" s="62" t="str">
        <f t="shared" si="136"/>
        <v/>
      </c>
      <c r="BH127" s="62" t="str">
        <f t="shared" si="137"/>
        <v/>
      </c>
      <c r="BI127" s="61" t="str">
        <f t="shared" si="138"/>
        <v/>
      </c>
      <c r="BJ127" s="61"/>
      <c r="BK127" s="61" t="str">
        <f t="shared" si="139"/>
        <v/>
      </c>
      <c r="BL127" s="61" t="str">
        <f t="shared" si="140"/>
        <v/>
      </c>
      <c r="BM127" s="127"/>
      <c r="BU127" s="37"/>
      <c r="BV127" s="127"/>
      <c r="BW127" s="127"/>
    </row>
    <row r="128" spans="1:75">
      <c r="A128" s="26" t="str">
        <f t="shared" si="104"/>
        <v/>
      </c>
      <c r="B128" s="26" t="str">
        <f t="shared" si="105"/>
        <v/>
      </c>
      <c r="C128" s="26" t="str">
        <f t="shared" si="106"/>
        <v/>
      </c>
      <c r="D128" s="103" t="str">
        <f t="shared" si="119"/>
        <v/>
      </c>
      <c r="E128" s="118" t="str">
        <f t="shared" si="120"/>
        <v/>
      </c>
      <c r="F128" s="103" t="str">
        <f t="shared" si="121"/>
        <v/>
      </c>
      <c r="G128" s="103"/>
      <c r="H128" s="60" t="str">
        <f>IF(B128="","",(IF(AND(B128&gt;='Tab1-Plan'!$C$9,C128&gt;='Tab1-Plan'!$D$9),1,0)))</f>
        <v/>
      </c>
      <c r="I128" s="64" t="str">
        <f>IF(AND(B128="",T128=""),"",VLOOKUP($A$3,'Tab2-Assumptions'!$A$10:$C$13,2,FALSE))</f>
        <v/>
      </c>
      <c r="J128" s="64" t="str">
        <f>IF(AND(B128="",T128=""),"",VLOOKUP($A$3,'Tab2-Assumptions'!$A$10:$C$13,3,FALSE))</f>
        <v/>
      </c>
      <c r="K128" s="103" t="str">
        <f t="shared" si="107"/>
        <v/>
      </c>
      <c r="L128" s="103" t="str">
        <f t="shared" si="78"/>
        <v/>
      </c>
      <c r="M128" s="103" t="str">
        <f t="shared" si="79"/>
        <v/>
      </c>
      <c r="N128" s="103" t="str">
        <f t="shared" si="80"/>
        <v/>
      </c>
      <c r="O128" s="103" t="str">
        <f t="shared" si="81"/>
        <v/>
      </c>
      <c r="P128" s="103" t="str">
        <f t="shared" si="108"/>
        <v/>
      </c>
      <c r="Q128" s="103" t="str">
        <f t="shared" si="82"/>
        <v/>
      </c>
      <c r="R128" s="103" t="str">
        <f t="shared" si="83"/>
        <v/>
      </c>
      <c r="T128" s="26" t="str">
        <f t="shared" si="109"/>
        <v/>
      </c>
      <c r="U128" s="119" t="str">
        <f t="shared" si="122"/>
        <v/>
      </c>
      <c r="V128" s="119"/>
      <c r="W128" s="120" t="str">
        <f t="shared" si="141"/>
        <v/>
      </c>
      <c r="X128" s="120" t="str">
        <f t="shared" si="85"/>
        <v/>
      </c>
      <c r="Y128" s="120" t="str">
        <f t="shared" si="123"/>
        <v/>
      </c>
      <c r="Z128" s="120"/>
      <c r="AA128" s="119" t="str">
        <f t="shared" si="142"/>
        <v/>
      </c>
      <c r="AC128" s="26" t="str">
        <f t="shared" si="124"/>
        <v/>
      </c>
      <c r="AD128" s="25" t="str">
        <f t="shared" si="125"/>
        <v/>
      </c>
      <c r="AE128" s="105"/>
      <c r="AF128" s="26" t="str">
        <f t="shared" si="126"/>
        <v/>
      </c>
      <c r="AG128" s="25" t="str">
        <f t="shared" si="127"/>
        <v/>
      </c>
      <c r="AH128" s="123"/>
      <c r="AI128" s="51" t="str">
        <f t="shared" si="128"/>
        <v/>
      </c>
      <c r="AJ128" s="35" t="str">
        <f t="shared" si="129"/>
        <v/>
      </c>
      <c r="AL128" s="25" t="str">
        <f t="shared" si="143"/>
        <v/>
      </c>
      <c r="AM128" s="25" t="str">
        <f t="shared" si="144"/>
        <v/>
      </c>
      <c r="AO128" s="33" t="str">
        <f t="shared" si="145"/>
        <v/>
      </c>
      <c r="AP128" s="33" t="str">
        <f t="shared" si="146"/>
        <v/>
      </c>
      <c r="AQ128" s="125"/>
      <c r="AR128" s="126" t="str">
        <f t="shared" si="147"/>
        <v/>
      </c>
      <c r="AS128" s="126" t="str">
        <f t="shared" si="148"/>
        <v/>
      </c>
      <c r="AT128" s="126"/>
      <c r="AU128" s="62" t="str">
        <f t="shared" si="130"/>
        <v/>
      </c>
      <c r="AV128" s="62" t="str">
        <f t="shared" si="131"/>
        <v/>
      </c>
      <c r="AW128" s="62" t="str">
        <f t="shared" si="132"/>
        <v/>
      </c>
      <c r="AX128" s="61" t="str">
        <f t="shared" si="149"/>
        <v/>
      </c>
      <c r="AY128" s="126"/>
      <c r="AZ128" s="33" t="str">
        <f>IF(B128="","",VLOOKUP($A$3,'Tab1-Plan'!$B$30:$F$33,IF(B128&lt;65,2,3),FALSE))</f>
        <v/>
      </c>
      <c r="BA128" s="33" t="str">
        <f>IF(T128="","",VLOOKUP($A$3,'Tab1-Plan'!$B$30:$F$33,IF(T128&lt;65,4,5),FALSE))</f>
        <v/>
      </c>
      <c r="BB128" s="115"/>
      <c r="BC128" s="126" t="str">
        <f t="shared" si="133"/>
        <v/>
      </c>
      <c r="BD128" s="126" t="str">
        <f t="shared" si="134"/>
        <v/>
      </c>
      <c r="BE128" s="125"/>
      <c r="BF128" s="62" t="str">
        <f t="shared" si="135"/>
        <v/>
      </c>
      <c r="BG128" s="62" t="str">
        <f t="shared" si="136"/>
        <v/>
      </c>
      <c r="BH128" s="62" t="str">
        <f t="shared" si="137"/>
        <v/>
      </c>
      <c r="BI128" s="61" t="str">
        <f t="shared" si="138"/>
        <v/>
      </c>
      <c r="BJ128" s="61"/>
      <c r="BK128" s="61" t="str">
        <f t="shared" si="139"/>
        <v/>
      </c>
      <c r="BL128" s="61" t="str">
        <f t="shared" si="140"/>
        <v/>
      </c>
      <c r="BM128" s="127"/>
      <c r="BU128" s="37"/>
      <c r="BV128" s="127"/>
      <c r="BW128" s="127"/>
    </row>
    <row r="129" spans="1:75">
      <c r="A129" s="26" t="str">
        <f t="shared" si="104"/>
        <v/>
      </c>
      <c r="B129" s="26" t="str">
        <f t="shared" si="105"/>
        <v/>
      </c>
      <c r="C129" s="26" t="str">
        <f t="shared" si="106"/>
        <v/>
      </c>
      <c r="D129" s="103" t="str">
        <f t="shared" si="119"/>
        <v/>
      </c>
      <c r="E129" s="118" t="str">
        <f t="shared" si="120"/>
        <v/>
      </c>
      <c r="F129" s="103" t="str">
        <f t="shared" si="121"/>
        <v/>
      </c>
      <c r="G129" s="103"/>
      <c r="H129" s="60" t="str">
        <f>IF(B129="","",(IF(AND(B129&gt;='Tab1-Plan'!$C$9,C129&gt;='Tab1-Plan'!$D$9),1,0)))</f>
        <v/>
      </c>
      <c r="I129" s="64" t="str">
        <f>IF(AND(B129="",T129=""),"",VLOOKUP($A$3,'Tab2-Assumptions'!$A$10:$C$13,2,FALSE))</f>
        <v/>
      </c>
      <c r="J129" s="64" t="str">
        <f>IF(AND(B129="",T129=""),"",VLOOKUP($A$3,'Tab2-Assumptions'!$A$10:$C$13,3,FALSE))</f>
        <v/>
      </c>
      <c r="K129" s="103" t="str">
        <f t="shared" si="107"/>
        <v/>
      </c>
      <c r="L129" s="103" t="str">
        <f t="shared" si="78"/>
        <v/>
      </c>
      <c r="M129" s="103" t="str">
        <f t="shared" si="79"/>
        <v/>
      </c>
      <c r="N129" s="103" t="str">
        <f t="shared" si="80"/>
        <v/>
      </c>
      <c r="O129" s="103" t="str">
        <f t="shared" si="81"/>
        <v/>
      </c>
      <c r="P129" s="103" t="str">
        <f t="shared" si="108"/>
        <v/>
      </c>
      <c r="Q129" s="103" t="str">
        <f t="shared" si="82"/>
        <v/>
      </c>
      <c r="R129" s="103" t="str">
        <f t="shared" si="83"/>
        <v/>
      </c>
      <c r="T129" s="26" t="str">
        <f t="shared" si="109"/>
        <v/>
      </c>
      <c r="U129" s="119" t="str">
        <f t="shared" si="122"/>
        <v/>
      </c>
      <c r="V129" s="119"/>
      <c r="W129" s="120" t="str">
        <f t="shared" si="141"/>
        <v/>
      </c>
      <c r="X129" s="120" t="str">
        <f t="shared" si="85"/>
        <v/>
      </c>
      <c r="Y129" s="120" t="str">
        <f t="shared" si="123"/>
        <v/>
      </c>
      <c r="Z129" s="120"/>
      <c r="AA129" s="119" t="str">
        <f t="shared" si="142"/>
        <v/>
      </c>
      <c r="AC129" s="26" t="str">
        <f t="shared" si="124"/>
        <v/>
      </c>
      <c r="AD129" s="25" t="str">
        <f t="shared" si="125"/>
        <v/>
      </c>
      <c r="AE129" s="105"/>
      <c r="AF129" s="26" t="str">
        <f t="shared" si="126"/>
        <v/>
      </c>
      <c r="AG129" s="25" t="str">
        <f t="shared" si="127"/>
        <v/>
      </c>
      <c r="AH129" s="123"/>
      <c r="AI129" s="51" t="str">
        <f t="shared" si="128"/>
        <v/>
      </c>
      <c r="AJ129" s="35" t="str">
        <f t="shared" si="129"/>
        <v/>
      </c>
      <c r="AL129" s="25" t="str">
        <f t="shared" si="143"/>
        <v/>
      </c>
      <c r="AM129" s="25" t="str">
        <f t="shared" si="144"/>
        <v/>
      </c>
      <c r="AO129" s="33" t="str">
        <f t="shared" si="145"/>
        <v/>
      </c>
      <c r="AP129" s="33" t="str">
        <f t="shared" si="146"/>
        <v/>
      </c>
      <c r="AQ129" s="125"/>
      <c r="AR129" s="126" t="str">
        <f t="shared" si="147"/>
        <v/>
      </c>
      <c r="AS129" s="126" t="str">
        <f t="shared" si="148"/>
        <v/>
      </c>
      <c r="AT129" s="126"/>
      <c r="AU129" s="62" t="str">
        <f t="shared" si="130"/>
        <v/>
      </c>
      <c r="AV129" s="62" t="str">
        <f t="shared" si="131"/>
        <v/>
      </c>
      <c r="AW129" s="62" t="str">
        <f t="shared" si="132"/>
        <v/>
      </c>
      <c r="AX129" s="61" t="str">
        <f t="shared" si="149"/>
        <v/>
      </c>
      <c r="AY129" s="126"/>
      <c r="AZ129" s="33" t="str">
        <f>IF(B129="","",VLOOKUP($A$3,'Tab1-Plan'!$B$30:$F$33,IF(B129&lt;65,2,3),FALSE))</f>
        <v/>
      </c>
      <c r="BA129" s="33" t="str">
        <f>IF(T129="","",VLOOKUP($A$3,'Tab1-Plan'!$B$30:$F$33,IF(T129&lt;65,4,5),FALSE))</f>
        <v/>
      </c>
      <c r="BB129" s="115"/>
      <c r="BC129" s="126" t="str">
        <f t="shared" si="133"/>
        <v/>
      </c>
      <c r="BD129" s="126" t="str">
        <f t="shared" si="134"/>
        <v/>
      </c>
      <c r="BE129" s="125"/>
      <c r="BF129" s="62" t="str">
        <f t="shared" si="135"/>
        <v/>
      </c>
      <c r="BG129" s="62" t="str">
        <f t="shared" si="136"/>
        <v/>
      </c>
      <c r="BH129" s="62" t="str">
        <f t="shared" si="137"/>
        <v/>
      </c>
      <c r="BI129" s="61" t="str">
        <f t="shared" si="138"/>
        <v/>
      </c>
      <c r="BJ129" s="61"/>
      <c r="BK129" s="61" t="str">
        <f t="shared" si="139"/>
        <v/>
      </c>
      <c r="BL129" s="61" t="str">
        <f t="shared" si="140"/>
        <v/>
      </c>
      <c r="BM129" s="127"/>
      <c r="BU129" s="37"/>
      <c r="BV129" s="127"/>
      <c r="BW129" s="127"/>
    </row>
    <row r="130" spans="1:75">
      <c r="A130" s="26" t="str">
        <f t="shared" si="104"/>
        <v/>
      </c>
      <c r="B130" s="26" t="str">
        <f t="shared" si="105"/>
        <v/>
      </c>
      <c r="C130" s="26" t="str">
        <f t="shared" si="106"/>
        <v/>
      </c>
      <c r="D130" s="103" t="str">
        <f t="shared" si="119"/>
        <v/>
      </c>
      <c r="E130" s="118" t="str">
        <f t="shared" si="120"/>
        <v/>
      </c>
      <c r="F130" s="103" t="str">
        <f t="shared" si="121"/>
        <v/>
      </c>
      <c r="G130" s="103"/>
      <c r="H130" s="60" t="str">
        <f>IF(B130="","",(IF(AND(B130&gt;='Tab1-Plan'!$C$9,C130&gt;='Tab1-Plan'!$D$9),1,0)))</f>
        <v/>
      </c>
      <c r="I130" s="64" t="str">
        <f>IF(AND(B130="",T130=""),"",VLOOKUP($A$3,'Tab2-Assumptions'!$A$10:$C$13,2,FALSE))</f>
        <v/>
      </c>
      <c r="J130" s="64" t="str">
        <f>IF(AND(B130="",T130=""),"",VLOOKUP($A$3,'Tab2-Assumptions'!$A$10:$C$13,3,FALSE))</f>
        <v/>
      </c>
      <c r="K130" s="103" t="str">
        <f t="shared" si="107"/>
        <v/>
      </c>
      <c r="L130" s="103" t="str">
        <f t="shared" si="78"/>
        <v/>
      </c>
      <c r="M130" s="103" t="str">
        <f t="shared" si="79"/>
        <v/>
      </c>
      <c r="N130" s="103" t="str">
        <f t="shared" si="80"/>
        <v/>
      </c>
      <c r="O130" s="103" t="str">
        <f t="shared" si="81"/>
        <v/>
      </c>
      <c r="P130" s="103" t="str">
        <f t="shared" si="108"/>
        <v/>
      </c>
      <c r="Q130" s="103" t="str">
        <f t="shared" si="82"/>
        <v/>
      </c>
      <c r="R130" s="103" t="str">
        <f t="shared" si="83"/>
        <v/>
      </c>
      <c r="T130" s="26" t="str">
        <f t="shared" si="109"/>
        <v/>
      </c>
      <c r="U130" s="119" t="str">
        <f t="shared" si="122"/>
        <v/>
      </c>
      <c r="V130" s="119"/>
      <c r="W130" s="120" t="str">
        <f t="shared" si="141"/>
        <v/>
      </c>
      <c r="X130" s="120" t="str">
        <f t="shared" si="85"/>
        <v/>
      </c>
      <c r="Y130" s="120" t="str">
        <f t="shared" si="123"/>
        <v/>
      </c>
      <c r="Z130" s="120"/>
      <c r="AA130" s="119" t="str">
        <f t="shared" si="142"/>
        <v/>
      </c>
      <c r="AC130" s="26" t="str">
        <f t="shared" si="124"/>
        <v/>
      </c>
      <c r="AD130" s="25" t="str">
        <f t="shared" si="125"/>
        <v/>
      </c>
      <c r="AE130" s="105"/>
      <c r="AF130" s="26" t="str">
        <f t="shared" si="126"/>
        <v/>
      </c>
      <c r="AG130" s="25" t="str">
        <f t="shared" si="127"/>
        <v/>
      </c>
      <c r="AH130" s="123"/>
      <c r="AI130" s="51" t="str">
        <f t="shared" si="128"/>
        <v/>
      </c>
      <c r="AJ130" s="35" t="str">
        <f t="shared" si="129"/>
        <v/>
      </c>
      <c r="AL130" s="25" t="str">
        <f t="shared" si="143"/>
        <v/>
      </c>
      <c r="AM130" s="25" t="str">
        <f t="shared" si="144"/>
        <v/>
      </c>
      <c r="AO130" s="33" t="str">
        <f t="shared" si="145"/>
        <v/>
      </c>
      <c r="AP130" s="33" t="str">
        <f t="shared" si="146"/>
        <v/>
      </c>
      <c r="AQ130" s="125"/>
      <c r="AR130" s="126" t="str">
        <f t="shared" si="147"/>
        <v/>
      </c>
      <c r="AS130" s="126" t="str">
        <f t="shared" si="148"/>
        <v/>
      </c>
      <c r="AT130" s="126"/>
      <c r="AU130" s="62" t="str">
        <f t="shared" si="130"/>
        <v/>
      </c>
      <c r="AV130" s="62" t="str">
        <f t="shared" si="131"/>
        <v/>
      </c>
      <c r="AW130" s="62" t="str">
        <f t="shared" si="132"/>
        <v/>
      </c>
      <c r="AX130" s="61" t="str">
        <f t="shared" si="149"/>
        <v/>
      </c>
      <c r="AY130" s="126"/>
      <c r="AZ130" s="33" t="str">
        <f>IF(B130="","",VLOOKUP($A$3,'Tab1-Plan'!$B$30:$F$33,IF(B130&lt;65,2,3),FALSE))</f>
        <v/>
      </c>
      <c r="BA130" s="33" t="str">
        <f>IF(T130="","",VLOOKUP($A$3,'Tab1-Plan'!$B$30:$F$33,IF(T130&lt;65,4,5),FALSE))</f>
        <v/>
      </c>
      <c r="BB130" s="115"/>
      <c r="BC130" s="126" t="str">
        <f t="shared" si="133"/>
        <v/>
      </c>
      <c r="BD130" s="126" t="str">
        <f t="shared" si="134"/>
        <v/>
      </c>
      <c r="BE130" s="125"/>
      <c r="BF130" s="62" t="str">
        <f t="shared" si="135"/>
        <v/>
      </c>
      <c r="BG130" s="62" t="str">
        <f t="shared" si="136"/>
        <v/>
      </c>
      <c r="BH130" s="62" t="str">
        <f t="shared" si="137"/>
        <v/>
      </c>
      <c r="BI130" s="61" t="str">
        <f t="shared" si="138"/>
        <v/>
      </c>
      <c r="BJ130" s="61"/>
      <c r="BK130" s="61" t="str">
        <f t="shared" si="139"/>
        <v/>
      </c>
      <c r="BL130" s="61" t="str">
        <f t="shared" si="140"/>
        <v/>
      </c>
      <c r="BM130" s="127"/>
      <c r="BU130" s="37"/>
      <c r="BV130" s="127"/>
      <c r="BW130" s="127"/>
    </row>
    <row r="131" spans="1:75">
      <c r="A131" s="26" t="str">
        <f t="shared" si="104"/>
        <v/>
      </c>
      <c r="B131" s="26" t="str">
        <f t="shared" si="105"/>
        <v/>
      </c>
      <c r="C131" s="26" t="str">
        <f t="shared" si="106"/>
        <v/>
      </c>
      <c r="D131" s="103" t="str">
        <f t="shared" si="119"/>
        <v/>
      </c>
      <c r="E131" s="118" t="str">
        <f t="shared" si="120"/>
        <v/>
      </c>
      <c r="F131" s="103" t="str">
        <f t="shared" si="121"/>
        <v/>
      </c>
      <c r="G131" s="103"/>
      <c r="H131" s="60" t="str">
        <f>IF(B131="","",(IF(AND(B131&gt;='Tab1-Plan'!$C$9,C131&gt;='Tab1-Plan'!$D$9),1,0)))</f>
        <v/>
      </c>
      <c r="I131" s="64" t="str">
        <f>IF(AND(B131="",T131=""),"",VLOOKUP($A$3,'Tab2-Assumptions'!$A$10:$C$13,2,FALSE))</f>
        <v/>
      </c>
      <c r="J131" s="64" t="str">
        <f>IF(AND(B131="",T131=""),"",VLOOKUP($A$3,'Tab2-Assumptions'!$A$10:$C$13,3,FALSE))</f>
        <v/>
      </c>
      <c r="K131" s="103" t="str">
        <f t="shared" si="107"/>
        <v/>
      </c>
      <c r="L131" s="103" t="str">
        <f t="shared" si="78"/>
        <v/>
      </c>
      <c r="M131" s="103" t="str">
        <f t="shared" si="79"/>
        <v/>
      </c>
      <c r="N131" s="103" t="str">
        <f t="shared" si="80"/>
        <v/>
      </c>
      <c r="O131" s="103" t="str">
        <f t="shared" si="81"/>
        <v/>
      </c>
      <c r="P131" s="103" t="str">
        <f t="shared" si="108"/>
        <v/>
      </c>
      <c r="Q131" s="103" t="str">
        <f t="shared" si="82"/>
        <v/>
      </c>
      <c r="R131" s="103" t="str">
        <f t="shared" si="83"/>
        <v/>
      </c>
      <c r="T131" s="26" t="str">
        <f t="shared" si="109"/>
        <v/>
      </c>
      <c r="U131" s="119" t="str">
        <f t="shared" si="122"/>
        <v/>
      </c>
      <c r="V131" s="119"/>
      <c r="W131" s="120" t="str">
        <f t="shared" si="141"/>
        <v/>
      </c>
      <c r="X131" s="120" t="str">
        <f t="shared" si="85"/>
        <v/>
      </c>
      <c r="Y131" s="120" t="str">
        <f t="shared" si="123"/>
        <v/>
      </c>
      <c r="Z131" s="120"/>
      <c r="AA131" s="119" t="str">
        <f t="shared" si="142"/>
        <v/>
      </c>
      <c r="AC131" s="26" t="str">
        <f t="shared" si="124"/>
        <v/>
      </c>
      <c r="AD131" s="25" t="str">
        <f t="shared" si="125"/>
        <v/>
      </c>
      <c r="AE131" s="105"/>
      <c r="AF131" s="26" t="str">
        <f t="shared" si="126"/>
        <v/>
      </c>
      <c r="AG131" s="25" t="str">
        <f t="shared" si="127"/>
        <v/>
      </c>
      <c r="AH131" s="123"/>
      <c r="AI131" s="51" t="str">
        <f t="shared" si="128"/>
        <v/>
      </c>
      <c r="AJ131" s="35" t="str">
        <f t="shared" si="129"/>
        <v/>
      </c>
      <c r="AL131" s="25" t="str">
        <f t="shared" si="143"/>
        <v/>
      </c>
      <c r="AM131" s="25" t="str">
        <f t="shared" si="144"/>
        <v/>
      </c>
      <c r="AO131" s="33" t="str">
        <f t="shared" si="145"/>
        <v/>
      </c>
      <c r="AP131" s="33" t="str">
        <f t="shared" si="146"/>
        <v/>
      </c>
      <c r="AQ131" s="125"/>
      <c r="AR131" s="126" t="str">
        <f t="shared" si="147"/>
        <v/>
      </c>
      <c r="AS131" s="126" t="str">
        <f t="shared" si="148"/>
        <v/>
      </c>
      <c r="AT131" s="126"/>
      <c r="AU131" s="62" t="str">
        <f t="shared" si="130"/>
        <v/>
      </c>
      <c r="AV131" s="62" t="str">
        <f t="shared" si="131"/>
        <v/>
      </c>
      <c r="AW131" s="62" t="str">
        <f t="shared" si="132"/>
        <v/>
      </c>
      <c r="AX131" s="61" t="str">
        <f t="shared" si="149"/>
        <v/>
      </c>
      <c r="AY131" s="126"/>
      <c r="AZ131" s="33" t="str">
        <f>IF(B131="","",VLOOKUP($A$3,'Tab1-Plan'!$B$30:$F$33,IF(B131&lt;65,2,3),FALSE))</f>
        <v/>
      </c>
      <c r="BA131" s="33" t="str">
        <f>IF(T131="","",VLOOKUP($A$3,'Tab1-Plan'!$B$30:$F$33,IF(T131&lt;65,4,5),FALSE))</f>
        <v/>
      </c>
      <c r="BB131" s="115"/>
      <c r="BC131" s="126" t="str">
        <f t="shared" si="133"/>
        <v/>
      </c>
      <c r="BD131" s="126" t="str">
        <f t="shared" si="134"/>
        <v/>
      </c>
      <c r="BE131" s="125"/>
      <c r="BF131" s="62" t="str">
        <f t="shared" si="135"/>
        <v/>
      </c>
      <c r="BG131" s="62" t="str">
        <f t="shared" si="136"/>
        <v/>
      </c>
      <c r="BH131" s="62" t="str">
        <f t="shared" si="137"/>
        <v/>
      </c>
      <c r="BI131" s="61" t="str">
        <f t="shared" si="138"/>
        <v/>
      </c>
      <c r="BJ131" s="61"/>
      <c r="BK131" s="61" t="str">
        <f t="shared" si="139"/>
        <v/>
      </c>
      <c r="BL131" s="61" t="str">
        <f t="shared" si="140"/>
        <v/>
      </c>
      <c r="BM131" s="127"/>
      <c r="BU131" s="37"/>
      <c r="BV131" s="127"/>
      <c r="BW131" s="127"/>
    </row>
    <row r="132" spans="1:75">
      <c r="A132" s="26" t="str">
        <f t="shared" si="104"/>
        <v/>
      </c>
      <c r="B132" s="26" t="str">
        <f t="shared" si="105"/>
        <v/>
      </c>
      <c r="C132" s="26" t="str">
        <f t="shared" si="106"/>
        <v/>
      </c>
      <c r="D132" s="103" t="str">
        <f t="shared" si="119"/>
        <v/>
      </c>
      <c r="E132" s="118" t="str">
        <f t="shared" si="120"/>
        <v/>
      </c>
      <c r="F132" s="103" t="str">
        <f t="shared" si="121"/>
        <v/>
      </c>
      <c r="G132" s="103"/>
      <c r="H132" s="60" t="str">
        <f>IF(B132="","",(IF(AND(B132&gt;='Tab1-Plan'!$C$9,C132&gt;='Tab1-Plan'!$D$9),1,0)))</f>
        <v/>
      </c>
      <c r="I132" s="64" t="str">
        <f>IF(AND(B132="",T132=""),"",VLOOKUP($A$3,'Tab2-Assumptions'!$A$10:$C$13,2,FALSE))</f>
        <v/>
      </c>
      <c r="J132" s="64" t="str">
        <f>IF(AND(B132="",T132=""),"",VLOOKUP($A$3,'Tab2-Assumptions'!$A$10:$C$13,3,FALSE))</f>
        <v/>
      </c>
      <c r="K132" s="103" t="str">
        <f t="shared" si="107"/>
        <v/>
      </c>
      <c r="L132" s="103" t="str">
        <f t="shared" si="78"/>
        <v/>
      </c>
      <c r="M132" s="103" t="str">
        <f t="shared" si="79"/>
        <v/>
      </c>
      <c r="N132" s="103" t="str">
        <f t="shared" si="80"/>
        <v/>
      </c>
      <c r="O132" s="103" t="str">
        <f t="shared" si="81"/>
        <v/>
      </c>
      <c r="P132" s="103" t="str">
        <f t="shared" si="108"/>
        <v/>
      </c>
      <c r="Q132" s="103" t="str">
        <f t="shared" si="82"/>
        <v/>
      </c>
      <c r="R132" s="103" t="str">
        <f t="shared" si="83"/>
        <v/>
      </c>
      <c r="T132" s="26" t="str">
        <f t="shared" si="109"/>
        <v/>
      </c>
      <c r="U132" s="119" t="str">
        <f t="shared" si="122"/>
        <v/>
      </c>
      <c r="V132" s="119"/>
      <c r="W132" s="120" t="str">
        <f t="shared" si="141"/>
        <v/>
      </c>
      <c r="X132" s="120" t="str">
        <f t="shared" si="85"/>
        <v/>
      </c>
      <c r="Y132" s="120" t="str">
        <f t="shared" si="123"/>
        <v/>
      </c>
      <c r="Z132" s="120"/>
      <c r="AA132" s="119" t="str">
        <f t="shared" si="142"/>
        <v/>
      </c>
      <c r="AC132" s="26" t="str">
        <f t="shared" si="124"/>
        <v/>
      </c>
      <c r="AD132" s="25" t="str">
        <f t="shared" si="125"/>
        <v/>
      </c>
      <c r="AE132" s="105"/>
      <c r="AF132" s="26" t="str">
        <f t="shared" si="126"/>
        <v/>
      </c>
      <c r="AG132" s="25" t="str">
        <f t="shared" si="127"/>
        <v/>
      </c>
      <c r="AH132" s="123"/>
      <c r="AI132" s="51" t="str">
        <f t="shared" si="128"/>
        <v/>
      </c>
      <c r="AJ132" s="35" t="str">
        <f t="shared" si="129"/>
        <v/>
      </c>
      <c r="AL132" s="25" t="str">
        <f t="shared" si="143"/>
        <v/>
      </c>
      <c r="AM132" s="25" t="str">
        <f t="shared" si="144"/>
        <v/>
      </c>
      <c r="AO132" s="33" t="str">
        <f t="shared" si="145"/>
        <v/>
      </c>
      <c r="AP132" s="33" t="str">
        <f t="shared" si="146"/>
        <v/>
      </c>
      <c r="AQ132" s="125"/>
      <c r="AR132" s="126" t="str">
        <f t="shared" si="147"/>
        <v/>
      </c>
      <c r="AS132" s="126" t="str">
        <f t="shared" si="148"/>
        <v/>
      </c>
      <c r="AT132" s="126"/>
      <c r="AU132" s="62" t="str">
        <f t="shared" si="130"/>
        <v/>
      </c>
      <c r="AV132" s="62" t="str">
        <f t="shared" si="131"/>
        <v/>
      </c>
      <c r="AW132" s="62" t="str">
        <f t="shared" si="132"/>
        <v/>
      </c>
      <c r="AX132" s="61" t="str">
        <f t="shared" si="149"/>
        <v/>
      </c>
      <c r="AY132" s="126"/>
      <c r="AZ132" s="33" t="str">
        <f>IF(B132="","",VLOOKUP($A$3,'Tab1-Plan'!$B$30:$F$33,IF(B132&lt;65,2,3),FALSE))</f>
        <v/>
      </c>
      <c r="BA132" s="33" t="str">
        <f>IF(T132="","",VLOOKUP($A$3,'Tab1-Plan'!$B$30:$F$33,IF(T132&lt;65,4,5),FALSE))</f>
        <v/>
      </c>
      <c r="BB132" s="115"/>
      <c r="BC132" s="126" t="str">
        <f t="shared" si="133"/>
        <v/>
      </c>
      <c r="BD132" s="126" t="str">
        <f t="shared" si="134"/>
        <v/>
      </c>
      <c r="BE132" s="125"/>
      <c r="BF132" s="62" t="str">
        <f t="shared" si="135"/>
        <v/>
      </c>
      <c r="BG132" s="62" t="str">
        <f t="shared" si="136"/>
        <v/>
      </c>
      <c r="BH132" s="62" t="str">
        <f t="shared" si="137"/>
        <v/>
      </c>
      <c r="BI132" s="61" t="str">
        <f t="shared" si="138"/>
        <v/>
      </c>
      <c r="BJ132" s="61"/>
      <c r="BK132" s="61" t="str">
        <f t="shared" si="139"/>
        <v/>
      </c>
      <c r="BL132" s="61" t="str">
        <f t="shared" si="140"/>
        <v/>
      </c>
      <c r="BM132" s="127"/>
      <c r="BU132" s="37"/>
      <c r="BV132" s="127"/>
      <c r="BW132" s="127"/>
    </row>
    <row r="133" spans="1:75">
      <c r="A133" s="26" t="str">
        <f t="shared" si="104"/>
        <v/>
      </c>
      <c r="B133" s="26" t="str">
        <f t="shared" si="105"/>
        <v/>
      </c>
      <c r="C133" s="26" t="str">
        <f t="shared" si="106"/>
        <v/>
      </c>
      <c r="D133" s="103" t="str">
        <f t="shared" si="119"/>
        <v/>
      </c>
      <c r="E133" s="118" t="str">
        <f t="shared" si="120"/>
        <v/>
      </c>
      <c r="F133" s="103" t="str">
        <f t="shared" si="121"/>
        <v/>
      </c>
      <c r="G133" s="103"/>
      <c r="H133" s="60" t="str">
        <f>IF(B133="","",(IF(AND(B133&gt;='Tab1-Plan'!$C$9,C133&gt;='Tab1-Plan'!$D$9),1,0)))</f>
        <v/>
      </c>
      <c r="I133" s="64" t="str">
        <f>IF(AND(B133="",T133=""),"",VLOOKUP($A$3,'Tab2-Assumptions'!$A$10:$C$13,2,FALSE))</f>
        <v/>
      </c>
      <c r="J133" s="64" t="str">
        <f>IF(AND(B133="",T133=""),"",VLOOKUP($A$3,'Tab2-Assumptions'!$A$10:$C$13,3,FALSE))</f>
        <v/>
      </c>
      <c r="K133" s="103" t="str">
        <f t="shared" si="107"/>
        <v/>
      </c>
      <c r="L133" s="103" t="str">
        <f t="shared" si="78"/>
        <v/>
      </c>
      <c r="M133" s="103" t="str">
        <f t="shared" si="79"/>
        <v/>
      </c>
      <c r="N133" s="103" t="str">
        <f t="shared" si="80"/>
        <v/>
      </c>
      <c r="O133" s="103" t="str">
        <f t="shared" si="81"/>
        <v/>
      </c>
      <c r="P133" s="103" t="str">
        <f t="shared" si="108"/>
        <v/>
      </c>
      <c r="Q133" s="103" t="str">
        <f t="shared" si="82"/>
        <v/>
      </c>
      <c r="R133" s="103" t="str">
        <f t="shared" si="83"/>
        <v/>
      </c>
      <c r="T133" s="26" t="str">
        <f t="shared" si="109"/>
        <v/>
      </c>
      <c r="U133" s="119" t="str">
        <f t="shared" si="122"/>
        <v/>
      </c>
      <c r="V133" s="119"/>
      <c r="W133" s="120" t="str">
        <f t="shared" si="141"/>
        <v/>
      </c>
      <c r="X133" s="120" t="str">
        <f t="shared" si="85"/>
        <v/>
      </c>
      <c r="Y133" s="120" t="str">
        <f t="shared" si="123"/>
        <v/>
      </c>
      <c r="Z133" s="120"/>
      <c r="AA133" s="119" t="str">
        <f t="shared" si="142"/>
        <v/>
      </c>
      <c r="AC133" s="26" t="str">
        <f t="shared" si="124"/>
        <v/>
      </c>
      <c r="AD133" s="25" t="str">
        <f t="shared" si="125"/>
        <v/>
      </c>
      <c r="AE133" s="105"/>
      <c r="AF133" s="26" t="str">
        <f t="shared" si="126"/>
        <v/>
      </c>
      <c r="AG133" s="25" t="str">
        <f t="shared" si="127"/>
        <v/>
      </c>
      <c r="AH133" s="123"/>
      <c r="AI133" s="51" t="str">
        <f t="shared" si="128"/>
        <v/>
      </c>
      <c r="AJ133" s="35" t="str">
        <f t="shared" si="129"/>
        <v/>
      </c>
      <c r="AL133" s="25" t="str">
        <f t="shared" si="143"/>
        <v/>
      </c>
      <c r="AM133" s="25" t="str">
        <f t="shared" si="144"/>
        <v/>
      </c>
      <c r="AO133" s="33" t="str">
        <f t="shared" si="145"/>
        <v/>
      </c>
      <c r="AP133" s="33" t="str">
        <f t="shared" si="146"/>
        <v/>
      </c>
      <c r="AQ133" s="125"/>
      <c r="AR133" s="126" t="str">
        <f t="shared" si="147"/>
        <v/>
      </c>
      <c r="AS133" s="126" t="str">
        <f t="shared" si="148"/>
        <v/>
      </c>
      <c r="AT133" s="126"/>
      <c r="AU133" s="62" t="str">
        <f t="shared" si="130"/>
        <v/>
      </c>
      <c r="AV133" s="62" t="str">
        <f t="shared" si="131"/>
        <v/>
      </c>
      <c r="AW133" s="62" t="str">
        <f t="shared" si="132"/>
        <v/>
      </c>
      <c r="AX133" s="61" t="str">
        <f t="shared" si="149"/>
        <v/>
      </c>
      <c r="AY133" s="126"/>
      <c r="AZ133" s="33" t="str">
        <f>IF(B133="","",VLOOKUP($A$3,'Tab1-Plan'!$B$30:$F$33,IF(B133&lt;65,2,3),FALSE))</f>
        <v/>
      </c>
      <c r="BA133" s="33" t="str">
        <f>IF(T133="","",VLOOKUP($A$3,'Tab1-Plan'!$B$30:$F$33,IF(T133&lt;65,4,5),FALSE))</f>
        <v/>
      </c>
      <c r="BB133" s="115"/>
      <c r="BC133" s="126" t="str">
        <f t="shared" si="133"/>
        <v/>
      </c>
      <c r="BD133" s="126" t="str">
        <f t="shared" si="134"/>
        <v/>
      </c>
      <c r="BE133" s="125"/>
      <c r="BF133" s="62" t="str">
        <f t="shared" si="135"/>
        <v/>
      </c>
      <c r="BG133" s="62" t="str">
        <f t="shared" si="136"/>
        <v/>
      </c>
      <c r="BH133" s="62" t="str">
        <f t="shared" si="137"/>
        <v/>
      </c>
      <c r="BI133" s="61" t="str">
        <f t="shared" si="138"/>
        <v/>
      </c>
      <c r="BJ133" s="61"/>
      <c r="BK133" s="61" t="str">
        <f t="shared" si="139"/>
        <v/>
      </c>
      <c r="BL133" s="61" t="str">
        <f t="shared" si="140"/>
        <v/>
      </c>
      <c r="BM133" s="127"/>
      <c r="BU133" s="37"/>
      <c r="BV133" s="127"/>
      <c r="BW133" s="127"/>
    </row>
    <row r="134" spans="1:75">
      <c r="A134" s="26" t="str">
        <f t="shared" si="104"/>
        <v/>
      </c>
      <c r="B134" s="26" t="str">
        <f t="shared" si="105"/>
        <v/>
      </c>
      <c r="C134" s="26" t="str">
        <f t="shared" si="106"/>
        <v/>
      </c>
      <c r="D134" s="103" t="str">
        <f t="shared" ref="D134:D150" si="150">IF($B134="","",VLOOKUP($B134,RETIREMENT,2,TRUE))</f>
        <v/>
      </c>
      <c r="E134" s="118" t="str">
        <f t="shared" ref="E134:E150" si="151">IF(B134="","",VLOOKUP($B134,WITHDRAWAL,2))</f>
        <v/>
      </c>
      <c r="F134" s="103" t="str">
        <f t="shared" ref="F134:F150" si="152">IF(B134="","",IF(OR(active_5sex="M",active_5sex="m"),VLOOKUP(IF(B134&lt;20,20,$B134),DEATH_MALE,2),IF(OR(active_5sex="F",active_5sex="f"),VLOOKUP(IF(B134&lt;20,20,$B134),DEATH_FEMALE,2),"error")))</f>
        <v/>
      </c>
      <c r="G134" s="103"/>
      <c r="H134" s="60" t="str">
        <f>IF(B134="","",(IF(AND(B134&gt;='Tab1-Plan'!$C$9,C134&gt;='Tab1-Plan'!$D$9),1,0)))</f>
        <v/>
      </c>
      <c r="I134" s="64" t="str">
        <f>IF(AND(B134="",T134=""),"",VLOOKUP($A$3,'Tab2-Assumptions'!$A$10:$C$13,2,FALSE))</f>
        <v/>
      </c>
      <c r="J134" s="64" t="str">
        <f>IF(AND(B134="",T134=""),"",VLOOKUP($A$3,'Tab2-Assumptions'!$A$10:$C$13,3,FALSE))</f>
        <v/>
      </c>
      <c r="K134" s="103" t="str">
        <f t="shared" si="107"/>
        <v/>
      </c>
      <c r="L134" s="103" t="str">
        <f t="shared" ref="L134:L150" si="153">IF(B134="","",H134*$K134*$D134)</f>
        <v/>
      </c>
      <c r="M134" s="103" t="str">
        <f t="shared" ref="M134:M150" si="154">IF(B134="","",IF(H134=1,0,$K134*$E134))</f>
        <v/>
      </c>
      <c r="N134" s="103" t="str">
        <f t="shared" ref="N134:N150" si="155">IF(B134="","",$K134*$F134)</f>
        <v/>
      </c>
      <c r="O134" s="103" t="str">
        <f t="shared" ref="O134:O150" si="156">IF(B134="","",MAX(K134-SUM(L134:N134),0))</f>
        <v/>
      </c>
      <c r="P134" s="103" t="str">
        <f t="shared" si="108"/>
        <v/>
      </c>
      <c r="Q134" s="103" t="str">
        <f t="shared" ref="Q134:Q150" si="157">IF(B134="","",P134*(1-$F134))</f>
        <v/>
      </c>
      <c r="R134" s="103" t="str">
        <f t="shared" ref="R134:R150" si="158">IF(B134="","",AVERAGE(P134:Q134))</f>
        <v/>
      </c>
      <c r="T134" s="26" t="str">
        <f t="shared" si="109"/>
        <v/>
      </c>
      <c r="U134" s="119" t="str">
        <f t="shared" ref="U134:U150" si="159">IF(T134="","",IF(OR(active_5sex="M",active_5sex="m"),VLOOKUP(IF(T134&lt;20,20,$T134),DEATH_FEMALE,2),IF(OR(active_5sex="F",active_5sex="f"),VLOOKUP(IF(T134&lt;20,20,$T134),DEATH_MALE,2),"error")))</f>
        <v/>
      </c>
      <c r="V134" s="119"/>
      <c r="W134" s="120" t="str">
        <f t="shared" si="141"/>
        <v/>
      </c>
      <c r="X134" s="120" t="str">
        <f t="shared" ref="X134:X150" si="160">IF(T134="","",W134*((1-U134)*(1-IF(B135="",0,F134))+(1-U134)*IF(B135="",0,F134)))</f>
        <v/>
      </c>
      <c r="Y134" s="120" t="str">
        <f t="shared" ref="Y134:Y150" si="161">IF(T134="","",AVERAGE(W134,X134)*J134)</f>
        <v/>
      </c>
      <c r="Z134" s="120"/>
      <c r="AA134" s="119" t="str">
        <f t="shared" si="142"/>
        <v/>
      </c>
      <c r="AC134" s="26" t="str">
        <f t="shared" ref="AC134:AC150" si="162">B134</f>
        <v/>
      </c>
      <c r="AD134" s="25" t="str">
        <f t="shared" ref="AD134:AD150" si="163">IF(B134="","",VLOOKUP(AC134,agingtable,3))</f>
        <v/>
      </c>
      <c r="AE134" s="105"/>
      <c r="AF134" s="26" t="str">
        <f t="shared" ref="AF134:AF150" si="164">T134</f>
        <v/>
      </c>
      <c r="AG134" s="25" t="str">
        <f t="shared" ref="AG134:AG150" si="165">IF(T134="","",VLOOKUP(AF134,agingtable,3))</f>
        <v/>
      </c>
      <c r="AH134" s="123"/>
      <c r="AI134" s="51" t="str">
        <f t="shared" ref="AI134:AI150" si="166">IF(A134="","",VLOOKUP($A134,TRENDS,2,TRUE))</f>
        <v/>
      </c>
      <c r="AJ134" s="35" t="str">
        <f t="shared" ref="AJ134:AJ150" si="167">IF(A134="","",VLOOKUP($A134,TRENDS,3,TRUE))</f>
        <v/>
      </c>
      <c r="AL134" s="25" t="str">
        <f t="shared" si="143"/>
        <v/>
      </c>
      <c r="AM134" s="25" t="str">
        <f t="shared" si="144"/>
        <v/>
      </c>
      <c r="AO134" s="33" t="str">
        <f t="shared" si="145"/>
        <v/>
      </c>
      <c r="AP134" s="33" t="str">
        <f t="shared" si="146"/>
        <v/>
      </c>
      <c r="AQ134" s="125"/>
      <c r="AR134" s="126" t="str">
        <f t="shared" si="147"/>
        <v/>
      </c>
      <c r="AS134" s="126" t="str">
        <f t="shared" si="148"/>
        <v/>
      </c>
      <c r="AT134" s="126"/>
      <c r="AU134" s="62" t="str">
        <f t="shared" ref="AU134:AU150" si="168">IF($B134="","",(AR134)*$R134*$I134)</f>
        <v/>
      </c>
      <c r="AV134" s="62" t="str">
        <f t="shared" ref="AV134:AV150" si="169">IF($T134="","",(AS134)*$Y134*$I134)</f>
        <v/>
      </c>
      <c r="AW134" s="62" t="str">
        <f t="shared" ref="AW134:AW150" si="170">IF($A134="","",SUM(AU134:AV134))</f>
        <v/>
      </c>
      <c r="AX134" s="61" t="str">
        <f t="shared" si="149"/>
        <v/>
      </c>
      <c r="AY134" s="126"/>
      <c r="AZ134" s="33" t="str">
        <f>IF(B134="","",VLOOKUP($A$3,'Tab1-Plan'!$B$30:$F$33,IF(B134&lt;65,2,3),FALSE))</f>
        <v/>
      </c>
      <c r="BA134" s="33" t="str">
        <f>IF(T134="","",VLOOKUP($A$3,'Tab1-Plan'!$B$30:$F$33,IF(T134&lt;65,4,5),FALSE))</f>
        <v/>
      </c>
      <c r="BB134" s="115"/>
      <c r="BC134" s="126" t="str">
        <f t="shared" ref="BC134:BC150" si="171">IF(B134="","",AZ134*IF(AZ134&lt;1,AR134,AM134))</f>
        <v/>
      </c>
      <c r="BD134" s="126" t="str">
        <f t="shared" ref="BD134:BD150" si="172">IF($T134="","",BA134*IF(BA134&lt;1,AS134,$AM134))</f>
        <v/>
      </c>
      <c r="BE134" s="125"/>
      <c r="BF134" s="62" t="str">
        <f t="shared" si="135"/>
        <v/>
      </c>
      <c r="BG134" s="62" t="str">
        <f t="shared" ref="BG134:BG150" si="173">IF($T134="","",(BD134)*$Y134*$I134)</f>
        <v/>
      </c>
      <c r="BH134" s="62" t="str">
        <f t="shared" ref="BH134:BH150" si="174">IF($A134="","",SUM(BF134:BG134))</f>
        <v/>
      </c>
      <c r="BI134" s="61" t="str">
        <f t="shared" ref="BI134:BI150" si="175">IF($A134="","",BH134*AA134)</f>
        <v/>
      </c>
      <c r="BJ134" s="61"/>
      <c r="BK134" s="61" t="str">
        <f t="shared" ref="BK134:BK150" si="176">IF(A134="","",AW134-BH134)</f>
        <v/>
      </c>
      <c r="BL134" s="61" t="str">
        <f t="shared" ref="BL134:BL150" si="177">IF(A134="","",AX134-BI134)</f>
        <v/>
      </c>
      <c r="BM134" s="127"/>
      <c r="BU134" s="37"/>
      <c r="BV134" s="127"/>
      <c r="BW134" s="127"/>
    </row>
    <row r="135" spans="1:75">
      <c r="A135" s="26" t="str">
        <f t="shared" ref="A135:A150" si="178">IF(AND(B135="",T135=""),"",A134+1)</f>
        <v/>
      </c>
      <c r="B135" s="26" t="str">
        <f t="shared" ref="B135:B150" si="179">IF(B134="","",IF((B134+1)&gt;110,"",B134+1))</f>
        <v/>
      </c>
      <c r="C135" s="26" t="str">
        <f t="shared" ref="C135:C150" si="180">IF($B135="","",C134+1)</f>
        <v/>
      </c>
      <c r="D135" s="103" t="str">
        <f t="shared" si="150"/>
        <v/>
      </c>
      <c r="E135" s="118" t="str">
        <f t="shared" si="151"/>
        <v/>
      </c>
      <c r="F135" s="103" t="str">
        <f t="shared" si="152"/>
        <v/>
      </c>
      <c r="G135" s="103"/>
      <c r="H135" s="60" t="str">
        <f>IF(B135="","",(IF(AND(B135&gt;='Tab1-Plan'!$C$9,C135&gt;='Tab1-Plan'!$D$9),1,0)))</f>
        <v/>
      </c>
      <c r="I135" s="64" t="str">
        <f>IF(AND(B135="",T135=""),"",VLOOKUP($A$3,'Tab2-Assumptions'!$A$10:$C$13,2,FALSE))</f>
        <v/>
      </c>
      <c r="J135" s="64" t="str">
        <f>IF(AND(B135="",T135=""),"",VLOOKUP($A$3,'Tab2-Assumptions'!$A$10:$C$13,3,FALSE))</f>
        <v/>
      </c>
      <c r="K135" s="103" t="str">
        <f t="shared" ref="K135:K150" si="181">IF(B135="","",O134)</f>
        <v/>
      </c>
      <c r="L135" s="103" t="str">
        <f t="shared" si="153"/>
        <v/>
      </c>
      <c r="M135" s="103" t="str">
        <f t="shared" si="154"/>
        <v/>
      </c>
      <c r="N135" s="103" t="str">
        <f t="shared" si="155"/>
        <v/>
      </c>
      <c r="O135" s="103" t="str">
        <f t="shared" si="156"/>
        <v/>
      </c>
      <c r="P135" s="103" t="str">
        <f t="shared" ref="P135:P150" si="182">IF(B135="","",L135+Q134)</f>
        <v/>
      </c>
      <c r="Q135" s="103" t="str">
        <f t="shared" si="157"/>
        <v/>
      </c>
      <c r="R135" s="103" t="str">
        <f t="shared" si="158"/>
        <v/>
      </c>
      <c r="T135" s="26" t="str">
        <f t="shared" ref="T135:T150" si="183">IF(T134="","",IF((T134+1)&gt;110,"",T134+1))</f>
        <v/>
      </c>
      <c r="U135" s="119" t="str">
        <f t="shared" si="159"/>
        <v/>
      </c>
      <c r="V135" s="119"/>
      <c r="W135" s="120" t="str">
        <f t="shared" ref="W135:W150" si="184">IF(T135="","",X134+IF(L135="",0,L135))</f>
        <v/>
      </c>
      <c r="X135" s="120" t="str">
        <f t="shared" si="160"/>
        <v/>
      </c>
      <c r="Y135" s="120" t="str">
        <f t="shared" si="161"/>
        <v/>
      </c>
      <c r="Z135" s="120"/>
      <c r="AA135" s="119" t="str">
        <f t="shared" ref="AA135:AA150" si="185">IF(A135="","",AA134/(1+discount))</f>
        <v/>
      </c>
      <c r="AC135" s="26" t="str">
        <f t="shared" si="162"/>
        <v/>
      </c>
      <c r="AD135" s="25" t="str">
        <f t="shared" si="163"/>
        <v/>
      </c>
      <c r="AE135" s="105"/>
      <c r="AF135" s="26" t="str">
        <f t="shared" si="164"/>
        <v/>
      </c>
      <c r="AG135" s="25" t="str">
        <f t="shared" si="165"/>
        <v/>
      </c>
      <c r="AH135" s="123"/>
      <c r="AI135" s="51" t="str">
        <f t="shared" si="166"/>
        <v/>
      </c>
      <c r="AJ135" s="35" t="str">
        <f t="shared" si="167"/>
        <v/>
      </c>
      <c r="AL135" s="25" t="str">
        <f t="shared" ref="AL135:AL150" si="186">IF(A135="","",AL134*(1+AI134))</f>
        <v/>
      </c>
      <c r="AM135" s="25" t="str">
        <f t="shared" ref="AM135:AM150" si="187">IF(A135="","",AM134*(1+AJ134))</f>
        <v/>
      </c>
      <c r="AO135" s="33" t="str">
        <f t="shared" ref="AO135:AO150" si="188">IF(B135="","",IF(B135&lt;65,cc_pre_ret_age65,cc_pst_ret_age65))</f>
        <v/>
      </c>
      <c r="AP135" s="33" t="str">
        <f t="shared" ref="AP135:AP150" si="189">IF(T135="","",IF(T135&lt;65,cc_pre_sp_age65,cc_pst_sp_age65))</f>
        <v/>
      </c>
      <c r="AQ135" s="125"/>
      <c r="AR135" s="126" t="str">
        <f t="shared" ref="AR135:AR150" si="190">IF(B135="","",AO135*AL135*AD135)</f>
        <v/>
      </c>
      <c r="AS135" s="126" t="str">
        <f t="shared" ref="AS135:AS150" si="191">IF(T135="","",AP135*AL135*AG135)</f>
        <v/>
      </c>
      <c r="AT135" s="126"/>
      <c r="AU135" s="62" t="str">
        <f t="shared" si="168"/>
        <v/>
      </c>
      <c r="AV135" s="62" t="str">
        <f t="shared" si="169"/>
        <v/>
      </c>
      <c r="AW135" s="62" t="str">
        <f t="shared" si="170"/>
        <v/>
      </c>
      <c r="AX135" s="61" t="str">
        <f t="shared" ref="AX135:AX150" si="192">IF($A135="","",AW135*AA135)</f>
        <v/>
      </c>
      <c r="AY135" s="126"/>
      <c r="AZ135" s="33" t="str">
        <f>IF(B135="","",VLOOKUP($A$3,'Tab1-Plan'!$B$30:$F$33,IF(B135&lt;65,2,3),FALSE))</f>
        <v/>
      </c>
      <c r="BA135" s="33" t="str">
        <f>IF(T135="","",VLOOKUP($A$3,'Tab1-Plan'!$B$30:$F$33,IF(T135&lt;65,4,5),FALSE))</f>
        <v/>
      </c>
      <c r="BB135" s="115"/>
      <c r="BC135" s="126" t="str">
        <f t="shared" si="171"/>
        <v/>
      </c>
      <c r="BD135" s="126" t="str">
        <f t="shared" si="172"/>
        <v/>
      </c>
      <c r="BE135" s="125"/>
      <c r="BF135" s="62" t="str">
        <f t="shared" ref="BF135:BF150" si="193">IF($B135="","",(BC135)*$R135*$I135)</f>
        <v/>
      </c>
      <c r="BG135" s="62" t="str">
        <f t="shared" si="173"/>
        <v/>
      </c>
      <c r="BH135" s="62" t="str">
        <f t="shared" si="174"/>
        <v/>
      </c>
      <c r="BI135" s="61" t="str">
        <f t="shared" si="175"/>
        <v/>
      </c>
      <c r="BJ135" s="61"/>
      <c r="BK135" s="61" t="str">
        <f t="shared" si="176"/>
        <v/>
      </c>
      <c r="BL135" s="61" t="str">
        <f t="shared" si="177"/>
        <v/>
      </c>
      <c r="BM135" s="127"/>
      <c r="BU135" s="37"/>
      <c r="BV135" s="127"/>
      <c r="BW135" s="127"/>
    </row>
    <row r="136" spans="1:75">
      <c r="A136" s="26" t="str">
        <f t="shared" si="178"/>
        <v/>
      </c>
      <c r="B136" s="26" t="str">
        <f t="shared" si="179"/>
        <v/>
      </c>
      <c r="C136" s="26" t="str">
        <f t="shared" si="180"/>
        <v/>
      </c>
      <c r="D136" s="103" t="str">
        <f t="shared" si="150"/>
        <v/>
      </c>
      <c r="E136" s="118" t="str">
        <f t="shared" si="151"/>
        <v/>
      </c>
      <c r="F136" s="103" t="str">
        <f t="shared" si="152"/>
        <v/>
      </c>
      <c r="G136" s="103"/>
      <c r="H136" s="60" t="str">
        <f>IF(B136="","",(IF(AND(B136&gt;='Tab1-Plan'!$C$9,C136&gt;='Tab1-Plan'!$D$9),1,0)))</f>
        <v/>
      </c>
      <c r="I136" s="64" t="str">
        <f>IF(AND(B136="",T136=""),"",VLOOKUP($A$3,'Tab2-Assumptions'!$A$10:$C$13,2,FALSE))</f>
        <v/>
      </c>
      <c r="J136" s="64" t="str">
        <f>IF(AND(B136="",T136=""),"",VLOOKUP($A$3,'Tab2-Assumptions'!$A$10:$C$13,3,FALSE))</f>
        <v/>
      </c>
      <c r="K136" s="103" t="str">
        <f t="shared" si="181"/>
        <v/>
      </c>
      <c r="L136" s="103" t="str">
        <f t="shared" si="153"/>
        <v/>
      </c>
      <c r="M136" s="103" t="str">
        <f t="shared" si="154"/>
        <v/>
      </c>
      <c r="N136" s="103" t="str">
        <f t="shared" si="155"/>
        <v/>
      </c>
      <c r="O136" s="103" t="str">
        <f t="shared" si="156"/>
        <v/>
      </c>
      <c r="P136" s="103" t="str">
        <f t="shared" si="182"/>
        <v/>
      </c>
      <c r="Q136" s="103" t="str">
        <f t="shared" si="157"/>
        <v/>
      </c>
      <c r="R136" s="103" t="str">
        <f t="shared" si="158"/>
        <v/>
      </c>
      <c r="T136" s="26" t="str">
        <f t="shared" si="183"/>
        <v/>
      </c>
      <c r="U136" s="119" t="str">
        <f t="shared" si="159"/>
        <v/>
      </c>
      <c r="V136" s="119"/>
      <c r="W136" s="120" t="str">
        <f t="shared" si="184"/>
        <v/>
      </c>
      <c r="X136" s="120" t="str">
        <f t="shared" si="160"/>
        <v/>
      </c>
      <c r="Y136" s="120" t="str">
        <f t="shared" si="161"/>
        <v/>
      </c>
      <c r="Z136" s="120"/>
      <c r="AA136" s="119" t="str">
        <f t="shared" si="185"/>
        <v/>
      </c>
      <c r="AC136" s="26" t="str">
        <f t="shared" si="162"/>
        <v/>
      </c>
      <c r="AD136" s="25" t="str">
        <f t="shared" si="163"/>
        <v/>
      </c>
      <c r="AE136" s="105"/>
      <c r="AF136" s="26" t="str">
        <f t="shared" si="164"/>
        <v/>
      </c>
      <c r="AG136" s="25" t="str">
        <f t="shared" si="165"/>
        <v/>
      </c>
      <c r="AH136" s="123"/>
      <c r="AI136" s="51" t="str">
        <f t="shared" si="166"/>
        <v/>
      </c>
      <c r="AJ136" s="35" t="str">
        <f t="shared" si="167"/>
        <v/>
      </c>
      <c r="AL136" s="25" t="str">
        <f t="shared" si="186"/>
        <v/>
      </c>
      <c r="AM136" s="25" t="str">
        <f t="shared" si="187"/>
        <v/>
      </c>
      <c r="AO136" s="33" t="str">
        <f t="shared" si="188"/>
        <v/>
      </c>
      <c r="AP136" s="33" t="str">
        <f t="shared" si="189"/>
        <v/>
      </c>
      <c r="AQ136" s="125"/>
      <c r="AR136" s="126" t="str">
        <f t="shared" si="190"/>
        <v/>
      </c>
      <c r="AS136" s="126" t="str">
        <f t="shared" si="191"/>
        <v/>
      </c>
      <c r="AT136" s="126"/>
      <c r="AU136" s="62" t="str">
        <f t="shared" si="168"/>
        <v/>
      </c>
      <c r="AV136" s="62" t="str">
        <f t="shared" si="169"/>
        <v/>
      </c>
      <c r="AW136" s="62" t="str">
        <f t="shared" si="170"/>
        <v/>
      </c>
      <c r="AX136" s="61" t="str">
        <f t="shared" si="192"/>
        <v/>
      </c>
      <c r="AY136" s="126"/>
      <c r="AZ136" s="33" t="str">
        <f>IF(B136="","",VLOOKUP($A$3,'Tab1-Plan'!$B$30:$F$33,IF(B136&lt;65,2,3),FALSE))</f>
        <v/>
      </c>
      <c r="BA136" s="33" t="str">
        <f>IF(T136="","",VLOOKUP($A$3,'Tab1-Plan'!$B$30:$F$33,IF(T136&lt;65,4,5),FALSE))</f>
        <v/>
      </c>
      <c r="BB136" s="115"/>
      <c r="BC136" s="126" t="str">
        <f t="shared" si="171"/>
        <v/>
      </c>
      <c r="BD136" s="126" t="str">
        <f t="shared" si="172"/>
        <v/>
      </c>
      <c r="BE136" s="125"/>
      <c r="BF136" s="62" t="str">
        <f t="shared" si="193"/>
        <v/>
      </c>
      <c r="BG136" s="62" t="str">
        <f t="shared" si="173"/>
        <v/>
      </c>
      <c r="BH136" s="62" t="str">
        <f t="shared" si="174"/>
        <v/>
      </c>
      <c r="BI136" s="61" t="str">
        <f t="shared" si="175"/>
        <v/>
      </c>
      <c r="BJ136" s="61"/>
      <c r="BK136" s="61" t="str">
        <f t="shared" si="176"/>
        <v/>
      </c>
      <c r="BL136" s="61" t="str">
        <f t="shared" si="177"/>
        <v/>
      </c>
      <c r="BM136" s="127"/>
      <c r="BU136" s="37"/>
      <c r="BV136" s="127"/>
      <c r="BW136" s="127"/>
    </row>
    <row r="137" spans="1:75">
      <c r="A137" s="26" t="str">
        <f t="shared" si="178"/>
        <v/>
      </c>
      <c r="B137" s="26" t="str">
        <f t="shared" si="179"/>
        <v/>
      </c>
      <c r="C137" s="26" t="str">
        <f t="shared" si="180"/>
        <v/>
      </c>
      <c r="D137" s="103" t="str">
        <f t="shared" si="150"/>
        <v/>
      </c>
      <c r="E137" s="118" t="str">
        <f t="shared" si="151"/>
        <v/>
      </c>
      <c r="F137" s="103" t="str">
        <f t="shared" si="152"/>
        <v/>
      </c>
      <c r="G137" s="103"/>
      <c r="H137" s="60" t="str">
        <f>IF(B137="","",(IF(AND(B137&gt;='Tab1-Plan'!$C$9,C137&gt;='Tab1-Plan'!$D$9),1,0)))</f>
        <v/>
      </c>
      <c r="I137" s="64" t="str">
        <f>IF(AND(B137="",T137=""),"",VLOOKUP($A$3,'Tab2-Assumptions'!$A$10:$C$13,2,FALSE))</f>
        <v/>
      </c>
      <c r="J137" s="64" t="str">
        <f>IF(AND(B137="",T137=""),"",VLOOKUP($A$3,'Tab2-Assumptions'!$A$10:$C$13,3,FALSE))</f>
        <v/>
      </c>
      <c r="K137" s="103" t="str">
        <f t="shared" si="181"/>
        <v/>
      </c>
      <c r="L137" s="103" t="str">
        <f t="shared" si="153"/>
        <v/>
      </c>
      <c r="M137" s="103" t="str">
        <f t="shared" si="154"/>
        <v/>
      </c>
      <c r="N137" s="103" t="str">
        <f t="shared" si="155"/>
        <v/>
      </c>
      <c r="O137" s="103" t="str">
        <f t="shared" si="156"/>
        <v/>
      </c>
      <c r="P137" s="103" t="str">
        <f t="shared" si="182"/>
        <v/>
      </c>
      <c r="Q137" s="103" t="str">
        <f t="shared" si="157"/>
        <v/>
      </c>
      <c r="R137" s="103" t="str">
        <f t="shared" si="158"/>
        <v/>
      </c>
      <c r="T137" s="26" t="str">
        <f t="shared" si="183"/>
        <v/>
      </c>
      <c r="U137" s="119" t="str">
        <f t="shared" si="159"/>
        <v/>
      </c>
      <c r="V137" s="119"/>
      <c r="W137" s="120" t="str">
        <f t="shared" si="184"/>
        <v/>
      </c>
      <c r="X137" s="120" t="str">
        <f t="shared" si="160"/>
        <v/>
      </c>
      <c r="Y137" s="120" t="str">
        <f t="shared" si="161"/>
        <v/>
      </c>
      <c r="Z137" s="120"/>
      <c r="AA137" s="119" t="str">
        <f t="shared" si="185"/>
        <v/>
      </c>
      <c r="AC137" s="26" t="str">
        <f t="shared" si="162"/>
        <v/>
      </c>
      <c r="AD137" s="25" t="str">
        <f t="shared" si="163"/>
        <v/>
      </c>
      <c r="AE137" s="105"/>
      <c r="AF137" s="26" t="str">
        <f t="shared" si="164"/>
        <v/>
      </c>
      <c r="AG137" s="25" t="str">
        <f t="shared" si="165"/>
        <v/>
      </c>
      <c r="AH137" s="123"/>
      <c r="AI137" s="51" t="str">
        <f t="shared" si="166"/>
        <v/>
      </c>
      <c r="AJ137" s="35" t="str">
        <f t="shared" si="167"/>
        <v/>
      </c>
      <c r="AL137" s="25" t="str">
        <f t="shared" si="186"/>
        <v/>
      </c>
      <c r="AM137" s="25" t="str">
        <f t="shared" si="187"/>
        <v/>
      </c>
      <c r="AO137" s="33" t="str">
        <f t="shared" si="188"/>
        <v/>
      </c>
      <c r="AP137" s="33" t="str">
        <f t="shared" si="189"/>
        <v/>
      </c>
      <c r="AQ137" s="125"/>
      <c r="AR137" s="126" t="str">
        <f t="shared" si="190"/>
        <v/>
      </c>
      <c r="AS137" s="126" t="str">
        <f t="shared" si="191"/>
        <v/>
      </c>
      <c r="AT137" s="126"/>
      <c r="AU137" s="62" t="str">
        <f t="shared" si="168"/>
        <v/>
      </c>
      <c r="AV137" s="62" t="str">
        <f t="shared" si="169"/>
        <v/>
      </c>
      <c r="AW137" s="62" t="str">
        <f t="shared" si="170"/>
        <v/>
      </c>
      <c r="AX137" s="61" t="str">
        <f t="shared" si="192"/>
        <v/>
      </c>
      <c r="AY137" s="126"/>
      <c r="AZ137" s="33" t="str">
        <f>IF(B137="","",VLOOKUP($A$3,'Tab1-Plan'!$B$30:$F$33,IF(B137&lt;65,2,3),FALSE))</f>
        <v/>
      </c>
      <c r="BA137" s="33" t="str">
        <f>IF(T137="","",VLOOKUP($A$3,'Tab1-Plan'!$B$30:$F$33,IF(T137&lt;65,4,5),FALSE))</f>
        <v/>
      </c>
      <c r="BB137" s="115"/>
      <c r="BC137" s="126" t="str">
        <f t="shared" si="171"/>
        <v/>
      </c>
      <c r="BD137" s="126" t="str">
        <f t="shared" si="172"/>
        <v/>
      </c>
      <c r="BE137" s="125"/>
      <c r="BF137" s="62" t="str">
        <f t="shared" si="193"/>
        <v/>
      </c>
      <c r="BG137" s="62" t="str">
        <f t="shared" si="173"/>
        <v/>
      </c>
      <c r="BH137" s="62" t="str">
        <f t="shared" si="174"/>
        <v/>
      </c>
      <c r="BI137" s="61" t="str">
        <f t="shared" si="175"/>
        <v/>
      </c>
      <c r="BJ137" s="61"/>
      <c r="BK137" s="61" t="str">
        <f t="shared" si="176"/>
        <v/>
      </c>
      <c r="BL137" s="61" t="str">
        <f t="shared" si="177"/>
        <v/>
      </c>
      <c r="BM137" s="127"/>
      <c r="BU137" s="37"/>
      <c r="BV137" s="127"/>
      <c r="BW137" s="127"/>
    </row>
    <row r="138" spans="1:75">
      <c r="A138" s="26" t="str">
        <f t="shared" si="178"/>
        <v/>
      </c>
      <c r="B138" s="26" t="str">
        <f t="shared" si="179"/>
        <v/>
      </c>
      <c r="C138" s="26" t="str">
        <f t="shared" si="180"/>
        <v/>
      </c>
      <c r="D138" s="103" t="str">
        <f t="shared" si="150"/>
        <v/>
      </c>
      <c r="E138" s="118" t="str">
        <f t="shared" si="151"/>
        <v/>
      </c>
      <c r="F138" s="103" t="str">
        <f t="shared" si="152"/>
        <v/>
      </c>
      <c r="G138" s="103"/>
      <c r="H138" s="60" t="str">
        <f>IF(B138="","",(IF(AND(B138&gt;='Tab1-Plan'!$C$9,C138&gt;='Tab1-Plan'!$D$9),1,0)))</f>
        <v/>
      </c>
      <c r="I138" s="64" t="str">
        <f>IF(AND(B138="",T138=""),"",VLOOKUP($A$3,'Tab2-Assumptions'!$A$10:$C$13,2,FALSE))</f>
        <v/>
      </c>
      <c r="J138" s="64" t="str">
        <f>IF(AND(B138="",T138=""),"",VLOOKUP($A$3,'Tab2-Assumptions'!$A$10:$C$13,3,FALSE))</f>
        <v/>
      </c>
      <c r="K138" s="103" t="str">
        <f t="shared" si="181"/>
        <v/>
      </c>
      <c r="L138" s="103" t="str">
        <f t="shared" si="153"/>
        <v/>
      </c>
      <c r="M138" s="103" t="str">
        <f t="shared" si="154"/>
        <v/>
      </c>
      <c r="N138" s="103" t="str">
        <f t="shared" si="155"/>
        <v/>
      </c>
      <c r="O138" s="103" t="str">
        <f t="shared" si="156"/>
        <v/>
      </c>
      <c r="P138" s="103" t="str">
        <f t="shared" si="182"/>
        <v/>
      </c>
      <c r="Q138" s="103" t="str">
        <f t="shared" si="157"/>
        <v/>
      </c>
      <c r="R138" s="103" t="str">
        <f t="shared" si="158"/>
        <v/>
      </c>
      <c r="T138" s="26" t="str">
        <f t="shared" si="183"/>
        <v/>
      </c>
      <c r="U138" s="119" t="str">
        <f t="shared" si="159"/>
        <v/>
      </c>
      <c r="V138" s="119"/>
      <c r="W138" s="120" t="str">
        <f t="shared" si="184"/>
        <v/>
      </c>
      <c r="X138" s="120" t="str">
        <f t="shared" si="160"/>
        <v/>
      </c>
      <c r="Y138" s="120" t="str">
        <f t="shared" si="161"/>
        <v/>
      </c>
      <c r="Z138" s="120"/>
      <c r="AA138" s="119" t="str">
        <f t="shared" si="185"/>
        <v/>
      </c>
      <c r="AC138" s="26" t="str">
        <f t="shared" si="162"/>
        <v/>
      </c>
      <c r="AD138" s="25" t="str">
        <f t="shared" si="163"/>
        <v/>
      </c>
      <c r="AE138" s="105"/>
      <c r="AF138" s="26" t="str">
        <f t="shared" si="164"/>
        <v/>
      </c>
      <c r="AG138" s="25" t="str">
        <f t="shared" si="165"/>
        <v/>
      </c>
      <c r="AH138" s="123"/>
      <c r="AI138" s="51" t="str">
        <f t="shared" si="166"/>
        <v/>
      </c>
      <c r="AJ138" s="35" t="str">
        <f t="shared" si="167"/>
        <v/>
      </c>
      <c r="AL138" s="25" t="str">
        <f t="shared" si="186"/>
        <v/>
      </c>
      <c r="AM138" s="25" t="str">
        <f t="shared" si="187"/>
        <v/>
      </c>
      <c r="AO138" s="33" t="str">
        <f t="shared" si="188"/>
        <v/>
      </c>
      <c r="AP138" s="33" t="str">
        <f t="shared" si="189"/>
        <v/>
      </c>
      <c r="AQ138" s="125"/>
      <c r="AR138" s="126" t="str">
        <f t="shared" si="190"/>
        <v/>
      </c>
      <c r="AS138" s="126" t="str">
        <f t="shared" si="191"/>
        <v/>
      </c>
      <c r="AT138" s="126"/>
      <c r="AU138" s="62" t="str">
        <f t="shared" si="168"/>
        <v/>
      </c>
      <c r="AV138" s="62" t="str">
        <f t="shared" si="169"/>
        <v/>
      </c>
      <c r="AW138" s="62" t="str">
        <f t="shared" si="170"/>
        <v/>
      </c>
      <c r="AX138" s="61" t="str">
        <f t="shared" si="192"/>
        <v/>
      </c>
      <c r="AY138" s="126"/>
      <c r="AZ138" s="33" t="str">
        <f>IF(B138="","",VLOOKUP($A$3,'Tab1-Plan'!$B$30:$F$33,IF(B138&lt;65,2,3),FALSE))</f>
        <v/>
      </c>
      <c r="BA138" s="33" t="str">
        <f>IF(T138="","",VLOOKUP($A$3,'Tab1-Plan'!$B$30:$F$33,IF(T138&lt;65,4,5),FALSE))</f>
        <v/>
      </c>
      <c r="BB138" s="115"/>
      <c r="BC138" s="126" t="str">
        <f t="shared" si="171"/>
        <v/>
      </c>
      <c r="BD138" s="126" t="str">
        <f t="shared" si="172"/>
        <v/>
      </c>
      <c r="BE138" s="125"/>
      <c r="BF138" s="62" t="str">
        <f t="shared" si="193"/>
        <v/>
      </c>
      <c r="BG138" s="62" t="str">
        <f t="shared" si="173"/>
        <v/>
      </c>
      <c r="BH138" s="62" t="str">
        <f t="shared" si="174"/>
        <v/>
      </c>
      <c r="BI138" s="61" t="str">
        <f t="shared" si="175"/>
        <v/>
      </c>
      <c r="BJ138" s="61"/>
      <c r="BK138" s="61" t="str">
        <f t="shared" si="176"/>
        <v/>
      </c>
      <c r="BL138" s="61" t="str">
        <f t="shared" si="177"/>
        <v/>
      </c>
      <c r="BM138" s="127"/>
      <c r="BU138" s="37"/>
      <c r="BV138" s="127"/>
      <c r="BW138" s="127"/>
    </row>
    <row r="139" spans="1:75">
      <c r="A139" s="26" t="str">
        <f t="shared" si="178"/>
        <v/>
      </c>
      <c r="B139" s="26" t="str">
        <f t="shared" si="179"/>
        <v/>
      </c>
      <c r="C139" s="26" t="str">
        <f t="shared" si="180"/>
        <v/>
      </c>
      <c r="D139" s="103" t="str">
        <f t="shared" si="150"/>
        <v/>
      </c>
      <c r="E139" s="118" t="str">
        <f t="shared" si="151"/>
        <v/>
      </c>
      <c r="F139" s="103" t="str">
        <f t="shared" si="152"/>
        <v/>
      </c>
      <c r="G139" s="103"/>
      <c r="H139" s="60" t="str">
        <f>IF(B139="","",(IF(AND(B139&gt;='Tab1-Plan'!$C$9,C139&gt;='Tab1-Plan'!$D$9),1,0)))</f>
        <v/>
      </c>
      <c r="I139" s="64" t="str">
        <f>IF(AND(B139="",T139=""),"",VLOOKUP($A$3,'Tab2-Assumptions'!$A$10:$C$13,2,FALSE))</f>
        <v/>
      </c>
      <c r="J139" s="64" t="str">
        <f>IF(AND(B139="",T139=""),"",VLOOKUP($A$3,'Tab2-Assumptions'!$A$10:$C$13,3,FALSE))</f>
        <v/>
      </c>
      <c r="K139" s="103" t="str">
        <f t="shared" si="181"/>
        <v/>
      </c>
      <c r="L139" s="103" t="str">
        <f t="shared" si="153"/>
        <v/>
      </c>
      <c r="M139" s="103" t="str">
        <f t="shared" si="154"/>
        <v/>
      </c>
      <c r="N139" s="103" t="str">
        <f t="shared" si="155"/>
        <v/>
      </c>
      <c r="O139" s="103" t="str">
        <f t="shared" si="156"/>
        <v/>
      </c>
      <c r="P139" s="103" t="str">
        <f t="shared" si="182"/>
        <v/>
      </c>
      <c r="Q139" s="103" t="str">
        <f t="shared" si="157"/>
        <v/>
      </c>
      <c r="R139" s="103" t="str">
        <f t="shared" si="158"/>
        <v/>
      </c>
      <c r="T139" s="26" t="str">
        <f t="shared" si="183"/>
        <v/>
      </c>
      <c r="U139" s="119" t="str">
        <f t="shared" si="159"/>
        <v/>
      </c>
      <c r="V139" s="119"/>
      <c r="W139" s="120" t="str">
        <f t="shared" si="184"/>
        <v/>
      </c>
      <c r="X139" s="120" t="str">
        <f t="shared" si="160"/>
        <v/>
      </c>
      <c r="Y139" s="120" t="str">
        <f t="shared" si="161"/>
        <v/>
      </c>
      <c r="Z139" s="120"/>
      <c r="AA139" s="119" t="str">
        <f t="shared" si="185"/>
        <v/>
      </c>
      <c r="AC139" s="26" t="str">
        <f t="shared" si="162"/>
        <v/>
      </c>
      <c r="AD139" s="25" t="str">
        <f t="shared" si="163"/>
        <v/>
      </c>
      <c r="AE139" s="105"/>
      <c r="AF139" s="26" t="str">
        <f t="shared" si="164"/>
        <v/>
      </c>
      <c r="AG139" s="25" t="str">
        <f t="shared" si="165"/>
        <v/>
      </c>
      <c r="AH139" s="123"/>
      <c r="AI139" s="51" t="str">
        <f t="shared" si="166"/>
        <v/>
      </c>
      <c r="AJ139" s="35" t="str">
        <f t="shared" si="167"/>
        <v/>
      </c>
      <c r="AL139" s="25" t="str">
        <f t="shared" si="186"/>
        <v/>
      </c>
      <c r="AM139" s="25" t="str">
        <f t="shared" si="187"/>
        <v/>
      </c>
      <c r="AO139" s="33" t="str">
        <f t="shared" si="188"/>
        <v/>
      </c>
      <c r="AP139" s="33" t="str">
        <f t="shared" si="189"/>
        <v/>
      </c>
      <c r="AQ139" s="125"/>
      <c r="AR139" s="126" t="str">
        <f t="shared" si="190"/>
        <v/>
      </c>
      <c r="AS139" s="126" t="str">
        <f t="shared" si="191"/>
        <v/>
      </c>
      <c r="AT139" s="126"/>
      <c r="AU139" s="62" t="str">
        <f t="shared" si="168"/>
        <v/>
      </c>
      <c r="AV139" s="62" t="str">
        <f t="shared" si="169"/>
        <v/>
      </c>
      <c r="AW139" s="62" t="str">
        <f t="shared" si="170"/>
        <v/>
      </c>
      <c r="AX139" s="61" t="str">
        <f t="shared" si="192"/>
        <v/>
      </c>
      <c r="AY139" s="126"/>
      <c r="AZ139" s="33" t="str">
        <f>IF(B139="","",VLOOKUP($A$3,'Tab1-Plan'!$B$30:$F$33,IF(B139&lt;65,2,3),FALSE))</f>
        <v/>
      </c>
      <c r="BA139" s="33" t="str">
        <f>IF(T139="","",VLOOKUP($A$3,'Tab1-Plan'!$B$30:$F$33,IF(T139&lt;65,4,5),FALSE))</f>
        <v/>
      </c>
      <c r="BB139" s="115"/>
      <c r="BC139" s="126" t="str">
        <f t="shared" si="171"/>
        <v/>
      </c>
      <c r="BD139" s="126" t="str">
        <f t="shared" si="172"/>
        <v/>
      </c>
      <c r="BE139" s="125"/>
      <c r="BF139" s="62" t="str">
        <f t="shared" si="193"/>
        <v/>
      </c>
      <c r="BG139" s="62" t="str">
        <f t="shared" si="173"/>
        <v/>
      </c>
      <c r="BH139" s="62" t="str">
        <f t="shared" si="174"/>
        <v/>
      </c>
      <c r="BI139" s="61" t="str">
        <f t="shared" si="175"/>
        <v/>
      </c>
      <c r="BJ139" s="61"/>
      <c r="BK139" s="61" t="str">
        <f t="shared" si="176"/>
        <v/>
      </c>
      <c r="BL139" s="61" t="str">
        <f t="shared" si="177"/>
        <v/>
      </c>
      <c r="BM139" s="127"/>
      <c r="BU139" s="37"/>
      <c r="BV139" s="127"/>
      <c r="BW139" s="127"/>
    </row>
    <row r="140" spans="1:75">
      <c r="A140" s="26" t="str">
        <f t="shared" si="178"/>
        <v/>
      </c>
      <c r="B140" s="26" t="str">
        <f t="shared" si="179"/>
        <v/>
      </c>
      <c r="C140" s="26" t="str">
        <f t="shared" si="180"/>
        <v/>
      </c>
      <c r="D140" s="103" t="str">
        <f t="shared" si="150"/>
        <v/>
      </c>
      <c r="E140" s="118" t="str">
        <f t="shared" si="151"/>
        <v/>
      </c>
      <c r="F140" s="103" t="str">
        <f t="shared" si="152"/>
        <v/>
      </c>
      <c r="G140" s="103"/>
      <c r="H140" s="60" t="str">
        <f>IF(B140="","",(IF(AND(B140&gt;='Tab1-Plan'!$C$9,C140&gt;='Tab1-Plan'!$D$9),1,0)))</f>
        <v/>
      </c>
      <c r="I140" s="64" t="str">
        <f>IF(AND(B140="",T140=""),"",VLOOKUP($A$3,'Tab2-Assumptions'!$A$10:$C$13,2,FALSE))</f>
        <v/>
      </c>
      <c r="J140" s="64" t="str">
        <f>IF(AND(B140="",T140=""),"",VLOOKUP($A$3,'Tab2-Assumptions'!$A$10:$C$13,3,FALSE))</f>
        <v/>
      </c>
      <c r="K140" s="103" t="str">
        <f t="shared" si="181"/>
        <v/>
      </c>
      <c r="L140" s="103" t="str">
        <f t="shared" si="153"/>
        <v/>
      </c>
      <c r="M140" s="103" t="str">
        <f t="shared" si="154"/>
        <v/>
      </c>
      <c r="N140" s="103" t="str">
        <f t="shared" si="155"/>
        <v/>
      </c>
      <c r="O140" s="103" t="str">
        <f t="shared" si="156"/>
        <v/>
      </c>
      <c r="P140" s="103" t="str">
        <f t="shared" si="182"/>
        <v/>
      </c>
      <c r="Q140" s="103" t="str">
        <f t="shared" si="157"/>
        <v/>
      </c>
      <c r="R140" s="103" t="str">
        <f t="shared" si="158"/>
        <v/>
      </c>
      <c r="T140" s="26" t="str">
        <f t="shared" si="183"/>
        <v/>
      </c>
      <c r="U140" s="119" t="str">
        <f t="shared" si="159"/>
        <v/>
      </c>
      <c r="V140" s="119"/>
      <c r="W140" s="120" t="str">
        <f t="shared" si="184"/>
        <v/>
      </c>
      <c r="X140" s="120" t="str">
        <f t="shared" si="160"/>
        <v/>
      </c>
      <c r="Y140" s="120" t="str">
        <f t="shared" si="161"/>
        <v/>
      </c>
      <c r="Z140" s="120"/>
      <c r="AA140" s="119" t="str">
        <f t="shared" si="185"/>
        <v/>
      </c>
      <c r="AC140" s="26" t="str">
        <f t="shared" si="162"/>
        <v/>
      </c>
      <c r="AD140" s="25" t="str">
        <f t="shared" si="163"/>
        <v/>
      </c>
      <c r="AE140" s="105"/>
      <c r="AF140" s="26" t="str">
        <f t="shared" si="164"/>
        <v/>
      </c>
      <c r="AG140" s="25" t="str">
        <f t="shared" si="165"/>
        <v/>
      </c>
      <c r="AH140" s="123"/>
      <c r="AI140" s="51" t="str">
        <f t="shared" si="166"/>
        <v/>
      </c>
      <c r="AJ140" s="35" t="str">
        <f t="shared" si="167"/>
        <v/>
      </c>
      <c r="AL140" s="25" t="str">
        <f t="shared" si="186"/>
        <v/>
      </c>
      <c r="AM140" s="25" t="str">
        <f t="shared" si="187"/>
        <v/>
      </c>
      <c r="AO140" s="33" t="str">
        <f t="shared" si="188"/>
        <v/>
      </c>
      <c r="AP140" s="33" t="str">
        <f t="shared" si="189"/>
        <v/>
      </c>
      <c r="AQ140" s="125"/>
      <c r="AR140" s="126" t="str">
        <f t="shared" si="190"/>
        <v/>
      </c>
      <c r="AS140" s="126" t="str">
        <f t="shared" si="191"/>
        <v/>
      </c>
      <c r="AT140" s="126"/>
      <c r="AU140" s="62" t="str">
        <f t="shared" si="168"/>
        <v/>
      </c>
      <c r="AV140" s="62" t="str">
        <f t="shared" si="169"/>
        <v/>
      </c>
      <c r="AW140" s="62" t="str">
        <f t="shared" si="170"/>
        <v/>
      </c>
      <c r="AX140" s="61" t="str">
        <f t="shared" si="192"/>
        <v/>
      </c>
      <c r="AY140" s="126"/>
      <c r="AZ140" s="33" t="str">
        <f>IF(B140="","",VLOOKUP($A$3,'Tab1-Plan'!$B$30:$F$33,IF(B140&lt;65,2,3),FALSE))</f>
        <v/>
      </c>
      <c r="BA140" s="33" t="str">
        <f>IF(T140="","",VLOOKUP($A$3,'Tab1-Plan'!$B$30:$F$33,IF(T140&lt;65,4,5),FALSE))</f>
        <v/>
      </c>
      <c r="BB140" s="115"/>
      <c r="BC140" s="126" t="str">
        <f t="shared" si="171"/>
        <v/>
      </c>
      <c r="BD140" s="126" t="str">
        <f t="shared" si="172"/>
        <v/>
      </c>
      <c r="BE140" s="125"/>
      <c r="BF140" s="62" t="str">
        <f t="shared" si="193"/>
        <v/>
      </c>
      <c r="BG140" s="62" t="str">
        <f t="shared" si="173"/>
        <v/>
      </c>
      <c r="BH140" s="62" t="str">
        <f t="shared" si="174"/>
        <v/>
      </c>
      <c r="BI140" s="61" t="str">
        <f t="shared" si="175"/>
        <v/>
      </c>
      <c r="BJ140" s="61"/>
      <c r="BK140" s="61" t="str">
        <f t="shared" si="176"/>
        <v/>
      </c>
      <c r="BL140" s="61" t="str">
        <f t="shared" si="177"/>
        <v/>
      </c>
      <c r="BM140" s="127"/>
      <c r="BU140" s="37"/>
      <c r="BV140" s="127"/>
      <c r="BW140" s="127"/>
    </row>
    <row r="141" spans="1:75">
      <c r="A141" s="26" t="str">
        <f t="shared" si="178"/>
        <v/>
      </c>
      <c r="B141" s="26" t="str">
        <f t="shared" si="179"/>
        <v/>
      </c>
      <c r="C141" s="26" t="str">
        <f t="shared" si="180"/>
        <v/>
      </c>
      <c r="D141" s="103" t="str">
        <f t="shared" si="150"/>
        <v/>
      </c>
      <c r="E141" s="118" t="str">
        <f t="shared" si="151"/>
        <v/>
      </c>
      <c r="F141" s="103" t="str">
        <f t="shared" si="152"/>
        <v/>
      </c>
      <c r="G141" s="103"/>
      <c r="H141" s="60" t="str">
        <f>IF(B141="","",(IF(AND(B141&gt;='Tab1-Plan'!$C$9,C141&gt;='Tab1-Plan'!$D$9),1,0)))</f>
        <v/>
      </c>
      <c r="I141" s="64" t="str">
        <f>IF(AND(B141="",T141=""),"",VLOOKUP($A$3,'Tab2-Assumptions'!$A$10:$C$13,2,FALSE))</f>
        <v/>
      </c>
      <c r="J141" s="64" t="str">
        <f>IF(AND(B141="",T141=""),"",VLOOKUP($A$3,'Tab2-Assumptions'!$A$10:$C$13,3,FALSE))</f>
        <v/>
      </c>
      <c r="K141" s="103" t="str">
        <f t="shared" si="181"/>
        <v/>
      </c>
      <c r="L141" s="103" t="str">
        <f t="shared" si="153"/>
        <v/>
      </c>
      <c r="M141" s="103" t="str">
        <f t="shared" si="154"/>
        <v/>
      </c>
      <c r="N141" s="103" t="str">
        <f t="shared" si="155"/>
        <v/>
      </c>
      <c r="O141" s="103" t="str">
        <f t="shared" si="156"/>
        <v/>
      </c>
      <c r="P141" s="103" t="str">
        <f t="shared" si="182"/>
        <v/>
      </c>
      <c r="Q141" s="103" t="str">
        <f t="shared" si="157"/>
        <v/>
      </c>
      <c r="R141" s="103" t="str">
        <f t="shared" si="158"/>
        <v/>
      </c>
      <c r="T141" s="26" t="str">
        <f t="shared" si="183"/>
        <v/>
      </c>
      <c r="U141" s="119" t="str">
        <f t="shared" si="159"/>
        <v/>
      </c>
      <c r="V141" s="119"/>
      <c r="W141" s="120" t="str">
        <f t="shared" si="184"/>
        <v/>
      </c>
      <c r="X141" s="120" t="str">
        <f t="shared" si="160"/>
        <v/>
      </c>
      <c r="Y141" s="120" t="str">
        <f t="shared" si="161"/>
        <v/>
      </c>
      <c r="Z141" s="120"/>
      <c r="AA141" s="119" t="str">
        <f t="shared" si="185"/>
        <v/>
      </c>
      <c r="AC141" s="26" t="str">
        <f t="shared" si="162"/>
        <v/>
      </c>
      <c r="AD141" s="25" t="str">
        <f t="shared" si="163"/>
        <v/>
      </c>
      <c r="AE141" s="105"/>
      <c r="AF141" s="26" t="str">
        <f t="shared" si="164"/>
        <v/>
      </c>
      <c r="AG141" s="25" t="str">
        <f t="shared" si="165"/>
        <v/>
      </c>
      <c r="AH141" s="123"/>
      <c r="AI141" s="51" t="str">
        <f t="shared" si="166"/>
        <v/>
      </c>
      <c r="AJ141" s="35" t="str">
        <f t="shared" si="167"/>
        <v/>
      </c>
      <c r="AL141" s="25" t="str">
        <f t="shared" si="186"/>
        <v/>
      </c>
      <c r="AM141" s="25" t="str">
        <f t="shared" si="187"/>
        <v/>
      </c>
      <c r="AO141" s="33" t="str">
        <f t="shared" si="188"/>
        <v/>
      </c>
      <c r="AP141" s="33" t="str">
        <f t="shared" si="189"/>
        <v/>
      </c>
      <c r="AQ141" s="125"/>
      <c r="AR141" s="126" t="str">
        <f t="shared" si="190"/>
        <v/>
      </c>
      <c r="AS141" s="126" t="str">
        <f t="shared" si="191"/>
        <v/>
      </c>
      <c r="AT141" s="126"/>
      <c r="AU141" s="62" t="str">
        <f t="shared" si="168"/>
        <v/>
      </c>
      <c r="AV141" s="62" t="str">
        <f t="shared" si="169"/>
        <v/>
      </c>
      <c r="AW141" s="62" t="str">
        <f t="shared" si="170"/>
        <v/>
      </c>
      <c r="AX141" s="61" t="str">
        <f t="shared" si="192"/>
        <v/>
      </c>
      <c r="AY141" s="126"/>
      <c r="AZ141" s="33" t="str">
        <f>IF(B141="","",VLOOKUP($A$3,'Tab1-Plan'!$B$30:$F$33,IF(B141&lt;65,2,3),FALSE))</f>
        <v/>
      </c>
      <c r="BA141" s="33" t="str">
        <f>IF(T141="","",VLOOKUP($A$3,'Tab1-Plan'!$B$30:$F$33,IF(T141&lt;65,4,5),FALSE))</f>
        <v/>
      </c>
      <c r="BB141" s="115"/>
      <c r="BC141" s="126" t="str">
        <f t="shared" si="171"/>
        <v/>
      </c>
      <c r="BD141" s="126" t="str">
        <f t="shared" si="172"/>
        <v/>
      </c>
      <c r="BE141" s="125"/>
      <c r="BF141" s="62" t="str">
        <f t="shared" si="193"/>
        <v/>
      </c>
      <c r="BG141" s="62" t="str">
        <f t="shared" si="173"/>
        <v/>
      </c>
      <c r="BH141" s="62" t="str">
        <f t="shared" si="174"/>
        <v/>
      </c>
      <c r="BI141" s="61" t="str">
        <f t="shared" si="175"/>
        <v/>
      </c>
      <c r="BJ141" s="61"/>
      <c r="BK141" s="61" t="str">
        <f t="shared" si="176"/>
        <v/>
      </c>
      <c r="BL141" s="61" t="str">
        <f t="shared" si="177"/>
        <v/>
      </c>
      <c r="BM141" s="127"/>
      <c r="BU141" s="37"/>
      <c r="BV141" s="127"/>
      <c r="BW141" s="127"/>
    </row>
    <row r="142" spans="1:75">
      <c r="A142" s="26" t="str">
        <f t="shared" si="178"/>
        <v/>
      </c>
      <c r="B142" s="26" t="str">
        <f t="shared" si="179"/>
        <v/>
      </c>
      <c r="C142" s="26" t="str">
        <f t="shared" si="180"/>
        <v/>
      </c>
      <c r="D142" s="103" t="str">
        <f t="shared" si="150"/>
        <v/>
      </c>
      <c r="E142" s="118" t="str">
        <f t="shared" si="151"/>
        <v/>
      </c>
      <c r="F142" s="103" t="str">
        <f t="shared" si="152"/>
        <v/>
      </c>
      <c r="G142" s="103"/>
      <c r="H142" s="60" t="str">
        <f>IF(B142="","",(IF(AND(B142&gt;='Tab1-Plan'!$C$9,C142&gt;='Tab1-Plan'!$D$9),1,0)))</f>
        <v/>
      </c>
      <c r="I142" s="64" t="str">
        <f>IF(AND(B142="",T142=""),"",VLOOKUP($A$3,'Tab2-Assumptions'!$A$10:$C$13,2,FALSE))</f>
        <v/>
      </c>
      <c r="J142" s="64" t="str">
        <f>IF(AND(B142="",T142=""),"",VLOOKUP($A$3,'Tab2-Assumptions'!$A$10:$C$13,3,FALSE))</f>
        <v/>
      </c>
      <c r="K142" s="103" t="str">
        <f t="shared" si="181"/>
        <v/>
      </c>
      <c r="L142" s="103" t="str">
        <f t="shared" si="153"/>
        <v/>
      </c>
      <c r="M142" s="103" t="str">
        <f t="shared" si="154"/>
        <v/>
      </c>
      <c r="N142" s="103" t="str">
        <f t="shared" si="155"/>
        <v/>
      </c>
      <c r="O142" s="103" t="str">
        <f t="shared" si="156"/>
        <v/>
      </c>
      <c r="P142" s="103" t="str">
        <f t="shared" si="182"/>
        <v/>
      </c>
      <c r="Q142" s="103" t="str">
        <f t="shared" si="157"/>
        <v/>
      </c>
      <c r="R142" s="103" t="str">
        <f t="shared" si="158"/>
        <v/>
      </c>
      <c r="T142" s="26" t="str">
        <f t="shared" si="183"/>
        <v/>
      </c>
      <c r="U142" s="119" t="str">
        <f t="shared" si="159"/>
        <v/>
      </c>
      <c r="V142" s="119"/>
      <c r="W142" s="120" t="str">
        <f t="shared" si="184"/>
        <v/>
      </c>
      <c r="X142" s="120" t="str">
        <f t="shared" si="160"/>
        <v/>
      </c>
      <c r="Y142" s="120" t="str">
        <f t="shared" si="161"/>
        <v/>
      </c>
      <c r="Z142" s="120"/>
      <c r="AA142" s="119" t="str">
        <f t="shared" si="185"/>
        <v/>
      </c>
      <c r="AC142" s="26" t="str">
        <f t="shared" si="162"/>
        <v/>
      </c>
      <c r="AD142" s="25" t="str">
        <f t="shared" si="163"/>
        <v/>
      </c>
      <c r="AE142" s="105"/>
      <c r="AF142" s="26" t="str">
        <f t="shared" si="164"/>
        <v/>
      </c>
      <c r="AG142" s="25" t="str">
        <f t="shared" si="165"/>
        <v/>
      </c>
      <c r="AH142" s="123"/>
      <c r="AI142" s="51" t="str">
        <f t="shared" si="166"/>
        <v/>
      </c>
      <c r="AJ142" s="35" t="str">
        <f t="shared" si="167"/>
        <v/>
      </c>
      <c r="AL142" s="25" t="str">
        <f t="shared" si="186"/>
        <v/>
      </c>
      <c r="AM142" s="25" t="str">
        <f t="shared" si="187"/>
        <v/>
      </c>
      <c r="AO142" s="33" t="str">
        <f t="shared" si="188"/>
        <v/>
      </c>
      <c r="AP142" s="33" t="str">
        <f t="shared" si="189"/>
        <v/>
      </c>
      <c r="AQ142" s="125"/>
      <c r="AR142" s="126" t="str">
        <f t="shared" si="190"/>
        <v/>
      </c>
      <c r="AS142" s="126" t="str">
        <f t="shared" si="191"/>
        <v/>
      </c>
      <c r="AT142" s="126"/>
      <c r="AU142" s="62" t="str">
        <f t="shared" si="168"/>
        <v/>
      </c>
      <c r="AV142" s="62" t="str">
        <f t="shared" si="169"/>
        <v/>
      </c>
      <c r="AW142" s="62" t="str">
        <f t="shared" si="170"/>
        <v/>
      </c>
      <c r="AX142" s="61" t="str">
        <f t="shared" si="192"/>
        <v/>
      </c>
      <c r="AY142" s="126"/>
      <c r="AZ142" s="33" t="str">
        <f>IF(B142="","",VLOOKUP($A$3,'Tab1-Plan'!$B$30:$F$33,IF(B142&lt;65,2,3),FALSE))</f>
        <v/>
      </c>
      <c r="BA142" s="33" t="str">
        <f>IF(T142="","",VLOOKUP($A$3,'Tab1-Plan'!$B$30:$F$33,IF(T142&lt;65,4,5),FALSE))</f>
        <v/>
      </c>
      <c r="BB142" s="115"/>
      <c r="BC142" s="126" t="str">
        <f t="shared" si="171"/>
        <v/>
      </c>
      <c r="BD142" s="126" t="str">
        <f t="shared" si="172"/>
        <v/>
      </c>
      <c r="BE142" s="125"/>
      <c r="BF142" s="62" t="str">
        <f t="shared" si="193"/>
        <v/>
      </c>
      <c r="BG142" s="62" t="str">
        <f t="shared" si="173"/>
        <v/>
      </c>
      <c r="BH142" s="62" t="str">
        <f t="shared" si="174"/>
        <v/>
      </c>
      <c r="BI142" s="61" t="str">
        <f t="shared" si="175"/>
        <v/>
      </c>
      <c r="BJ142" s="61"/>
      <c r="BK142" s="61" t="str">
        <f t="shared" si="176"/>
        <v/>
      </c>
      <c r="BL142" s="61" t="str">
        <f t="shared" si="177"/>
        <v/>
      </c>
      <c r="BM142" s="127"/>
      <c r="BU142" s="37"/>
      <c r="BV142" s="127"/>
      <c r="BW142" s="127"/>
    </row>
    <row r="143" spans="1:75">
      <c r="A143" s="26" t="str">
        <f t="shared" si="178"/>
        <v/>
      </c>
      <c r="B143" s="26" t="str">
        <f t="shared" si="179"/>
        <v/>
      </c>
      <c r="C143" s="26" t="str">
        <f t="shared" si="180"/>
        <v/>
      </c>
      <c r="D143" s="103" t="str">
        <f t="shared" si="150"/>
        <v/>
      </c>
      <c r="E143" s="118" t="str">
        <f t="shared" si="151"/>
        <v/>
      </c>
      <c r="F143" s="103" t="str">
        <f t="shared" si="152"/>
        <v/>
      </c>
      <c r="G143" s="103"/>
      <c r="H143" s="60" t="str">
        <f>IF(B143="","",(IF(AND(B143&gt;='Tab1-Plan'!$C$9,C143&gt;='Tab1-Plan'!$D$9),1,0)))</f>
        <v/>
      </c>
      <c r="I143" s="64" t="str">
        <f>IF(AND(B143="",T143=""),"",VLOOKUP($A$3,'Tab2-Assumptions'!$A$10:$C$13,2,FALSE))</f>
        <v/>
      </c>
      <c r="J143" s="64" t="str">
        <f>IF(AND(B143="",T143=""),"",VLOOKUP($A$3,'Tab2-Assumptions'!$A$10:$C$13,3,FALSE))</f>
        <v/>
      </c>
      <c r="K143" s="103" t="str">
        <f t="shared" si="181"/>
        <v/>
      </c>
      <c r="L143" s="103" t="str">
        <f t="shared" si="153"/>
        <v/>
      </c>
      <c r="M143" s="103" t="str">
        <f t="shared" si="154"/>
        <v/>
      </c>
      <c r="N143" s="103" t="str">
        <f t="shared" si="155"/>
        <v/>
      </c>
      <c r="O143" s="103" t="str">
        <f t="shared" si="156"/>
        <v/>
      </c>
      <c r="P143" s="103" t="str">
        <f t="shared" si="182"/>
        <v/>
      </c>
      <c r="Q143" s="103" t="str">
        <f t="shared" si="157"/>
        <v/>
      </c>
      <c r="R143" s="103" t="str">
        <f t="shared" si="158"/>
        <v/>
      </c>
      <c r="T143" s="26" t="str">
        <f t="shared" si="183"/>
        <v/>
      </c>
      <c r="U143" s="119" t="str">
        <f t="shared" si="159"/>
        <v/>
      </c>
      <c r="V143" s="119"/>
      <c r="W143" s="120" t="str">
        <f t="shared" si="184"/>
        <v/>
      </c>
      <c r="X143" s="120" t="str">
        <f t="shared" si="160"/>
        <v/>
      </c>
      <c r="Y143" s="120" t="str">
        <f t="shared" si="161"/>
        <v/>
      </c>
      <c r="Z143" s="120"/>
      <c r="AA143" s="119" t="str">
        <f t="shared" si="185"/>
        <v/>
      </c>
      <c r="AC143" s="26" t="str">
        <f t="shared" si="162"/>
        <v/>
      </c>
      <c r="AD143" s="25" t="str">
        <f t="shared" si="163"/>
        <v/>
      </c>
      <c r="AE143" s="105"/>
      <c r="AF143" s="26" t="str">
        <f t="shared" si="164"/>
        <v/>
      </c>
      <c r="AG143" s="25" t="str">
        <f t="shared" si="165"/>
        <v/>
      </c>
      <c r="AH143" s="123"/>
      <c r="AI143" s="51" t="str">
        <f t="shared" si="166"/>
        <v/>
      </c>
      <c r="AJ143" s="35" t="str">
        <f t="shared" si="167"/>
        <v/>
      </c>
      <c r="AL143" s="25" t="str">
        <f t="shared" si="186"/>
        <v/>
      </c>
      <c r="AM143" s="25" t="str">
        <f t="shared" si="187"/>
        <v/>
      </c>
      <c r="AO143" s="33" t="str">
        <f t="shared" si="188"/>
        <v/>
      </c>
      <c r="AP143" s="33" t="str">
        <f t="shared" si="189"/>
        <v/>
      </c>
      <c r="AQ143" s="125"/>
      <c r="AR143" s="126" t="str">
        <f t="shared" si="190"/>
        <v/>
      </c>
      <c r="AS143" s="126" t="str">
        <f t="shared" si="191"/>
        <v/>
      </c>
      <c r="AT143" s="126"/>
      <c r="AU143" s="62" t="str">
        <f t="shared" si="168"/>
        <v/>
      </c>
      <c r="AV143" s="62" t="str">
        <f t="shared" si="169"/>
        <v/>
      </c>
      <c r="AW143" s="62" t="str">
        <f t="shared" si="170"/>
        <v/>
      </c>
      <c r="AX143" s="61" t="str">
        <f t="shared" si="192"/>
        <v/>
      </c>
      <c r="AY143" s="126"/>
      <c r="AZ143" s="33" t="str">
        <f>IF(B143="","",VLOOKUP($A$3,'Tab1-Plan'!$B$30:$F$33,IF(B143&lt;65,2,3),FALSE))</f>
        <v/>
      </c>
      <c r="BA143" s="33" t="str">
        <f>IF(T143="","",VLOOKUP($A$3,'Tab1-Plan'!$B$30:$F$33,IF(T143&lt;65,4,5),FALSE))</f>
        <v/>
      </c>
      <c r="BB143" s="115"/>
      <c r="BC143" s="126" t="str">
        <f t="shared" si="171"/>
        <v/>
      </c>
      <c r="BD143" s="126" t="str">
        <f t="shared" si="172"/>
        <v/>
      </c>
      <c r="BE143" s="125"/>
      <c r="BF143" s="62" t="str">
        <f t="shared" si="193"/>
        <v/>
      </c>
      <c r="BG143" s="62" t="str">
        <f t="shared" si="173"/>
        <v/>
      </c>
      <c r="BH143" s="62" t="str">
        <f t="shared" si="174"/>
        <v/>
      </c>
      <c r="BI143" s="61" t="str">
        <f t="shared" si="175"/>
        <v/>
      </c>
      <c r="BJ143" s="61"/>
      <c r="BK143" s="61" t="str">
        <f t="shared" si="176"/>
        <v/>
      </c>
      <c r="BL143" s="61" t="str">
        <f t="shared" si="177"/>
        <v/>
      </c>
      <c r="BM143" s="127"/>
      <c r="BU143" s="37"/>
      <c r="BV143" s="127"/>
      <c r="BW143" s="127"/>
    </row>
    <row r="144" spans="1:75">
      <c r="A144" s="26" t="str">
        <f t="shared" si="178"/>
        <v/>
      </c>
      <c r="B144" s="26" t="str">
        <f t="shared" si="179"/>
        <v/>
      </c>
      <c r="C144" s="26" t="str">
        <f t="shared" si="180"/>
        <v/>
      </c>
      <c r="D144" s="103" t="str">
        <f t="shared" si="150"/>
        <v/>
      </c>
      <c r="E144" s="118" t="str">
        <f t="shared" si="151"/>
        <v/>
      </c>
      <c r="F144" s="103" t="str">
        <f t="shared" si="152"/>
        <v/>
      </c>
      <c r="G144" s="103"/>
      <c r="H144" s="60" t="str">
        <f>IF(B144="","",(IF(AND(B144&gt;='Tab1-Plan'!$C$9,C144&gt;='Tab1-Plan'!$D$9),1,0)))</f>
        <v/>
      </c>
      <c r="I144" s="64" t="str">
        <f>IF(AND(B144="",T144=""),"",VLOOKUP($A$3,'Tab2-Assumptions'!$A$10:$C$13,2,FALSE))</f>
        <v/>
      </c>
      <c r="J144" s="64" t="str">
        <f>IF(AND(B144="",T144=""),"",VLOOKUP($A$3,'Tab2-Assumptions'!$A$10:$C$13,3,FALSE))</f>
        <v/>
      </c>
      <c r="K144" s="103" t="str">
        <f t="shared" si="181"/>
        <v/>
      </c>
      <c r="L144" s="103" t="str">
        <f t="shared" si="153"/>
        <v/>
      </c>
      <c r="M144" s="103" t="str">
        <f t="shared" si="154"/>
        <v/>
      </c>
      <c r="N144" s="103" t="str">
        <f t="shared" si="155"/>
        <v/>
      </c>
      <c r="O144" s="103" t="str">
        <f t="shared" si="156"/>
        <v/>
      </c>
      <c r="P144" s="103" t="str">
        <f t="shared" si="182"/>
        <v/>
      </c>
      <c r="Q144" s="103" t="str">
        <f t="shared" si="157"/>
        <v/>
      </c>
      <c r="R144" s="103" t="str">
        <f t="shared" si="158"/>
        <v/>
      </c>
      <c r="T144" s="26" t="str">
        <f t="shared" si="183"/>
        <v/>
      </c>
      <c r="U144" s="119" t="str">
        <f t="shared" si="159"/>
        <v/>
      </c>
      <c r="V144" s="119"/>
      <c r="W144" s="120" t="str">
        <f t="shared" si="184"/>
        <v/>
      </c>
      <c r="X144" s="120" t="str">
        <f t="shared" si="160"/>
        <v/>
      </c>
      <c r="Y144" s="120" t="str">
        <f t="shared" si="161"/>
        <v/>
      </c>
      <c r="Z144" s="120"/>
      <c r="AA144" s="119" t="str">
        <f t="shared" si="185"/>
        <v/>
      </c>
      <c r="AC144" s="26" t="str">
        <f t="shared" si="162"/>
        <v/>
      </c>
      <c r="AD144" s="25" t="str">
        <f t="shared" si="163"/>
        <v/>
      </c>
      <c r="AE144" s="105"/>
      <c r="AF144" s="26" t="str">
        <f t="shared" si="164"/>
        <v/>
      </c>
      <c r="AG144" s="25" t="str">
        <f t="shared" si="165"/>
        <v/>
      </c>
      <c r="AH144" s="123"/>
      <c r="AI144" s="51" t="str">
        <f t="shared" si="166"/>
        <v/>
      </c>
      <c r="AJ144" s="35" t="str">
        <f t="shared" si="167"/>
        <v/>
      </c>
      <c r="AL144" s="25" t="str">
        <f t="shared" si="186"/>
        <v/>
      </c>
      <c r="AM144" s="25" t="str">
        <f t="shared" si="187"/>
        <v/>
      </c>
      <c r="AO144" s="33" t="str">
        <f t="shared" si="188"/>
        <v/>
      </c>
      <c r="AP144" s="33" t="str">
        <f t="shared" si="189"/>
        <v/>
      </c>
      <c r="AQ144" s="125"/>
      <c r="AR144" s="126" t="str">
        <f t="shared" si="190"/>
        <v/>
      </c>
      <c r="AS144" s="126" t="str">
        <f t="shared" si="191"/>
        <v/>
      </c>
      <c r="AT144" s="126"/>
      <c r="AU144" s="62" t="str">
        <f t="shared" si="168"/>
        <v/>
      </c>
      <c r="AV144" s="62" t="str">
        <f t="shared" si="169"/>
        <v/>
      </c>
      <c r="AW144" s="62" t="str">
        <f t="shared" si="170"/>
        <v/>
      </c>
      <c r="AX144" s="61" t="str">
        <f t="shared" si="192"/>
        <v/>
      </c>
      <c r="AY144" s="126"/>
      <c r="AZ144" s="33" t="str">
        <f>IF(B144="","",VLOOKUP($A$3,'Tab1-Plan'!$B$30:$F$33,IF(B144&lt;65,2,3),FALSE))</f>
        <v/>
      </c>
      <c r="BA144" s="33" t="str">
        <f>IF(T144="","",VLOOKUP($A$3,'Tab1-Plan'!$B$30:$F$33,IF(T144&lt;65,4,5),FALSE))</f>
        <v/>
      </c>
      <c r="BB144" s="115"/>
      <c r="BC144" s="126" t="str">
        <f t="shared" si="171"/>
        <v/>
      </c>
      <c r="BD144" s="126" t="str">
        <f t="shared" si="172"/>
        <v/>
      </c>
      <c r="BE144" s="125"/>
      <c r="BF144" s="62" t="str">
        <f t="shared" si="193"/>
        <v/>
      </c>
      <c r="BG144" s="62" t="str">
        <f t="shared" si="173"/>
        <v/>
      </c>
      <c r="BH144" s="62" t="str">
        <f t="shared" si="174"/>
        <v/>
      </c>
      <c r="BI144" s="61" t="str">
        <f t="shared" si="175"/>
        <v/>
      </c>
      <c r="BJ144" s="61"/>
      <c r="BK144" s="61" t="str">
        <f t="shared" si="176"/>
        <v/>
      </c>
      <c r="BL144" s="61" t="str">
        <f t="shared" si="177"/>
        <v/>
      </c>
      <c r="BM144" s="127"/>
      <c r="BU144" s="37"/>
      <c r="BV144" s="127"/>
      <c r="BW144" s="127"/>
    </row>
    <row r="145" spans="1:75">
      <c r="A145" s="26" t="str">
        <f t="shared" si="178"/>
        <v/>
      </c>
      <c r="B145" s="26" t="str">
        <f t="shared" si="179"/>
        <v/>
      </c>
      <c r="C145" s="26" t="str">
        <f t="shared" si="180"/>
        <v/>
      </c>
      <c r="D145" s="103" t="str">
        <f t="shared" si="150"/>
        <v/>
      </c>
      <c r="E145" s="118" t="str">
        <f t="shared" si="151"/>
        <v/>
      </c>
      <c r="F145" s="103" t="str">
        <f t="shared" si="152"/>
        <v/>
      </c>
      <c r="G145" s="103"/>
      <c r="H145" s="60" t="str">
        <f>IF(B145="","",(IF(AND(B145&gt;='Tab1-Plan'!$C$9,C145&gt;='Tab1-Plan'!$D$9),1,0)))</f>
        <v/>
      </c>
      <c r="I145" s="64" t="str">
        <f>IF(AND(B145="",T145=""),"",VLOOKUP($A$3,'Tab2-Assumptions'!$A$10:$C$13,2,FALSE))</f>
        <v/>
      </c>
      <c r="J145" s="64" t="str">
        <f>IF(AND(B145="",T145=""),"",VLOOKUP($A$3,'Tab2-Assumptions'!$A$10:$C$13,3,FALSE))</f>
        <v/>
      </c>
      <c r="K145" s="103" t="str">
        <f t="shared" si="181"/>
        <v/>
      </c>
      <c r="L145" s="103" t="str">
        <f t="shared" si="153"/>
        <v/>
      </c>
      <c r="M145" s="103" t="str">
        <f t="shared" si="154"/>
        <v/>
      </c>
      <c r="N145" s="103" t="str">
        <f t="shared" si="155"/>
        <v/>
      </c>
      <c r="O145" s="103" t="str">
        <f t="shared" si="156"/>
        <v/>
      </c>
      <c r="P145" s="103" t="str">
        <f t="shared" si="182"/>
        <v/>
      </c>
      <c r="Q145" s="103" t="str">
        <f t="shared" si="157"/>
        <v/>
      </c>
      <c r="R145" s="103" t="str">
        <f t="shared" si="158"/>
        <v/>
      </c>
      <c r="T145" s="26" t="str">
        <f t="shared" si="183"/>
        <v/>
      </c>
      <c r="U145" s="119" t="str">
        <f t="shared" si="159"/>
        <v/>
      </c>
      <c r="V145" s="119"/>
      <c r="W145" s="120" t="str">
        <f t="shared" si="184"/>
        <v/>
      </c>
      <c r="X145" s="120" t="str">
        <f t="shared" si="160"/>
        <v/>
      </c>
      <c r="Y145" s="120" t="str">
        <f t="shared" si="161"/>
        <v/>
      </c>
      <c r="Z145" s="120"/>
      <c r="AA145" s="119" t="str">
        <f t="shared" si="185"/>
        <v/>
      </c>
      <c r="AC145" s="26" t="str">
        <f t="shared" si="162"/>
        <v/>
      </c>
      <c r="AD145" s="25" t="str">
        <f t="shared" si="163"/>
        <v/>
      </c>
      <c r="AE145" s="105"/>
      <c r="AF145" s="26" t="str">
        <f t="shared" si="164"/>
        <v/>
      </c>
      <c r="AG145" s="25" t="str">
        <f t="shared" si="165"/>
        <v/>
      </c>
      <c r="AH145" s="123"/>
      <c r="AI145" s="51" t="str">
        <f t="shared" si="166"/>
        <v/>
      </c>
      <c r="AJ145" s="35" t="str">
        <f t="shared" si="167"/>
        <v/>
      </c>
      <c r="AL145" s="25" t="str">
        <f t="shared" si="186"/>
        <v/>
      </c>
      <c r="AM145" s="25" t="str">
        <f t="shared" si="187"/>
        <v/>
      </c>
      <c r="AO145" s="33" t="str">
        <f t="shared" si="188"/>
        <v/>
      </c>
      <c r="AP145" s="33" t="str">
        <f t="shared" si="189"/>
        <v/>
      </c>
      <c r="AQ145" s="125"/>
      <c r="AR145" s="126" t="str">
        <f t="shared" si="190"/>
        <v/>
      </c>
      <c r="AS145" s="126" t="str">
        <f t="shared" si="191"/>
        <v/>
      </c>
      <c r="AT145" s="126"/>
      <c r="AU145" s="62" t="str">
        <f t="shared" si="168"/>
        <v/>
      </c>
      <c r="AV145" s="62" t="str">
        <f t="shared" si="169"/>
        <v/>
      </c>
      <c r="AW145" s="62" t="str">
        <f t="shared" si="170"/>
        <v/>
      </c>
      <c r="AX145" s="61" t="str">
        <f t="shared" si="192"/>
        <v/>
      </c>
      <c r="AY145" s="126"/>
      <c r="AZ145" s="33" t="str">
        <f>IF(B145="","",VLOOKUP($A$3,'Tab1-Plan'!$B$30:$F$33,IF(B145&lt;65,2,3),FALSE))</f>
        <v/>
      </c>
      <c r="BA145" s="33" t="str">
        <f>IF(T145="","",VLOOKUP($A$3,'Tab1-Plan'!$B$30:$F$33,IF(T145&lt;65,4,5),FALSE))</f>
        <v/>
      </c>
      <c r="BB145" s="115"/>
      <c r="BC145" s="126" t="str">
        <f t="shared" si="171"/>
        <v/>
      </c>
      <c r="BD145" s="126" t="str">
        <f t="shared" si="172"/>
        <v/>
      </c>
      <c r="BE145" s="125"/>
      <c r="BF145" s="62" t="str">
        <f t="shared" si="193"/>
        <v/>
      </c>
      <c r="BG145" s="62" t="str">
        <f t="shared" si="173"/>
        <v/>
      </c>
      <c r="BH145" s="62" t="str">
        <f t="shared" si="174"/>
        <v/>
      </c>
      <c r="BI145" s="61" t="str">
        <f t="shared" si="175"/>
        <v/>
      </c>
      <c r="BJ145" s="61"/>
      <c r="BK145" s="61" t="str">
        <f t="shared" si="176"/>
        <v/>
      </c>
      <c r="BL145" s="61" t="str">
        <f t="shared" si="177"/>
        <v/>
      </c>
      <c r="BM145" s="127"/>
      <c r="BU145" s="37"/>
      <c r="BV145" s="127"/>
      <c r="BW145" s="127"/>
    </row>
    <row r="146" spans="1:75">
      <c r="A146" s="26" t="str">
        <f t="shared" si="178"/>
        <v/>
      </c>
      <c r="B146" s="26" t="str">
        <f t="shared" si="179"/>
        <v/>
      </c>
      <c r="C146" s="26" t="str">
        <f t="shared" si="180"/>
        <v/>
      </c>
      <c r="D146" s="103" t="str">
        <f t="shared" si="150"/>
        <v/>
      </c>
      <c r="E146" s="118" t="str">
        <f t="shared" si="151"/>
        <v/>
      </c>
      <c r="F146" s="103" t="str">
        <f t="shared" si="152"/>
        <v/>
      </c>
      <c r="G146" s="103"/>
      <c r="H146" s="60" t="str">
        <f>IF(B146="","",(IF(AND(B146&gt;='Tab1-Plan'!$C$9,C146&gt;='Tab1-Plan'!$D$9),1,0)))</f>
        <v/>
      </c>
      <c r="I146" s="64" t="str">
        <f>IF(AND(B146="",T146=""),"",VLOOKUP($A$3,'Tab2-Assumptions'!$A$10:$C$13,2,FALSE))</f>
        <v/>
      </c>
      <c r="J146" s="64" t="str">
        <f>IF(AND(B146="",T146=""),"",VLOOKUP($A$3,'Tab2-Assumptions'!$A$10:$C$13,3,FALSE))</f>
        <v/>
      </c>
      <c r="K146" s="103" t="str">
        <f t="shared" si="181"/>
        <v/>
      </c>
      <c r="L146" s="103" t="str">
        <f t="shared" si="153"/>
        <v/>
      </c>
      <c r="M146" s="103" t="str">
        <f t="shared" si="154"/>
        <v/>
      </c>
      <c r="N146" s="103" t="str">
        <f t="shared" si="155"/>
        <v/>
      </c>
      <c r="O146" s="103" t="str">
        <f t="shared" si="156"/>
        <v/>
      </c>
      <c r="P146" s="103" t="str">
        <f t="shared" si="182"/>
        <v/>
      </c>
      <c r="Q146" s="103" t="str">
        <f t="shared" si="157"/>
        <v/>
      </c>
      <c r="R146" s="103" t="str">
        <f t="shared" si="158"/>
        <v/>
      </c>
      <c r="T146" s="26" t="str">
        <f t="shared" si="183"/>
        <v/>
      </c>
      <c r="U146" s="119" t="str">
        <f t="shared" si="159"/>
        <v/>
      </c>
      <c r="V146" s="119"/>
      <c r="W146" s="120" t="str">
        <f t="shared" si="184"/>
        <v/>
      </c>
      <c r="X146" s="120" t="str">
        <f t="shared" si="160"/>
        <v/>
      </c>
      <c r="Y146" s="120" t="str">
        <f t="shared" si="161"/>
        <v/>
      </c>
      <c r="Z146" s="120"/>
      <c r="AA146" s="119" t="str">
        <f t="shared" si="185"/>
        <v/>
      </c>
      <c r="AC146" s="26" t="str">
        <f t="shared" si="162"/>
        <v/>
      </c>
      <c r="AD146" s="25" t="str">
        <f t="shared" si="163"/>
        <v/>
      </c>
      <c r="AE146" s="105"/>
      <c r="AF146" s="26" t="str">
        <f t="shared" si="164"/>
        <v/>
      </c>
      <c r="AG146" s="25" t="str">
        <f t="shared" si="165"/>
        <v/>
      </c>
      <c r="AH146" s="123"/>
      <c r="AI146" s="51" t="str">
        <f t="shared" si="166"/>
        <v/>
      </c>
      <c r="AJ146" s="35" t="str">
        <f t="shared" si="167"/>
        <v/>
      </c>
      <c r="AL146" s="25" t="str">
        <f t="shared" si="186"/>
        <v/>
      </c>
      <c r="AM146" s="25" t="str">
        <f t="shared" si="187"/>
        <v/>
      </c>
      <c r="AO146" s="33" t="str">
        <f t="shared" si="188"/>
        <v/>
      </c>
      <c r="AP146" s="33" t="str">
        <f t="shared" si="189"/>
        <v/>
      </c>
      <c r="AQ146" s="125"/>
      <c r="AR146" s="126" t="str">
        <f t="shared" si="190"/>
        <v/>
      </c>
      <c r="AS146" s="126" t="str">
        <f t="shared" si="191"/>
        <v/>
      </c>
      <c r="AT146" s="126"/>
      <c r="AU146" s="62" t="str">
        <f t="shared" si="168"/>
        <v/>
      </c>
      <c r="AV146" s="62" t="str">
        <f t="shared" si="169"/>
        <v/>
      </c>
      <c r="AW146" s="62" t="str">
        <f t="shared" si="170"/>
        <v/>
      </c>
      <c r="AX146" s="61" t="str">
        <f t="shared" si="192"/>
        <v/>
      </c>
      <c r="AY146" s="126"/>
      <c r="AZ146" s="33" t="str">
        <f>IF(B146="","",VLOOKUP($A$3,'Tab1-Plan'!$B$30:$F$33,IF(B146&lt;65,2,3),FALSE))</f>
        <v/>
      </c>
      <c r="BA146" s="33" t="str">
        <f>IF(T146="","",VLOOKUP($A$3,'Tab1-Plan'!$B$30:$F$33,IF(T146&lt;65,4,5),FALSE))</f>
        <v/>
      </c>
      <c r="BB146" s="115"/>
      <c r="BC146" s="126" t="str">
        <f t="shared" si="171"/>
        <v/>
      </c>
      <c r="BD146" s="126" t="str">
        <f t="shared" si="172"/>
        <v/>
      </c>
      <c r="BE146" s="125"/>
      <c r="BF146" s="62" t="str">
        <f t="shared" si="193"/>
        <v/>
      </c>
      <c r="BG146" s="62" t="str">
        <f t="shared" si="173"/>
        <v/>
      </c>
      <c r="BH146" s="62" t="str">
        <f t="shared" si="174"/>
        <v/>
      </c>
      <c r="BI146" s="61" t="str">
        <f t="shared" si="175"/>
        <v/>
      </c>
      <c r="BJ146" s="61"/>
      <c r="BK146" s="61" t="str">
        <f t="shared" si="176"/>
        <v/>
      </c>
      <c r="BL146" s="61" t="str">
        <f t="shared" si="177"/>
        <v/>
      </c>
      <c r="BM146" s="127"/>
      <c r="BU146" s="37"/>
      <c r="BV146" s="127"/>
      <c r="BW146" s="127"/>
    </row>
    <row r="147" spans="1:75">
      <c r="A147" s="26" t="str">
        <f t="shared" si="178"/>
        <v/>
      </c>
      <c r="B147" s="26" t="str">
        <f t="shared" si="179"/>
        <v/>
      </c>
      <c r="C147" s="26" t="str">
        <f t="shared" si="180"/>
        <v/>
      </c>
      <c r="D147" s="103" t="str">
        <f t="shared" si="150"/>
        <v/>
      </c>
      <c r="E147" s="118" t="str">
        <f t="shared" si="151"/>
        <v/>
      </c>
      <c r="F147" s="103" t="str">
        <f t="shared" si="152"/>
        <v/>
      </c>
      <c r="G147" s="103"/>
      <c r="H147" s="60" t="str">
        <f>IF(B147="","",(IF(AND(B147&gt;='Tab1-Plan'!$C$9,C147&gt;='Tab1-Plan'!$D$9),1,0)))</f>
        <v/>
      </c>
      <c r="I147" s="64" t="str">
        <f>IF(AND(B147="",T147=""),"",VLOOKUP($A$3,'Tab2-Assumptions'!$A$10:$C$13,2,FALSE))</f>
        <v/>
      </c>
      <c r="J147" s="64" t="str">
        <f>IF(AND(B147="",T147=""),"",VLOOKUP($A$3,'Tab2-Assumptions'!$A$10:$C$13,3,FALSE))</f>
        <v/>
      </c>
      <c r="K147" s="103" t="str">
        <f t="shared" si="181"/>
        <v/>
      </c>
      <c r="L147" s="103" t="str">
        <f t="shared" si="153"/>
        <v/>
      </c>
      <c r="M147" s="103" t="str">
        <f t="shared" si="154"/>
        <v/>
      </c>
      <c r="N147" s="103" t="str">
        <f t="shared" si="155"/>
        <v/>
      </c>
      <c r="O147" s="103" t="str">
        <f t="shared" si="156"/>
        <v/>
      </c>
      <c r="P147" s="103" t="str">
        <f t="shared" si="182"/>
        <v/>
      </c>
      <c r="Q147" s="103" t="str">
        <f t="shared" si="157"/>
        <v/>
      </c>
      <c r="R147" s="103" t="str">
        <f t="shared" si="158"/>
        <v/>
      </c>
      <c r="T147" s="26" t="str">
        <f t="shared" si="183"/>
        <v/>
      </c>
      <c r="U147" s="119" t="str">
        <f t="shared" si="159"/>
        <v/>
      </c>
      <c r="V147" s="119"/>
      <c r="W147" s="120" t="str">
        <f t="shared" si="184"/>
        <v/>
      </c>
      <c r="X147" s="120" t="str">
        <f t="shared" si="160"/>
        <v/>
      </c>
      <c r="Y147" s="120" t="str">
        <f t="shared" si="161"/>
        <v/>
      </c>
      <c r="Z147" s="120"/>
      <c r="AA147" s="119" t="str">
        <f t="shared" si="185"/>
        <v/>
      </c>
      <c r="AC147" s="26" t="str">
        <f t="shared" si="162"/>
        <v/>
      </c>
      <c r="AD147" s="25" t="str">
        <f t="shared" si="163"/>
        <v/>
      </c>
      <c r="AE147" s="105"/>
      <c r="AF147" s="26" t="str">
        <f t="shared" si="164"/>
        <v/>
      </c>
      <c r="AG147" s="25" t="str">
        <f t="shared" si="165"/>
        <v/>
      </c>
      <c r="AH147" s="123"/>
      <c r="AI147" s="51" t="str">
        <f t="shared" si="166"/>
        <v/>
      </c>
      <c r="AJ147" s="35" t="str">
        <f t="shared" si="167"/>
        <v/>
      </c>
      <c r="AL147" s="25" t="str">
        <f t="shared" si="186"/>
        <v/>
      </c>
      <c r="AM147" s="25" t="str">
        <f t="shared" si="187"/>
        <v/>
      </c>
      <c r="AO147" s="33" t="str">
        <f t="shared" si="188"/>
        <v/>
      </c>
      <c r="AP147" s="33" t="str">
        <f t="shared" si="189"/>
        <v/>
      </c>
      <c r="AQ147" s="125"/>
      <c r="AR147" s="126" t="str">
        <f t="shared" si="190"/>
        <v/>
      </c>
      <c r="AS147" s="126" t="str">
        <f t="shared" si="191"/>
        <v/>
      </c>
      <c r="AT147" s="126"/>
      <c r="AU147" s="62" t="str">
        <f t="shared" si="168"/>
        <v/>
      </c>
      <c r="AV147" s="62" t="str">
        <f t="shared" si="169"/>
        <v/>
      </c>
      <c r="AW147" s="62" t="str">
        <f t="shared" si="170"/>
        <v/>
      </c>
      <c r="AX147" s="61" t="str">
        <f t="shared" si="192"/>
        <v/>
      </c>
      <c r="AY147" s="126"/>
      <c r="AZ147" s="33" t="str">
        <f>IF(B147="","",VLOOKUP($A$3,'Tab1-Plan'!$B$30:$F$33,IF(B147&lt;65,2,3),FALSE))</f>
        <v/>
      </c>
      <c r="BA147" s="33" t="str">
        <f>IF(T147="","",VLOOKUP($A$3,'Tab1-Plan'!$B$30:$F$33,IF(T147&lt;65,4,5),FALSE))</f>
        <v/>
      </c>
      <c r="BB147" s="115"/>
      <c r="BC147" s="126" t="str">
        <f t="shared" si="171"/>
        <v/>
      </c>
      <c r="BD147" s="126" t="str">
        <f t="shared" si="172"/>
        <v/>
      </c>
      <c r="BE147" s="125"/>
      <c r="BF147" s="62" t="str">
        <f t="shared" si="193"/>
        <v/>
      </c>
      <c r="BG147" s="62" t="str">
        <f t="shared" si="173"/>
        <v/>
      </c>
      <c r="BH147" s="62" t="str">
        <f t="shared" si="174"/>
        <v/>
      </c>
      <c r="BI147" s="61" t="str">
        <f t="shared" si="175"/>
        <v/>
      </c>
      <c r="BJ147" s="61"/>
      <c r="BK147" s="61" t="str">
        <f t="shared" si="176"/>
        <v/>
      </c>
      <c r="BL147" s="61" t="str">
        <f t="shared" si="177"/>
        <v/>
      </c>
      <c r="BM147" s="127"/>
      <c r="BU147" s="37"/>
      <c r="BV147" s="127"/>
      <c r="BW147" s="127"/>
    </row>
    <row r="148" spans="1:75">
      <c r="A148" s="26" t="str">
        <f t="shared" si="178"/>
        <v/>
      </c>
      <c r="B148" s="26" t="str">
        <f t="shared" si="179"/>
        <v/>
      </c>
      <c r="C148" s="26" t="str">
        <f t="shared" si="180"/>
        <v/>
      </c>
      <c r="D148" s="103" t="str">
        <f t="shared" si="150"/>
        <v/>
      </c>
      <c r="E148" s="118" t="str">
        <f t="shared" si="151"/>
        <v/>
      </c>
      <c r="F148" s="103" t="str">
        <f t="shared" si="152"/>
        <v/>
      </c>
      <c r="G148" s="103"/>
      <c r="H148" s="60" t="str">
        <f>IF(B148="","",(IF(AND(B148&gt;='Tab1-Plan'!$C$9,C148&gt;='Tab1-Plan'!$D$9),1,0)))</f>
        <v/>
      </c>
      <c r="I148" s="64" t="str">
        <f>IF(AND(B148="",T148=""),"",VLOOKUP($A$3,'Tab2-Assumptions'!$A$10:$C$13,2,FALSE))</f>
        <v/>
      </c>
      <c r="J148" s="64" t="str">
        <f>IF(AND(B148="",T148=""),"",VLOOKUP($A$3,'Tab2-Assumptions'!$A$10:$C$13,3,FALSE))</f>
        <v/>
      </c>
      <c r="K148" s="103" t="str">
        <f t="shared" si="181"/>
        <v/>
      </c>
      <c r="L148" s="103" t="str">
        <f t="shared" si="153"/>
        <v/>
      </c>
      <c r="M148" s="103" t="str">
        <f t="shared" si="154"/>
        <v/>
      </c>
      <c r="N148" s="103" t="str">
        <f t="shared" si="155"/>
        <v/>
      </c>
      <c r="O148" s="103" t="str">
        <f t="shared" si="156"/>
        <v/>
      </c>
      <c r="P148" s="103" t="str">
        <f t="shared" si="182"/>
        <v/>
      </c>
      <c r="Q148" s="103" t="str">
        <f t="shared" si="157"/>
        <v/>
      </c>
      <c r="R148" s="103" t="str">
        <f t="shared" si="158"/>
        <v/>
      </c>
      <c r="T148" s="26" t="str">
        <f t="shared" si="183"/>
        <v/>
      </c>
      <c r="U148" s="119" t="str">
        <f t="shared" si="159"/>
        <v/>
      </c>
      <c r="V148" s="119"/>
      <c r="W148" s="120" t="str">
        <f t="shared" si="184"/>
        <v/>
      </c>
      <c r="X148" s="120" t="str">
        <f t="shared" si="160"/>
        <v/>
      </c>
      <c r="Y148" s="120" t="str">
        <f t="shared" si="161"/>
        <v/>
      </c>
      <c r="Z148" s="120"/>
      <c r="AA148" s="119" t="str">
        <f t="shared" si="185"/>
        <v/>
      </c>
      <c r="AC148" s="26" t="str">
        <f t="shared" si="162"/>
        <v/>
      </c>
      <c r="AD148" s="25" t="str">
        <f t="shared" si="163"/>
        <v/>
      </c>
      <c r="AE148" s="105"/>
      <c r="AF148" s="26" t="str">
        <f t="shared" si="164"/>
        <v/>
      </c>
      <c r="AG148" s="25" t="str">
        <f t="shared" si="165"/>
        <v/>
      </c>
      <c r="AH148" s="123"/>
      <c r="AI148" s="51" t="str">
        <f t="shared" si="166"/>
        <v/>
      </c>
      <c r="AJ148" s="35" t="str">
        <f t="shared" si="167"/>
        <v/>
      </c>
      <c r="AL148" s="25" t="str">
        <f t="shared" si="186"/>
        <v/>
      </c>
      <c r="AM148" s="25" t="str">
        <f t="shared" si="187"/>
        <v/>
      </c>
      <c r="AO148" s="33" t="str">
        <f t="shared" si="188"/>
        <v/>
      </c>
      <c r="AP148" s="33" t="str">
        <f t="shared" si="189"/>
        <v/>
      </c>
      <c r="AQ148" s="125"/>
      <c r="AR148" s="126" t="str">
        <f t="shared" si="190"/>
        <v/>
      </c>
      <c r="AS148" s="126" t="str">
        <f t="shared" si="191"/>
        <v/>
      </c>
      <c r="AT148" s="126"/>
      <c r="AU148" s="62" t="str">
        <f t="shared" si="168"/>
        <v/>
      </c>
      <c r="AV148" s="62" t="str">
        <f t="shared" si="169"/>
        <v/>
      </c>
      <c r="AW148" s="62" t="str">
        <f t="shared" si="170"/>
        <v/>
      </c>
      <c r="AX148" s="61" t="str">
        <f t="shared" si="192"/>
        <v/>
      </c>
      <c r="AY148" s="126"/>
      <c r="AZ148" s="33" t="str">
        <f>IF(B148="","",VLOOKUP($A$3,'Tab1-Plan'!$B$30:$F$33,IF(B148&lt;65,2,3),FALSE))</f>
        <v/>
      </c>
      <c r="BA148" s="33" t="str">
        <f>IF(T148="","",VLOOKUP($A$3,'Tab1-Plan'!$B$30:$F$33,IF(T148&lt;65,4,5),FALSE))</f>
        <v/>
      </c>
      <c r="BB148" s="115"/>
      <c r="BC148" s="126" t="str">
        <f t="shared" si="171"/>
        <v/>
      </c>
      <c r="BD148" s="126" t="str">
        <f t="shared" si="172"/>
        <v/>
      </c>
      <c r="BE148" s="125"/>
      <c r="BF148" s="62" t="str">
        <f t="shared" si="193"/>
        <v/>
      </c>
      <c r="BG148" s="62" t="str">
        <f t="shared" si="173"/>
        <v/>
      </c>
      <c r="BH148" s="62" t="str">
        <f t="shared" si="174"/>
        <v/>
      </c>
      <c r="BI148" s="61" t="str">
        <f t="shared" si="175"/>
        <v/>
      </c>
      <c r="BJ148" s="61"/>
      <c r="BK148" s="61" t="str">
        <f t="shared" si="176"/>
        <v/>
      </c>
      <c r="BL148" s="61" t="str">
        <f t="shared" si="177"/>
        <v/>
      </c>
      <c r="BM148" s="127"/>
      <c r="BU148" s="37"/>
      <c r="BV148" s="127"/>
      <c r="BW148" s="127"/>
    </row>
    <row r="149" spans="1:75">
      <c r="A149" s="26" t="str">
        <f t="shared" si="178"/>
        <v/>
      </c>
      <c r="B149" s="26" t="str">
        <f t="shared" si="179"/>
        <v/>
      </c>
      <c r="C149" s="26" t="str">
        <f t="shared" si="180"/>
        <v/>
      </c>
      <c r="D149" s="103" t="str">
        <f t="shared" si="150"/>
        <v/>
      </c>
      <c r="E149" s="118" t="str">
        <f t="shared" si="151"/>
        <v/>
      </c>
      <c r="F149" s="103" t="str">
        <f t="shared" si="152"/>
        <v/>
      </c>
      <c r="G149" s="103"/>
      <c r="H149" s="60" t="str">
        <f>IF(B149="","",(IF(AND(B149&gt;='Tab1-Plan'!$C$9,C149&gt;='Tab1-Plan'!$D$9),1,0)))</f>
        <v/>
      </c>
      <c r="I149" s="64" t="str">
        <f>IF(AND(B149="",T149=""),"",VLOOKUP($A$3,'Tab2-Assumptions'!$A$10:$C$13,2,FALSE))</f>
        <v/>
      </c>
      <c r="J149" s="64" t="str">
        <f>IF(AND(B149="",T149=""),"",VLOOKUP($A$3,'Tab2-Assumptions'!$A$10:$C$13,3,FALSE))</f>
        <v/>
      </c>
      <c r="K149" s="103" t="str">
        <f t="shared" si="181"/>
        <v/>
      </c>
      <c r="L149" s="103" t="str">
        <f t="shared" si="153"/>
        <v/>
      </c>
      <c r="M149" s="103" t="str">
        <f t="shared" si="154"/>
        <v/>
      </c>
      <c r="N149" s="103" t="str">
        <f t="shared" si="155"/>
        <v/>
      </c>
      <c r="O149" s="103" t="str">
        <f t="shared" si="156"/>
        <v/>
      </c>
      <c r="P149" s="103" t="str">
        <f t="shared" si="182"/>
        <v/>
      </c>
      <c r="Q149" s="103" t="str">
        <f t="shared" si="157"/>
        <v/>
      </c>
      <c r="R149" s="103" t="str">
        <f t="shared" si="158"/>
        <v/>
      </c>
      <c r="T149" s="26" t="str">
        <f t="shared" si="183"/>
        <v/>
      </c>
      <c r="U149" s="119" t="str">
        <f t="shared" si="159"/>
        <v/>
      </c>
      <c r="V149" s="119"/>
      <c r="W149" s="120" t="str">
        <f t="shared" si="184"/>
        <v/>
      </c>
      <c r="X149" s="120" t="str">
        <f t="shared" si="160"/>
        <v/>
      </c>
      <c r="Y149" s="120" t="str">
        <f t="shared" si="161"/>
        <v/>
      </c>
      <c r="Z149" s="120"/>
      <c r="AA149" s="119" t="str">
        <f t="shared" si="185"/>
        <v/>
      </c>
      <c r="AC149" s="26" t="str">
        <f t="shared" si="162"/>
        <v/>
      </c>
      <c r="AD149" s="25" t="str">
        <f t="shared" si="163"/>
        <v/>
      </c>
      <c r="AE149" s="105"/>
      <c r="AF149" s="26" t="str">
        <f t="shared" si="164"/>
        <v/>
      </c>
      <c r="AG149" s="25" t="str">
        <f t="shared" si="165"/>
        <v/>
      </c>
      <c r="AH149" s="123"/>
      <c r="AI149" s="51" t="str">
        <f t="shared" si="166"/>
        <v/>
      </c>
      <c r="AJ149" s="35" t="str">
        <f t="shared" si="167"/>
        <v/>
      </c>
      <c r="AL149" s="25" t="str">
        <f t="shared" si="186"/>
        <v/>
      </c>
      <c r="AM149" s="25" t="str">
        <f t="shared" si="187"/>
        <v/>
      </c>
      <c r="AO149" s="33" t="str">
        <f t="shared" si="188"/>
        <v/>
      </c>
      <c r="AP149" s="33" t="str">
        <f t="shared" si="189"/>
        <v/>
      </c>
      <c r="AQ149" s="125"/>
      <c r="AR149" s="126" t="str">
        <f t="shared" si="190"/>
        <v/>
      </c>
      <c r="AS149" s="126" t="str">
        <f t="shared" si="191"/>
        <v/>
      </c>
      <c r="AT149" s="126"/>
      <c r="AU149" s="62" t="str">
        <f t="shared" si="168"/>
        <v/>
      </c>
      <c r="AV149" s="62" t="str">
        <f t="shared" si="169"/>
        <v/>
      </c>
      <c r="AW149" s="62" t="str">
        <f t="shared" si="170"/>
        <v/>
      </c>
      <c r="AX149" s="61" t="str">
        <f t="shared" si="192"/>
        <v/>
      </c>
      <c r="AY149" s="126"/>
      <c r="AZ149" s="33" t="str">
        <f>IF(B149="","",VLOOKUP($A$3,'Tab1-Plan'!$B$30:$F$33,IF(B149&lt;65,2,3),FALSE))</f>
        <v/>
      </c>
      <c r="BA149" s="33" t="str">
        <f>IF(T149="","",VLOOKUP($A$3,'Tab1-Plan'!$B$30:$F$33,IF(T149&lt;65,4,5),FALSE))</f>
        <v/>
      </c>
      <c r="BB149" s="115"/>
      <c r="BC149" s="126" t="str">
        <f t="shared" si="171"/>
        <v/>
      </c>
      <c r="BD149" s="126" t="str">
        <f t="shared" si="172"/>
        <v/>
      </c>
      <c r="BE149" s="125"/>
      <c r="BF149" s="62" t="str">
        <f t="shared" si="193"/>
        <v/>
      </c>
      <c r="BG149" s="62" t="str">
        <f t="shared" si="173"/>
        <v/>
      </c>
      <c r="BH149" s="62" t="str">
        <f t="shared" si="174"/>
        <v/>
      </c>
      <c r="BI149" s="61" t="str">
        <f t="shared" si="175"/>
        <v/>
      </c>
      <c r="BJ149" s="61"/>
      <c r="BK149" s="61" t="str">
        <f t="shared" si="176"/>
        <v/>
      </c>
      <c r="BL149" s="61" t="str">
        <f t="shared" si="177"/>
        <v/>
      </c>
      <c r="BM149" s="127"/>
      <c r="BU149" s="37"/>
      <c r="BV149" s="127"/>
      <c r="BW149" s="127"/>
    </row>
    <row r="150" spans="1:75">
      <c r="A150" s="26" t="str">
        <f t="shared" si="178"/>
        <v/>
      </c>
      <c r="B150" s="26" t="str">
        <f t="shared" si="179"/>
        <v/>
      </c>
      <c r="C150" s="26" t="str">
        <f t="shared" si="180"/>
        <v/>
      </c>
      <c r="D150" s="103" t="str">
        <f t="shared" si="150"/>
        <v/>
      </c>
      <c r="E150" s="118" t="str">
        <f t="shared" si="151"/>
        <v/>
      </c>
      <c r="F150" s="103" t="str">
        <f t="shared" si="152"/>
        <v/>
      </c>
      <c r="G150" s="103"/>
      <c r="H150" s="60" t="str">
        <f>IF(B150="","",(IF(AND(B150&gt;='Tab1-Plan'!$C$9,C150&gt;='Tab1-Plan'!$D$9),1,0)))</f>
        <v/>
      </c>
      <c r="I150" s="64" t="str">
        <f>IF(AND(B150="",T150=""),"",VLOOKUP($A$3,'Tab2-Assumptions'!$A$10:$C$13,2,FALSE))</f>
        <v/>
      </c>
      <c r="J150" s="64" t="str">
        <f>IF(AND(B150="",T150=""),"",VLOOKUP($A$3,'Tab2-Assumptions'!$A$10:$C$13,3,FALSE))</f>
        <v/>
      </c>
      <c r="K150" s="103" t="str">
        <f t="shared" si="181"/>
        <v/>
      </c>
      <c r="L150" s="103" t="str">
        <f t="shared" si="153"/>
        <v/>
      </c>
      <c r="M150" s="103" t="str">
        <f t="shared" si="154"/>
        <v/>
      </c>
      <c r="N150" s="103" t="str">
        <f t="shared" si="155"/>
        <v/>
      </c>
      <c r="O150" s="103" t="str">
        <f t="shared" si="156"/>
        <v/>
      </c>
      <c r="P150" s="103" t="str">
        <f t="shared" si="182"/>
        <v/>
      </c>
      <c r="Q150" s="103" t="str">
        <f t="shared" si="157"/>
        <v/>
      </c>
      <c r="R150" s="103" t="str">
        <f t="shared" si="158"/>
        <v/>
      </c>
      <c r="T150" s="26" t="str">
        <f t="shared" si="183"/>
        <v/>
      </c>
      <c r="U150" s="119" t="str">
        <f t="shared" si="159"/>
        <v/>
      </c>
      <c r="V150" s="119"/>
      <c r="W150" s="120" t="str">
        <f t="shared" si="184"/>
        <v/>
      </c>
      <c r="X150" s="120" t="str">
        <f t="shared" si="160"/>
        <v/>
      </c>
      <c r="Y150" s="120" t="str">
        <f t="shared" si="161"/>
        <v/>
      </c>
      <c r="Z150" s="120"/>
      <c r="AA150" s="119" t="str">
        <f t="shared" si="185"/>
        <v/>
      </c>
      <c r="AC150" s="26" t="str">
        <f t="shared" si="162"/>
        <v/>
      </c>
      <c r="AD150" s="25" t="str">
        <f t="shared" si="163"/>
        <v/>
      </c>
      <c r="AE150" s="105"/>
      <c r="AF150" s="26" t="str">
        <f t="shared" si="164"/>
        <v/>
      </c>
      <c r="AG150" s="25" t="str">
        <f t="shared" si="165"/>
        <v/>
      </c>
      <c r="AH150" s="123"/>
      <c r="AI150" s="51" t="str">
        <f t="shared" si="166"/>
        <v/>
      </c>
      <c r="AJ150" s="35" t="str">
        <f t="shared" si="167"/>
        <v/>
      </c>
      <c r="AL150" s="25" t="str">
        <f t="shared" si="186"/>
        <v/>
      </c>
      <c r="AM150" s="25" t="str">
        <f t="shared" si="187"/>
        <v/>
      </c>
      <c r="AO150" s="33" t="str">
        <f t="shared" si="188"/>
        <v/>
      </c>
      <c r="AP150" s="33" t="str">
        <f t="shared" si="189"/>
        <v/>
      </c>
      <c r="AQ150" s="125"/>
      <c r="AR150" s="126" t="str">
        <f t="shared" si="190"/>
        <v/>
      </c>
      <c r="AS150" s="126" t="str">
        <f t="shared" si="191"/>
        <v/>
      </c>
      <c r="AT150" s="126"/>
      <c r="AU150" s="62" t="str">
        <f t="shared" si="168"/>
        <v/>
      </c>
      <c r="AV150" s="62" t="str">
        <f t="shared" si="169"/>
        <v/>
      </c>
      <c r="AW150" s="62" t="str">
        <f t="shared" si="170"/>
        <v/>
      </c>
      <c r="AX150" s="61" t="str">
        <f t="shared" si="192"/>
        <v/>
      </c>
      <c r="AY150" s="126"/>
      <c r="AZ150" s="33" t="str">
        <f>IF(B150="","",VLOOKUP($A$3,'Tab1-Plan'!$B$30:$F$33,IF(B150&lt;65,2,3),FALSE))</f>
        <v/>
      </c>
      <c r="BA150" s="33" t="str">
        <f>IF(T150="","",VLOOKUP($A$3,'Tab1-Plan'!$B$30:$F$33,IF(T150&lt;65,4,5),FALSE))</f>
        <v/>
      </c>
      <c r="BB150" s="115"/>
      <c r="BC150" s="126" t="str">
        <f t="shared" si="171"/>
        <v/>
      </c>
      <c r="BD150" s="126" t="str">
        <f t="shared" si="172"/>
        <v/>
      </c>
      <c r="BE150" s="125"/>
      <c r="BF150" s="62" t="str">
        <f t="shared" si="193"/>
        <v/>
      </c>
      <c r="BG150" s="62" t="str">
        <f t="shared" si="173"/>
        <v/>
      </c>
      <c r="BH150" s="62" t="str">
        <f t="shared" si="174"/>
        <v/>
      </c>
      <c r="BI150" s="61" t="str">
        <f t="shared" si="175"/>
        <v/>
      </c>
      <c r="BJ150" s="61"/>
      <c r="BK150" s="61" t="str">
        <f t="shared" si="176"/>
        <v/>
      </c>
      <c r="BL150" s="61" t="str">
        <f t="shared" si="177"/>
        <v/>
      </c>
      <c r="BM150" s="127"/>
      <c r="BU150" s="37"/>
      <c r="BV150" s="127"/>
      <c r="BW150" s="127"/>
    </row>
    <row r="151" spans="1:75">
      <c r="BK151" s="61"/>
      <c r="BL151" s="61"/>
    </row>
    <row r="152" spans="1:75">
      <c r="BK152" s="61"/>
      <c r="BL152" s="61"/>
    </row>
    <row r="153" spans="1:75">
      <c r="BK153" s="61"/>
      <c r="BL153" s="61"/>
    </row>
    <row r="154" spans="1:75">
      <c r="BK154" s="61"/>
      <c r="BL154" s="61"/>
    </row>
    <row r="155" spans="1:75">
      <c r="BK155" s="61"/>
      <c r="BL155" s="61"/>
    </row>
    <row r="156" spans="1:75">
      <c r="BK156" s="61"/>
      <c r="BL156" s="61"/>
    </row>
    <row r="157" spans="1:75">
      <c r="BK157" s="61"/>
      <c r="BL157" s="61"/>
    </row>
    <row r="158" spans="1:75">
      <c r="BK158" s="61"/>
      <c r="BL158" s="61"/>
    </row>
    <row r="159" spans="1:75">
      <c r="BK159" s="61"/>
      <c r="BL159" s="61"/>
    </row>
    <row r="160" spans="1:75">
      <c r="BK160" s="61"/>
      <c r="BL160" s="61"/>
    </row>
    <row r="161" spans="63:64">
      <c r="BK161" s="61"/>
      <c r="BL161" s="61"/>
    </row>
    <row r="162" spans="63:64">
      <c r="BK162" s="61"/>
      <c r="BL162" s="61"/>
    </row>
    <row r="163" spans="63:64">
      <c r="BK163" s="61"/>
      <c r="BL163" s="61"/>
    </row>
    <row r="164" spans="63:64">
      <c r="BK164" s="61"/>
      <c r="BL164" s="61"/>
    </row>
    <row r="165" spans="63:64">
      <c r="BK165" s="61"/>
      <c r="BL165" s="61"/>
    </row>
    <row r="166" spans="63:64">
      <c r="BK166" s="61"/>
      <c r="BL166" s="61"/>
    </row>
    <row r="167" spans="63:64">
      <c r="BK167" s="61"/>
      <c r="BL167" s="61"/>
    </row>
    <row r="168" spans="63:64">
      <c r="BK168" s="61"/>
      <c r="BL168" s="61"/>
    </row>
    <row r="169" spans="63:64">
      <c r="BK169" s="61"/>
      <c r="BL169" s="61"/>
    </row>
    <row r="170" spans="63:64">
      <c r="BK170" s="61"/>
      <c r="BL170" s="61"/>
    </row>
    <row r="171" spans="63:64">
      <c r="BK171" s="61"/>
      <c r="BL171" s="61"/>
    </row>
    <row r="172" spans="63:64">
      <c r="BK172" s="61"/>
      <c r="BL172" s="61"/>
    </row>
    <row r="173" spans="63:64">
      <c r="BK173" s="61"/>
      <c r="BL173" s="61"/>
    </row>
    <row r="174" spans="63:64">
      <c r="BK174" s="61"/>
      <c r="BL174" s="61"/>
    </row>
    <row r="175" spans="63:64">
      <c r="BK175" s="61"/>
      <c r="BL175" s="61"/>
    </row>
    <row r="176" spans="63:64">
      <c r="BK176" s="61"/>
      <c r="BL176" s="61"/>
    </row>
    <row r="177" spans="63:64">
      <c r="BK177" s="61"/>
      <c r="BL177" s="61"/>
    </row>
    <row r="178" spans="63:64">
      <c r="BK178" s="61"/>
      <c r="BL178" s="61"/>
    </row>
    <row r="179" spans="63:64">
      <c r="BK179" s="61"/>
      <c r="BL179" s="61"/>
    </row>
    <row r="180" spans="63:64">
      <c r="BK180" s="61"/>
      <c r="BL180" s="61"/>
    </row>
    <row r="181" spans="63:64">
      <c r="BK181" s="61"/>
      <c r="BL181" s="61"/>
    </row>
    <row r="182" spans="63:64">
      <c r="BK182" s="61"/>
      <c r="BL182" s="61"/>
    </row>
    <row r="183" spans="63:64">
      <c r="BK183" s="61"/>
      <c r="BL183" s="61"/>
    </row>
    <row r="184" spans="63:64">
      <c r="BK184" s="61"/>
      <c r="BL184" s="61"/>
    </row>
    <row r="185" spans="63:64">
      <c r="BK185" s="61"/>
      <c r="BL185" s="61"/>
    </row>
    <row r="186" spans="63:64">
      <c r="BK186" s="61"/>
      <c r="BL186" s="61"/>
    </row>
    <row r="187" spans="63:64">
      <c r="BK187" s="61"/>
      <c r="BL187" s="61"/>
    </row>
    <row r="188" spans="63:64">
      <c r="BK188" s="61"/>
      <c r="BL188" s="61"/>
    </row>
    <row r="189" spans="63:64">
      <c r="BK189" s="61"/>
      <c r="BL189" s="61"/>
    </row>
    <row r="190" spans="63:64">
      <c r="BK190" s="61"/>
      <c r="BL190" s="61"/>
    </row>
    <row r="191" spans="63:64">
      <c r="BK191" s="61"/>
      <c r="BL191" s="61"/>
    </row>
    <row r="192" spans="63:64">
      <c r="BK192" s="61"/>
      <c r="BL192" s="61"/>
    </row>
    <row r="193" spans="63:64">
      <c r="BK193" s="61"/>
      <c r="BL193" s="61"/>
    </row>
    <row r="194" spans="63:64">
      <c r="BK194" s="61"/>
      <c r="BL194" s="61"/>
    </row>
    <row r="195" spans="63:64">
      <c r="BK195" s="61"/>
      <c r="BL195" s="61"/>
    </row>
    <row r="196" spans="63:64">
      <c r="BK196" s="61"/>
      <c r="BL196" s="61"/>
    </row>
    <row r="197" spans="63:64">
      <c r="BK197" s="61"/>
      <c r="BL197" s="61"/>
    </row>
    <row r="198" spans="63:64">
      <c r="BK198" s="61"/>
      <c r="BL198" s="61"/>
    </row>
    <row r="199" spans="63:64">
      <c r="BK199" s="61"/>
      <c r="BL199" s="61"/>
    </row>
    <row r="200" spans="63:64">
      <c r="BK200" s="61"/>
      <c r="BL200" s="61"/>
    </row>
    <row r="201" spans="63:64">
      <c r="BK201" s="61"/>
      <c r="BL201" s="61"/>
    </row>
    <row r="202" spans="63:64">
      <c r="BK202" s="61"/>
      <c r="BL202" s="61"/>
    </row>
    <row r="203" spans="63:64">
      <c r="BK203" s="61"/>
      <c r="BL203" s="61"/>
    </row>
    <row r="204" spans="63:64">
      <c r="BK204" s="61"/>
      <c r="BL204" s="61"/>
    </row>
    <row r="205" spans="63:64">
      <c r="BK205" s="61"/>
      <c r="BL205" s="61"/>
    </row>
    <row r="206" spans="63:64">
      <c r="BK206" s="61"/>
      <c r="BL206" s="61"/>
    </row>
    <row r="207" spans="63:64">
      <c r="BK207" s="61"/>
      <c r="BL207" s="61"/>
    </row>
    <row r="208" spans="63:64">
      <c r="BK208" s="61"/>
      <c r="BL208" s="61"/>
    </row>
    <row r="209" spans="63:64">
      <c r="BK209" s="61"/>
      <c r="BL209" s="61"/>
    </row>
    <row r="210" spans="63:64">
      <c r="BK210" s="61"/>
      <c r="BL210" s="61"/>
    </row>
    <row r="211" spans="63:64">
      <c r="BK211" s="61"/>
      <c r="BL211" s="61"/>
    </row>
    <row r="212" spans="63:64">
      <c r="BK212" s="61"/>
      <c r="BL212" s="61"/>
    </row>
    <row r="213" spans="63:64">
      <c r="BK213" s="61"/>
      <c r="BL213" s="61"/>
    </row>
    <row r="214" spans="63:64">
      <c r="BK214" s="61"/>
      <c r="BL214" s="61"/>
    </row>
    <row r="215" spans="63:64">
      <c r="BK215" s="61"/>
      <c r="BL215" s="61"/>
    </row>
    <row r="216" spans="63:64">
      <c r="BK216" s="61"/>
      <c r="BL216" s="61"/>
    </row>
    <row r="217" spans="63:64">
      <c r="BK217" s="61"/>
      <c r="BL217" s="61"/>
    </row>
    <row r="218" spans="63:64">
      <c r="BK218" s="61"/>
      <c r="BL218" s="61"/>
    </row>
    <row r="219" spans="63:64">
      <c r="BK219" s="61"/>
      <c r="BL219" s="61"/>
    </row>
    <row r="220" spans="63:64">
      <c r="BK220" s="61"/>
      <c r="BL220" s="61"/>
    </row>
    <row r="221" spans="63:64">
      <c r="BK221" s="61"/>
      <c r="BL221" s="61"/>
    </row>
    <row r="222" spans="63:64">
      <c r="BK222" s="61"/>
      <c r="BL222" s="61"/>
    </row>
    <row r="223" spans="63:64">
      <c r="BK223" s="61"/>
      <c r="BL223" s="61"/>
    </row>
    <row r="224" spans="63:64">
      <c r="BK224" s="61"/>
      <c r="BL224" s="61"/>
    </row>
    <row r="225" spans="63:64">
      <c r="BK225" s="61"/>
      <c r="BL225" s="61"/>
    </row>
    <row r="226" spans="63:64">
      <c r="BK226" s="61"/>
      <c r="BL226" s="61"/>
    </row>
    <row r="227" spans="63:64">
      <c r="BK227" s="61"/>
      <c r="BL227" s="61"/>
    </row>
    <row r="228" spans="63:64">
      <c r="BK228" s="61"/>
      <c r="BL228" s="61"/>
    </row>
    <row r="229" spans="63:64">
      <c r="BK229" s="61"/>
      <c r="BL229" s="61"/>
    </row>
    <row r="230" spans="63:64">
      <c r="BK230" s="61"/>
      <c r="BL230" s="61"/>
    </row>
    <row r="231" spans="63:64">
      <c r="BK231" s="61"/>
      <c r="BL231" s="61"/>
    </row>
    <row r="232" spans="63:64">
      <c r="BK232" s="61"/>
      <c r="BL232" s="61"/>
    </row>
    <row r="233" spans="63:64">
      <c r="BK233" s="61"/>
      <c r="BL233" s="61"/>
    </row>
    <row r="234" spans="63:64">
      <c r="BK234" s="61"/>
      <c r="BL234" s="61"/>
    </row>
    <row r="235" spans="63:64">
      <c r="BK235" s="61"/>
      <c r="BL235" s="61"/>
    </row>
    <row r="236" spans="63:64">
      <c r="BK236" s="61"/>
      <c r="BL236" s="61"/>
    </row>
    <row r="237" spans="63:64">
      <c r="BK237" s="61"/>
      <c r="BL237" s="61"/>
    </row>
    <row r="238" spans="63:64">
      <c r="BK238" s="61"/>
      <c r="BL238" s="61"/>
    </row>
    <row r="239" spans="63:64">
      <c r="BK239" s="61"/>
      <c r="BL239" s="61"/>
    </row>
    <row r="240" spans="63:64">
      <c r="BK240" s="61"/>
      <c r="BL240" s="61"/>
    </row>
    <row r="241" spans="63:64">
      <c r="BK241" s="61"/>
      <c r="BL241" s="61"/>
    </row>
    <row r="242" spans="63:64">
      <c r="BK242" s="61"/>
      <c r="BL242" s="61"/>
    </row>
    <row r="243" spans="63:64">
      <c r="BK243" s="61"/>
      <c r="BL243" s="61"/>
    </row>
    <row r="244" spans="63:64">
      <c r="BK244" s="61"/>
      <c r="BL244" s="61"/>
    </row>
    <row r="245" spans="63:64">
      <c r="BK245" s="61"/>
      <c r="BL245" s="61"/>
    </row>
    <row r="246" spans="63:64">
      <c r="BK246" s="61"/>
      <c r="BL246" s="61"/>
    </row>
    <row r="247" spans="63:64">
      <c r="BK247" s="61"/>
      <c r="BL247" s="61"/>
    </row>
    <row r="248" spans="63:64">
      <c r="BK248" s="61"/>
      <c r="BL248" s="61"/>
    </row>
    <row r="249" spans="63:64">
      <c r="BK249" s="61"/>
      <c r="BL249" s="61"/>
    </row>
    <row r="250" spans="63:64">
      <c r="BK250" s="61"/>
      <c r="BL250" s="61"/>
    </row>
    <row r="251" spans="63:64">
      <c r="BK251" s="61"/>
      <c r="BL251" s="61"/>
    </row>
    <row r="252" spans="63:64">
      <c r="BK252" s="61"/>
      <c r="BL252" s="61"/>
    </row>
    <row r="253" spans="63:64">
      <c r="BK253" s="61"/>
      <c r="BL253" s="61"/>
    </row>
    <row r="254" spans="63:64">
      <c r="BK254" s="61"/>
      <c r="BL254" s="61"/>
    </row>
    <row r="255" spans="63:64">
      <c r="BK255" s="61"/>
      <c r="BL255" s="61"/>
    </row>
    <row r="256" spans="63:64">
      <c r="BK256" s="61"/>
      <c r="BL256" s="61"/>
    </row>
    <row r="257" spans="63:64">
      <c r="BK257" s="61"/>
      <c r="BL257" s="61"/>
    </row>
    <row r="258" spans="63:64">
      <c r="BK258" s="61"/>
      <c r="BL258" s="61"/>
    </row>
    <row r="259" spans="63:64">
      <c r="BK259" s="61"/>
      <c r="BL259" s="61"/>
    </row>
    <row r="260" spans="63:64">
      <c r="BK260" s="61"/>
      <c r="BL260" s="61"/>
    </row>
    <row r="261" spans="63:64">
      <c r="BK261" s="61"/>
      <c r="BL261" s="61"/>
    </row>
    <row r="262" spans="63:64">
      <c r="BK262" s="61"/>
      <c r="BL262" s="61"/>
    </row>
    <row r="263" spans="63:64">
      <c r="BK263" s="61"/>
      <c r="BL263" s="61"/>
    </row>
    <row r="264" spans="63:64">
      <c r="BK264" s="61"/>
      <c r="BL264" s="61"/>
    </row>
    <row r="265" spans="63:64">
      <c r="BK265" s="61"/>
      <c r="BL265" s="61"/>
    </row>
    <row r="266" spans="63:64">
      <c r="BK266" s="61"/>
      <c r="BL266" s="61"/>
    </row>
    <row r="267" spans="63:64">
      <c r="BK267" s="61"/>
      <c r="BL267" s="61"/>
    </row>
    <row r="268" spans="63:64">
      <c r="BK268" s="61"/>
      <c r="BL268" s="61"/>
    </row>
    <row r="269" spans="63:64">
      <c r="BK269" s="61"/>
      <c r="BL269" s="61"/>
    </row>
    <row r="270" spans="63:64">
      <c r="BK270" s="61"/>
      <c r="BL270" s="61"/>
    </row>
    <row r="271" spans="63:64">
      <c r="BK271" s="61"/>
      <c r="BL271" s="61"/>
    </row>
    <row r="272" spans="63:64">
      <c r="BK272" s="61"/>
      <c r="BL272" s="61"/>
    </row>
    <row r="273" spans="63:64">
      <c r="BK273" s="61"/>
      <c r="BL273" s="61"/>
    </row>
    <row r="274" spans="63:64">
      <c r="BK274" s="61"/>
      <c r="BL274" s="61"/>
    </row>
    <row r="275" spans="63:64">
      <c r="BK275" s="61"/>
      <c r="BL275" s="61"/>
    </row>
    <row r="276" spans="63:64">
      <c r="BK276" s="61"/>
      <c r="BL276" s="61"/>
    </row>
    <row r="277" spans="63:64">
      <c r="BK277" s="61"/>
      <c r="BL277" s="61"/>
    </row>
    <row r="278" spans="63:64">
      <c r="BK278" s="61"/>
      <c r="BL278" s="61"/>
    </row>
    <row r="279" spans="63:64">
      <c r="BK279" s="61"/>
      <c r="BL279" s="61"/>
    </row>
    <row r="280" spans="63:64">
      <c r="BK280" s="61"/>
      <c r="BL280" s="61"/>
    </row>
    <row r="281" spans="63:64">
      <c r="BK281" s="61"/>
      <c r="BL281" s="61"/>
    </row>
    <row r="282" spans="63:64">
      <c r="BK282" s="61"/>
      <c r="BL282" s="61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&amp;L&amp;F&amp;C&amp;A&amp;R&amp;D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5"/>
  <dimension ref="A1:CC282"/>
  <sheetViews>
    <sheetView showGridLines="0" topLeftCell="AL1" workbookViewId="0">
      <pane ySplit="5" topLeftCell="A6" activePane="bottomLeft" state="frozen"/>
      <selection pane="bottomLeft" activeCell="AZ6" sqref="AZ6"/>
    </sheetView>
  </sheetViews>
  <sheetFormatPr defaultColWidth="13.08984375" defaultRowHeight="13.2"/>
  <cols>
    <col min="1" max="3" width="9.81640625" style="106" customWidth="1"/>
    <col min="4" max="4" width="9.81640625" style="57" customWidth="1"/>
    <col min="5" max="5" width="10.6328125" style="57" customWidth="1"/>
    <col min="6" max="6" width="9.81640625" style="57" customWidth="1"/>
    <col min="7" max="7" width="1.81640625" style="57" customWidth="1"/>
    <col min="8" max="9" width="9.81640625" style="14" customWidth="1"/>
    <col min="10" max="10" width="8.6328125" style="14" customWidth="1"/>
    <col min="11" max="16" width="9.81640625" style="57" customWidth="1"/>
    <col min="17" max="18" width="9.81640625" style="14" customWidth="1"/>
    <col min="19" max="19" width="1.81640625" style="14" customWidth="1"/>
    <col min="20" max="21" width="9.81640625" style="14" customWidth="1"/>
    <col min="22" max="22" width="1.81640625" style="14" customWidth="1"/>
    <col min="23" max="25" width="9.81640625" style="14" customWidth="1"/>
    <col min="26" max="26" width="1.81640625" style="14" customWidth="1"/>
    <col min="27" max="27" width="9.81640625" style="14" customWidth="1"/>
    <col min="28" max="28" width="1.81640625" style="14" customWidth="1"/>
    <col min="29" max="30" width="9.81640625" style="14" customWidth="1"/>
    <col min="31" max="31" width="1.81640625" style="69" customWidth="1"/>
    <col min="32" max="33" width="9.81640625" style="69" customWidth="1"/>
    <col min="34" max="34" width="1.81640625" style="69" customWidth="1"/>
    <col min="35" max="36" width="9.81640625" style="14" customWidth="1"/>
    <col min="37" max="37" width="1.81640625" style="14" customWidth="1"/>
    <col min="38" max="39" width="9.81640625" style="14" customWidth="1"/>
    <col min="40" max="40" width="1.81640625" style="14" customWidth="1"/>
    <col min="41" max="42" width="8.81640625" style="14" customWidth="1"/>
    <col min="43" max="43" width="1.81640625" style="69" customWidth="1"/>
    <col min="44" max="44" width="8.81640625" style="69" customWidth="1"/>
    <col min="45" max="45" width="17" style="69" customWidth="1"/>
    <col min="46" max="46" width="1.81640625" style="69" customWidth="1"/>
    <col min="47" max="50" width="8.81640625" style="14" customWidth="1"/>
    <col min="51" max="51" width="1.81640625" style="14" customWidth="1"/>
    <col min="52" max="53" width="8.81640625" style="14" customWidth="1"/>
    <col min="54" max="54" width="4.90625" style="57" customWidth="1"/>
    <col min="55" max="56" width="8.81640625" style="69" customWidth="1"/>
    <col min="57" max="57" width="1.81640625" style="69" customWidth="1"/>
    <col min="58" max="61" width="8.81640625" style="14" customWidth="1"/>
    <col min="62" max="62" width="2.81640625" style="14" customWidth="1"/>
    <col min="63" max="64" width="9.81640625" style="14" customWidth="1"/>
    <col min="65" max="69" width="13.08984375" style="36" customWidth="1"/>
    <col min="70" max="72" width="13.08984375" style="14" customWidth="1"/>
    <col min="73" max="77" width="13.08984375" style="36" customWidth="1"/>
    <col min="78" max="16384" width="13.08984375" style="14"/>
  </cols>
  <sheetData>
    <row r="1" spans="1:81">
      <c r="A1" s="79" t="s">
        <v>69</v>
      </c>
      <c r="AU1" s="36"/>
      <c r="AV1" s="36"/>
      <c r="AW1" s="36"/>
      <c r="BF1" s="36"/>
      <c r="BG1" s="36"/>
      <c r="BH1" s="36"/>
    </row>
    <row r="2" spans="1:81">
      <c r="A2" s="106" t="s">
        <v>71</v>
      </c>
      <c r="D2" s="107"/>
      <c r="E2" s="108"/>
      <c r="F2" s="108"/>
      <c r="G2" s="108"/>
      <c r="K2" s="108"/>
      <c r="L2" s="108"/>
      <c r="M2" s="108"/>
      <c r="N2" s="108"/>
      <c r="O2" s="108"/>
      <c r="P2" s="108"/>
      <c r="AC2" s="36"/>
      <c r="AQ2" s="14"/>
      <c r="AR2" s="14"/>
      <c r="AS2" s="14"/>
      <c r="AT2" s="14"/>
      <c r="BB2" s="14"/>
      <c r="BC2" s="14"/>
      <c r="BD2" s="14"/>
      <c r="BE2" s="14"/>
      <c r="BK2" s="65"/>
      <c r="BL2" s="65"/>
    </row>
    <row r="3" spans="1:81" ht="13.8" thickBot="1">
      <c r="A3" s="162" t="str">
        <f>'Tab5-Retiree Data'!$M$10</f>
        <v>Plan1</v>
      </c>
      <c r="D3" s="107"/>
      <c r="E3" s="109"/>
      <c r="F3" s="108"/>
      <c r="G3" s="108"/>
      <c r="K3" s="80" t="s">
        <v>74</v>
      </c>
      <c r="L3" s="110"/>
      <c r="M3" s="110"/>
      <c r="N3" s="110"/>
      <c r="O3" s="110"/>
      <c r="P3" s="110"/>
      <c r="Q3" s="59"/>
      <c r="R3" s="59"/>
      <c r="T3" s="81" t="s">
        <v>75</v>
      </c>
      <c r="U3" s="59"/>
      <c r="V3" s="59"/>
      <c r="W3" s="59"/>
      <c r="X3" s="59"/>
      <c r="Y3" s="59"/>
      <c r="Z3" s="59"/>
      <c r="AA3" s="36"/>
      <c r="AC3" s="81" t="s">
        <v>76</v>
      </c>
      <c r="AD3" s="81"/>
      <c r="AE3" s="80"/>
      <c r="AF3" s="80"/>
      <c r="AG3" s="80"/>
      <c r="AI3" s="81" t="s">
        <v>77</v>
      </c>
      <c r="AJ3" s="59"/>
      <c r="AK3" s="59"/>
      <c r="AL3" s="59"/>
      <c r="AM3" s="59"/>
      <c r="AO3" s="81" t="s">
        <v>78</v>
      </c>
      <c r="AP3" s="59"/>
      <c r="AQ3" s="110"/>
      <c r="AR3" s="110"/>
      <c r="AS3" s="110"/>
      <c r="AT3" s="110"/>
      <c r="AU3" s="59"/>
      <c r="AV3" s="59"/>
      <c r="AW3" s="111" t="s">
        <v>79</v>
      </c>
      <c r="AX3" s="112">
        <f>SUM(AX6:AX150)</f>
        <v>41911.287042261625</v>
      </c>
      <c r="AZ3" s="81" t="s">
        <v>80</v>
      </c>
      <c r="BA3" s="59"/>
      <c r="BB3" s="110"/>
      <c r="BC3" s="110"/>
      <c r="BD3" s="110"/>
      <c r="BE3" s="110"/>
      <c r="BF3" s="59"/>
      <c r="BG3" s="59"/>
      <c r="BH3" s="130" t="s">
        <v>81</v>
      </c>
      <c r="BI3" s="112">
        <f>SUM(BI6:BI150)</f>
        <v>0</v>
      </c>
      <c r="BK3" s="131" t="s">
        <v>257</v>
      </c>
      <c r="BL3" s="112">
        <f>SUM(BL6:BL150)</f>
        <v>41911.287042261625</v>
      </c>
      <c r="BR3" s="36"/>
      <c r="BS3" s="36"/>
      <c r="BT3" s="36"/>
      <c r="BZ3" s="36"/>
      <c r="CA3" s="36"/>
      <c r="CB3" s="36"/>
      <c r="CC3" s="36"/>
    </row>
    <row r="4" spans="1:81" ht="14.4" thickBot="1">
      <c r="H4" s="57"/>
      <c r="I4" s="57"/>
      <c r="J4" s="57"/>
      <c r="T4" s="114"/>
      <c r="U4" s="114"/>
      <c r="W4" s="81" t="s">
        <v>12</v>
      </c>
      <c r="X4" s="59"/>
      <c r="Y4" s="59"/>
      <c r="Z4" s="69"/>
      <c r="AA4" s="81" t="s">
        <v>84</v>
      </c>
      <c r="AC4" s="81" t="s">
        <v>9</v>
      </c>
      <c r="AD4" s="59"/>
      <c r="AF4" s="81" t="s">
        <v>12</v>
      </c>
      <c r="AG4" s="110"/>
      <c r="AI4" s="82" t="s">
        <v>82</v>
      </c>
      <c r="AJ4" s="59"/>
      <c r="AK4" s="69"/>
      <c r="AL4" s="81" t="s">
        <v>83</v>
      </c>
      <c r="AM4" s="80"/>
      <c r="AO4" s="83" t="s">
        <v>85</v>
      </c>
      <c r="AP4" s="84"/>
      <c r="AQ4" s="85"/>
      <c r="AR4" s="83" t="s">
        <v>86</v>
      </c>
      <c r="AS4" s="86"/>
      <c r="AT4" s="86"/>
      <c r="AU4" s="83" t="s">
        <v>87</v>
      </c>
      <c r="AV4" s="84"/>
      <c r="AW4" s="86"/>
      <c r="AX4" s="59"/>
      <c r="AZ4" s="84" t="s">
        <v>88</v>
      </c>
      <c r="BA4" s="84"/>
      <c r="BB4" s="115"/>
      <c r="BC4" s="84" t="s">
        <v>89</v>
      </c>
      <c r="BD4" s="86"/>
      <c r="BF4" s="83" t="s">
        <v>90</v>
      </c>
      <c r="BG4" s="84"/>
      <c r="BH4" s="86"/>
      <c r="BI4" s="116"/>
      <c r="BK4" s="36"/>
      <c r="BL4" s="36"/>
      <c r="BR4" s="36"/>
      <c r="BS4" s="36"/>
      <c r="BT4" s="36"/>
      <c r="BZ4" s="36"/>
      <c r="CA4" s="36"/>
      <c r="CB4" s="36"/>
      <c r="CC4" s="36"/>
    </row>
    <row r="5" spans="1:81" ht="50.25" customHeight="1">
      <c r="A5" s="87" t="s">
        <v>251</v>
      </c>
      <c r="B5" s="88" t="s">
        <v>19</v>
      </c>
      <c r="C5" s="87" t="s">
        <v>105</v>
      </c>
      <c r="D5" s="87" t="s">
        <v>92</v>
      </c>
      <c r="E5" s="87" t="s">
        <v>93</v>
      </c>
      <c r="F5" s="87" t="s">
        <v>94</v>
      </c>
      <c r="G5" s="89"/>
      <c r="H5" s="90" t="s">
        <v>95</v>
      </c>
      <c r="I5" s="90" t="s">
        <v>274</v>
      </c>
      <c r="J5" s="90" t="s">
        <v>271</v>
      </c>
      <c r="K5" s="91" t="s">
        <v>263</v>
      </c>
      <c r="L5" s="91" t="s">
        <v>96</v>
      </c>
      <c r="M5" s="91" t="s">
        <v>97</v>
      </c>
      <c r="N5" s="91" t="s">
        <v>98</v>
      </c>
      <c r="O5" s="91" t="s">
        <v>262</v>
      </c>
      <c r="P5" s="92" t="s">
        <v>99</v>
      </c>
      <c r="Q5" s="92" t="s">
        <v>100</v>
      </c>
      <c r="R5" s="92" t="s">
        <v>101</v>
      </c>
      <c r="T5" s="88" t="s">
        <v>19</v>
      </c>
      <c r="U5" s="87" t="s">
        <v>94</v>
      </c>
      <c r="W5" s="92" t="s">
        <v>99</v>
      </c>
      <c r="X5" s="92" t="s">
        <v>100</v>
      </c>
      <c r="Y5" s="92" t="s">
        <v>264</v>
      </c>
      <c r="Z5" s="93"/>
      <c r="AA5" s="95" t="s">
        <v>102</v>
      </c>
      <c r="AC5" s="160" t="s">
        <v>19</v>
      </c>
      <c r="AD5" s="161" t="s">
        <v>25</v>
      </c>
      <c r="AE5" s="93"/>
      <c r="AF5" s="160" t="s">
        <v>19</v>
      </c>
      <c r="AG5" s="161" t="s">
        <v>25</v>
      </c>
      <c r="AH5" s="93"/>
      <c r="AI5" s="161" t="s">
        <v>14</v>
      </c>
      <c r="AJ5" s="160" t="s">
        <v>8</v>
      </c>
      <c r="AK5" s="94"/>
      <c r="AL5" s="161" t="s">
        <v>14</v>
      </c>
      <c r="AM5" s="160" t="s">
        <v>8</v>
      </c>
      <c r="AO5" s="164" t="s">
        <v>9</v>
      </c>
      <c r="AP5" s="164" t="s">
        <v>12</v>
      </c>
      <c r="AQ5" s="97"/>
      <c r="AR5" s="96" t="s">
        <v>9</v>
      </c>
      <c r="AS5" s="96" t="s">
        <v>12</v>
      </c>
      <c r="AT5" s="96"/>
      <c r="AU5" s="96" t="s">
        <v>9</v>
      </c>
      <c r="AV5" s="96" t="s">
        <v>12</v>
      </c>
      <c r="AW5" s="96" t="s">
        <v>47</v>
      </c>
      <c r="AX5" s="98" t="s">
        <v>103</v>
      </c>
      <c r="AZ5" s="96" t="s">
        <v>9</v>
      </c>
      <c r="BA5" s="96" t="s">
        <v>12</v>
      </c>
      <c r="BB5" s="89"/>
      <c r="BC5" s="96" t="s">
        <v>9</v>
      </c>
      <c r="BD5" s="96" t="s">
        <v>12</v>
      </c>
      <c r="BE5" s="97"/>
      <c r="BF5" s="96" t="s">
        <v>9</v>
      </c>
      <c r="BG5" s="96" t="s">
        <v>12</v>
      </c>
      <c r="BH5" s="96" t="s">
        <v>47</v>
      </c>
      <c r="BI5" s="98" t="s">
        <v>104</v>
      </c>
      <c r="BK5" s="96" t="s">
        <v>255</v>
      </c>
      <c r="BL5" s="99" t="s">
        <v>256</v>
      </c>
      <c r="BM5" s="100"/>
      <c r="BN5" s="100"/>
      <c r="BO5" s="117"/>
      <c r="BP5" s="117"/>
      <c r="BQ5" s="117"/>
      <c r="BR5" s="117"/>
      <c r="BS5" s="117"/>
      <c r="BT5" s="117"/>
      <c r="BU5" s="101"/>
      <c r="BV5" s="101"/>
      <c r="BW5" s="101"/>
      <c r="BZ5" s="36"/>
      <c r="CA5" s="36"/>
      <c r="CB5" s="36"/>
      <c r="CC5" s="36"/>
    </row>
    <row r="6" spans="1:81">
      <c r="A6" s="106">
        <f>YEAR(val_date)</f>
        <v>2024</v>
      </c>
      <c r="B6" s="102">
        <f>retiree_age</f>
        <v>79</v>
      </c>
      <c r="C6" s="102">
        <f t="shared" ref="C6:C69" si="0">IF(B6="","",retiree_service_at_retirement)</f>
        <v>49</v>
      </c>
      <c r="D6" s="103">
        <f t="shared" ref="D6:D69" si="1">IF(B6="","",IF($A$2="R",0,VLOOKUP($B6,RETIREMENT,2,TRUE)))</f>
        <v>0</v>
      </c>
      <c r="E6" s="118">
        <f t="shared" ref="E6:E69" si="2">IF(B6="","",IF($A$2="R",0,VLOOKUP($B6,WITHDRAWAL,2)))</f>
        <v>0</v>
      </c>
      <c r="F6" s="103">
        <f t="shared" ref="F6:F69" si="3">IF(B6="","",IF(OR(retiree_sex="M",retiree_sex="m"),VLOOKUP(IF(B6&lt;20,20,$B6),DEATH_MALE,2),IF(OR(retiree_sex="F",retiree_sex="f"),VLOOKUP(IF(B6&lt;20,20,$B6),DEATH_FEMALE,2),"error")))</f>
        <v>6.7100000000000007E-2</v>
      </c>
      <c r="G6" s="103"/>
      <c r="H6" s="60">
        <f t="shared" ref="H6:H69" si="4">IF(B6="","",IF($A$2="R",1,0))</f>
        <v>1</v>
      </c>
      <c r="I6" s="64">
        <v>1</v>
      </c>
      <c r="J6" s="64">
        <v>1</v>
      </c>
      <c r="K6" s="103">
        <f>IF(B6="","",1)</f>
        <v>1</v>
      </c>
      <c r="L6" s="103">
        <f>IF(B6="","",H6*$K6*IF($D6="",0,$D6))</f>
        <v>0</v>
      </c>
      <c r="M6" s="103">
        <f>IF(B6="","",IF(H6=1,0,$K6*IF($E6="",0,$E6)))</f>
        <v>0</v>
      </c>
      <c r="N6" s="103">
        <f>IF(B6="","",$K6*$F6)</f>
        <v>6.7100000000000007E-2</v>
      </c>
      <c r="O6" s="103">
        <f>IF(B6="","",MAX(K6-SUM(L6:N6),0))</f>
        <v>0.93289999999999995</v>
      </c>
      <c r="P6" s="103">
        <f>IF(B6="","",IF(A2="R",1,0))</f>
        <v>1</v>
      </c>
      <c r="Q6" s="103">
        <f t="shared" ref="Q6:Q69" si="5">IF(B6="","",P6*(1-$F6))</f>
        <v>0.93289999999999995</v>
      </c>
      <c r="R6" s="103">
        <f t="shared" ref="R6:R69" si="6">IF(B6="","",AVERAGE(P6:Q6))</f>
        <v>0.96645000000000003</v>
      </c>
      <c r="T6" s="104">
        <f>IF(retiree_married_or_single="M",IF(ISNUMBER(retiree_spouse_age),retiree_spouse_age,""),"")</f>
        <v>84</v>
      </c>
      <c r="U6" s="119">
        <f t="shared" ref="U6:U69" si="7">IF(T6="","",IF(OR(retiree_sex="M",retiree_sex="m"),VLOOKUP(IF(T6&lt;20,20,$T6),DEATH_FEMALE,2),IF(OR(retiree_sex="F",retiree_sex="f"),VLOOKUP(IF(T6&lt;20,20,$T6),DEATH_MALE,2),"error")))</f>
        <v>6.3799999999999996E-2</v>
      </c>
      <c r="V6" s="119"/>
      <c r="W6" s="120">
        <f>IF(T6="","",IF(A2="R",1,0))</f>
        <v>1</v>
      </c>
      <c r="X6" s="120">
        <f>IF(T6="","",W6*((1-U6)*(1-IF(B7="",0,F6))+(1-U6)*IF(B7="",0,F6)))</f>
        <v>0.93619999999999992</v>
      </c>
      <c r="Y6" s="120">
        <f t="shared" ref="Y6:Y37" si="8">IF(T6="","",AVERAGE(W6,X6))</f>
        <v>0.96809999999999996</v>
      </c>
      <c r="Z6" s="121"/>
      <c r="AA6" s="119">
        <f>IF(A6="","",1/SQRT((1+discount)))</f>
        <v>0.97590007294853309</v>
      </c>
      <c r="AC6" s="26">
        <f t="shared" ref="AC6:AC37" si="9">B6</f>
        <v>79</v>
      </c>
      <c r="AD6" s="25">
        <f t="shared" ref="AD6:AD37" si="10">IF(AC6="","",VLOOKUP(AC6,agingtable,3))</f>
        <v>1.3258193549420931</v>
      </c>
      <c r="AE6" s="105"/>
      <c r="AF6" s="26">
        <f t="shared" ref="AF6:AF37" si="11">T6</f>
        <v>84</v>
      </c>
      <c r="AG6" s="25">
        <f t="shared" ref="AG6:AG37" si="12">IF(AF6="","",VLOOKUP(AF6,agingtable,3))</f>
        <v>1.4003477313476806</v>
      </c>
      <c r="AH6" s="123"/>
      <c r="AI6" s="122">
        <f t="shared" ref="AI6:AI37" si="13">IF(A6="","",VLOOKUP($A6,TRENDS,2,TRUE))</f>
        <v>7.4999999999999997E-2</v>
      </c>
      <c r="AJ6" s="124">
        <f t="shared" ref="AJ6:AJ37" si="14">IF(A6="","",VLOOKUP($A6,TRENDS,3,TRUE))</f>
        <v>0</v>
      </c>
      <c r="AL6" s="25">
        <f>IF(A6="","",1)</f>
        <v>1</v>
      </c>
      <c r="AM6" s="25">
        <f>IF(A6="","",1)</f>
        <v>1</v>
      </c>
      <c r="AO6" s="33">
        <f>IF($B6="","",IF($B6&lt;65,cc_pre_ret_age65,cc_pst_ret_age65))</f>
        <v>2100</v>
      </c>
      <c r="AP6" s="33">
        <f>IF($T6="","",IF($T6&lt;65,cc_pre_sp_age65,cc_pst_sp_age65))</f>
        <v>2100</v>
      </c>
      <c r="AQ6" s="125"/>
      <c r="AR6" s="126">
        <f>IF($B6="","",AO6*$AL6*$AD6)</f>
        <v>2784.2206453783956</v>
      </c>
      <c r="AS6" s="126">
        <f>IF($T6="","",AP6*$AL6*$AG6)</f>
        <v>2940.7302358301295</v>
      </c>
      <c r="AT6" s="126"/>
      <c r="AU6" s="62">
        <f t="shared" ref="AU6:AU37" si="15">IF($B6="","",(AR6)*$R6*$I6)</f>
        <v>2690.8100427259506</v>
      </c>
      <c r="AV6" s="62">
        <f t="shared" ref="AV6:AV37" si="16">IF($T6="","",(AS6)*$Y6*$I6)</f>
        <v>2846.920941307148</v>
      </c>
      <c r="AW6" s="62">
        <f t="shared" ref="AW6:AW37" si="17">IF($A6="","",SUM(AU6:AV6))</f>
        <v>5537.7309840330981</v>
      </c>
      <c r="AX6" s="61">
        <f>IF($A6="","",AW6*$AA6)</f>
        <v>5404.2720712872524</v>
      </c>
      <c r="AY6" s="61"/>
      <c r="AZ6" s="33">
        <f>IF(B6="","",VLOOKUP($A$3,'Tab1-Plan'!$B$30:$F$33,IF(B6&lt;65,2,3),FALSE))</f>
        <v>0</v>
      </c>
      <c r="BA6" s="33">
        <f>IF(T6="","",VLOOKUP($A$3,'Tab1-Plan'!$B$30:$F$33,IF(T6&lt;65,4,5),FALSE))</f>
        <v>0</v>
      </c>
      <c r="BB6" s="115"/>
      <c r="BC6" s="126">
        <f t="shared" ref="BC6:BC37" si="18">IF(B6="","",AZ6*IF(AZ6&lt;1,AR6,AM6))</f>
        <v>0</v>
      </c>
      <c r="BD6" s="126">
        <f t="shared" ref="BD6:BD37" si="19">IF($T6="","",BA6*IF(BA6&lt;1,AS6,$AM6))</f>
        <v>0</v>
      </c>
      <c r="BE6" s="125"/>
      <c r="BF6" s="62">
        <f t="shared" ref="BF6:BF37" si="20">IF($B6="","",(BC6)*$R6*$I6)</f>
        <v>0</v>
      </c>
      <c r="BG6" s="62">
        <f t="shared" ref="BG6:BG37" si="21">IF($T6="","",(BD6)*$Y6*$I6)</f>
        <v>0</v>
      </c>
      <c r="BH6" s="62">
        <f t="shared" ref="BH6:BH37" si="22">IF($A6="","",SUM(BF6:BG6))</f>
        <v>0</v>
      </c>
      <c r="BI6" s="61">
        <f t="shared" ref="BI6:BI37" si="23">IF($A6="","",BH6*AA6)</f>
        <v>0</v>
      </c>
      <c r="BK6" s="61">
        <f t="shared" ref="BK6:BK37" si="24">IF(A6="","",AW6-BH6)</f>
        <v>5537.7309840330981</v>
      </c>
      <c r="BL6" s="61">
        <f t="shared" ref="BL6:BL37" si="25">IF(A6="","",AX6-BI6)</f>
        <v>5404.2720712872524</v>
      </c>
      <c r="BM6" s="127"/>
      <c r="BR6" s="36"/>
      <c r="BS6" s="36"/>
      <c r="BT6" s="36"/>
      <c r="BU6" s="37"/>
      <c r="BV6" s="37"/>
      <c r="BW6" s="37"/>
      <c r="BZ6" s="36"/>
      <c r="CA6" s="36"/>
      <c r="CB6" s="36"/>
      <c r="CC6" s="36"/>
    </row>
    <row r="7" spans="1:81">
      <c r="A7" s="26">
        <f>IF(AND(B7="",T7=""),"",A6+1)</f>
        <v>2025</v>
      </c>
      <c r="B7" s="26">
        <f t="shared" ref="B7:B70" si="26">IF(B6="","",IF((B6+1)&gt;110,"",B6+1))</f>
        <v>80</v>
      </c>
      <c r="C7" s="26">
        <f t="shared" si="0"/>
        <v>49</v>
      </c>
      <c r="D7" s="103">
        <f t="shared" si="1"/>
        <v>0</v>
      </c>
      <c r="E7" s="118">
        <f t="shared" si="2"/>
        <v>0</v>
      </c>
      <c r="F7" s="103">
        <f t="shared" si="3"/>
        <v>7.4099999999999999E-2</v>
      </c>
      <c r="G7" s="103"/>
      <c r="H7" s="60">
        <f t="shared" si="4"/>
        <v>1</v>
      </c>
      <c r="I7" s="64">
        <v>1</v>
      </c>
      <c r="J7" s="64">
        <v>1</v>
      </c>
      <c r="K7" s="103">
        <f t="shared" ref="K7:K70" si="27">IF(B7="","",O6)</f>
        <v>0.93289999999999995</v>
      </c>
      <c r="L7" s="103">
        <f t="shared" ref="L7:L70" si="28">IF(B7="","",H7*$K7*IF($D7="",0,$D7))</f>
        <v>0</v>
      </c>
      <c r="M7" s="103">
        <f t="shared" ref="M7:M70" si="29">IF(B7="","",IF(H7=1,0,$K7*IF($E7="",0,$E7)))</f>
        <v>0</v>
      </c>
      <c r="N7" s="103">
        <f t="shared" ref="N7:N70" si="30">IF(B7="","",$K7*$F7)</f>
        <v>6.9127889999999997E-2</v>
      </c>
      <c r="O7" s="103">
        <f t="shared" ref="O7:O70" si="31">IF(B7="","",MAX(K7-SUM(L7:N7),0))</f>
        <v>0.86377210999999998</v>
      </c>
      <c r="P7" s="103">
        <f t="shared" ref="P7:P70" si="32">IF(B7="","",L7+Q6)</f>
        <v>0.93289999999999995</v>
      </c>
      <c r="Q7" s="103">
        <f t="shared" si="5"/>
        <v>0.86377210999999987</v>
      </c>
      <c r="R7" s="103">
        <f t="shared" si="6"/>
        <v>0.89833605499999991</v>
      </c>
      <c r="T7" s="26">
        <f t="shared" ref="T7:T70" si="33">IF(T6="","",IF((T6+1)&gt;110,"",T6+1))</f>
        <v>85</v>
      </c>
      <c r="U7" s="119">
        <f t="shared" si="7"/>
        <v>6.9900000000000004E-2</v>
      </c>
      <c r="V7" s="119"/>
      <c r="W7" s="120">
        <f t="shared" ref="W7:W38" si="34">IF(T7="","",X6+IF(L7="",0,L7))</f>
        <v>0.93619999999999992</v>
      </c>
      <c r="X7" s="120">
        <f t="shared" ref="X7:X38" si="35">IF(T7="","",W7*(1-U7)*(1-IF(B7="",0,F7)))</f>
        <v>0.80623633215799995</v>
      </c>
      <c r="Y7" s="120">
        <f t="shared" si="8"/>
        <v>0.87121816607899993</v>
      </c>
      <c r="Z7" s="121"/>
      <c r="AA7" s="119">
        <f t="shared" ref="AA7:AA38" si="36">IF(A7="","",AA6/(1+discount))</f>
        <v>0.92942864090336486</v>
      </c>
      <c r="AC7" s="26">
        <f t="shared" si="9"/>
        <v>80</v>
      </c>
      <c r="AD7" s="25">
        <f t="shared" si="10"/>
        <v>1.3457066452662243</v>
      </c>
      <c r="AE7" s="105"/>
      <c r="AF7" s="26">
        <f t="shared" si="11"/>
        <v>85</v>
      </c>
      <c r="AG7" s="25">
        <f t="shared" si="12"/>
        <v>1.4143512086611574</v>
      </c>
      <c r="AH7" s="123"/>
      <c r="AI7" s="122">
        <f t="shared" si="13"/>
        <v>7.2499999999999995E-2</v>
      </c>
      <c r="AJ7" s="124">
        <f t="shared" si="14"/>
        <v>0</v>
      </c>
      <c r="AL7" s="25">
        <f t="shared" ref="AL7:AL38" si="37">IF(A7="","",AL6*(1+AI6))</f>
        <v>1.075</v>
      </c>
      <c r="AM7" s="25">
        <f t="shared" ref="AM7:AM38" si="38">IF(A7="","",AM6*(1+AJ6))</f>
        <v>1</v>
      </c>
      <c r="AO7" s="33">
        <f t="shared" ref="AO7:AO38" si="39">IF(B7="","",IF(B7&lt;65,cc_pre_ret_age65,cc_pst_ret_age65))</f>
        <v>2100</v>
      </c>
      <c r="AP7" s="33">
        <f t="shared" ref="AP7:AP38" si="40">IF(T7="","",IF(T7&lt;65,cc_pre_sp_age65,cc_pst_sp_age65))</f>
        <v>2100</v>
      </c>
      <c r="AQ7" s="125"/>
      <c r="AR7" s="126">
        <f t="shared" ref="AR7:AR38" si="41">IF(B7="","",AO7*AL7*AD7)</f>
        <v>3037.9327516885014</v>
      </c>
      <c r="AS7" s="126">
        <f t="shared" ref="AS7:AS38" si="42">IF(T7="","",AP7*AL7*AG7)</f>
        <v>3192.897853552563</v>
      </c>
      <c r="AT7" s="126"/>
      <c r="AU7" s="62">
        <f t="shared" si="15"/>
        <v>2729.0845235071429</v>
      </c>
      <c r="AV7" s="62">
        <f t="shared" si="16"/>
        <v>2781.710612449639</v>
      </c>
      <c r="AW7" s="62">
        <f t="shared" si="17"/>
        <v>5510.7951359567815</v>
      </c>
      <c r="AX7" s="61">
        <f t="shared" ref="AX7:AX38" si="43">IF($A7="","",AW7*AA7)</f>
        <v>5121.8908335091855</v>
      </c>
      <c r="AY7" s="61"/>
      <c r="AZ7" s="33">
        <f>IF(B7="","",VLOOKUP($A$3,'Tab1-Plan'!$B$30:$F$33,IF(B7&lt;65,2,3),FALSE))</f>
        <v>0</v>
      </c>
      <c r="BA7" s="33">
        <f>IF(T7="","",VLOOKUP($A$3,'Tab1-Plan'!$B$30:$F$33,IF(T7&lt;65,4,5),FALSE))</f>
        <v>0</v>
      </c>
      <c r="BB7" s="115"/>
      <c r="BC7" s="126">
        <f t="shared" si="18"/>
        <v>0</v>
      </c>
      <c r="BD7" s="126">
        <f t="shared" si="19"/>
        <v>0</v>
      </c>
      <c r="BE7" s="125"/>
      <c r="BF7" s="62">
        <f t="shared" si="20"/>
        <v>0</v>
      </c>
      <c r="BG7" s="62">
        <f t="shared" si="21"/>
        <v>0</v>
      </c>
      <c r="BH7" s="62">
        <f t="shared" si="22"/>
        <v>0</v>
      </c>
      <c r="BI7" s="61">
        <f t="shared" si="23"/>
        <v>0</v>
      </c>
      <c r="BJ7" s="61"/>
      <c r="BK7" s="61">
        <f t="shared" si="24"/>
        <v>5510.7951359567815</v>
      </c>
      <c r="BL7" s="61">
        <f t="shared" si="25"/>
        <v>5121.8908335091855</v>
      </c>
      <c r="BM7" s="127"/>
      <c r="BR7" s="36"/>
      <c r="BS7" s="36"/>
      <c r="BT7" s="36"/>
      <c r="BU7" s="37"/>
      <c r="BV7" s="127"/>
      <c r="BW7" s="127"/>
      <c r="BZ7" s="36"/>
      <c r="CA7" s="36"/>
      <c r="CB7" s="36"/>
      <c r="CC7" s="36"/>
    </row>
    <row r="8" spans="1:81">
      <c r="A8" s="26">
        <f t="shared" ref="A8:A71" si="44">IF(AND(B8="",T8=""),"",A7+1)</f>
        <v>2026</v>
      </c>
      <c r="B8" s="26">
        <f t="shared" si="26"/>
        <v>81</v>
      </c>
      <c r="C8" s="26">
        <f t="shared" si="0"/>
        <v>49</v>
      </c>
      <c r="D8" s="103">
        <f t="shared" si="1"/>
        <v>0</v>
      </c>
      <c r="E8" s="118">
        <f t="shared" si="2"/>
        <v>0</v>
      </c>
      <c r="F8" s="103">
        <f t="shared" si="3"/>
        <v>8.1500000000000003E-2</v>
      </c>
      <c r="G8" s="103"/>
      <c r="H8" s="60">
        <f t="shared" si="4"/>
        <v>1</v>
      </c>
      <c r="I8" s="64">
        <v>1</v>
      </c>
      <c r="J8" s="64">
        <v>1</v>
      </c>
      <c r="K8" s="103">
        <f t="shared" si="27"/>
        <v>0.86377210999999998</v>
      </c>
      <c r="L8" s="103">
        <f t="shared" si="28"/>
        <v>0</v>
      </c>
      <c r="M8" s="103">
        <f t="shared" si="29"/>
        <v>0</v>
      </c>
      <c r="N8" s="103">
        <f t="shared" si="30"/>
        <v>7.0397426964999996E-2</v>
      </c>
      <c r="O8" s="103">
        <f t="shared" si="31"/>
        <v>0.79337468303500003</v>
      </c>
      <c r="P8" s="103">
        <f t="shared" si="32"/>
        <v>0.86377210999999987</v>
      </c>
      <c r="Q8" s="103">
        <f t="shared" si="5"/>
        <v>0.79337468303499992</v>
      </c>
      <c r="R8" s="103">
        <f t="shared" si="6"/>
        <v>0.82857339651749995</v>
      </c>
      <c r="T8" s="26">
        <f t="shared" si="33"/>
        <v>86</v>
      </c>
      <c r="U8" s="119">
        <f t="shared" si="7"/>
        <v>7.6600000000000001E-2</v>
      </c>
      <c r="V8" s="119"/>
      <c r="W8" s="120">
        <f t="shared" si="34"/>
        <v>0.80623633215799995</v>
      </c>
      <c r="X8" s="120">
        <f t="shared" si="35"/>
        <v>0.68380362084184931</v>
      </c>
      <c r="Y8" s="120">
        <f t="shared" si="8"/>
        <v>0.74501997649992457</v>
      </c>
      <c r="Z8" s="119"/>
      <c r="AA8" s="119">
        <f t="shared" si="36"/>
        <v>0.88517013419368074</v>
      </c>
      <c r="AC8" s="26">
        <f t="shared" si="9"/>
        <v>81</v>
      </c>
      <c r="AD8" s="25">
        <f t="shared" si="10"/>
        <v>1.3591637117188866</v>
      </c>
      <c r="AE8" s="105"/>
      <c r="AF8" s="26">
        <f t="shared" si="11"/>
        <v>86</v>
      </c>
      <c r="AG8" s="25">
        <f t="shared" si="12"/>
        <v>1.4214229647044629</v>
      </c>
      <c r="AH8" s="123"/>
      <c r="AI8" s="122">
        <f t="shared" si="13"/>
        <v>6.9999999999999993E-2</v>
      </c>
      <c r="AJ8" s="124">
        <f t="shared" si="14"/>
        <v>0</v>
      </c>
      <c r="AL8" s="25">
        <f t="shared" si="37"/>
        <v>1.1529374999999999</v>
      </c>
      <c r="AM8" s="25">
        <f t="shared" si="38"/>
        <v>1</v>
      </c>
      <c r="AO8" s="33">
        <f t="shared" si="39"/>
        <v>2100</v>
      </c>
      <c r="AP8" s="33">
        <f t="shared" si="40"/>
        <v>2100</v>
      </c>
      <c r="AQ8" s="125"/>
      <c r="AR8" s="126">
        <f t="shared" si="41"/>
        <v>3290.7647049477769</v>
      </c>
      <c r="AS8" s="126">
        <f t="shared" si="42"/>
        <v>3441.5048626747985</v>
      </c>
      <c r="AT8" s="126"/>
      <c r="AU8" s="62">
        <f t="shared" si="15"/>
        <v>2726.6400887184882</v>
      </c>
      <c r="AV8" s="62">
        <f t="shared" si="16"/>
        <v>2563.9898719143544</v>
      </c>
      <c r="AW8" s="62">
        <f t="shared" si="17"/>
        <v>5290.629960632843</v>
      </c>
      <c r="AX8" s="61">
        <f t="shared" si="43"/>
        <v>4683.1076322224817</v>
      </c>
      <c r="AY8" s="61"/>
      <c r="AZ8" s="33">
        <f>IF(B8="","",VLOOKUP($A$3,'Tab1-Plan'!$B$30:$F$33,IF(B8&lt;65,2,3),FALSE))</f>
        <v>0</v>
      </c>
      <c r="BA8" s="33">
        <f>IF(T8="","",VLOOKUP($A$3,'Tab1-Plan'!$B$30:$F$33,IF(T8&lt;65,4,5),FALSE))</f>
        <v>0</v>
      </c>
      <c r="BB8" s="115"/>
      <c r="BC8" s="126">
        <f t="shared" si="18"/>
        <v>0</v>
      </c>
      <c r="BD8" s="126">
        <f t="shared" si="19"/>
        <v>0</v>
      </c>
      <c r="BE8" s="125"/>
      <c r="BF8" s="62">
        <f t="shared" si="20"/>
        <v>0</v>
      </c>
      <c r="BG8" s="62">
        <f t="shared" si="21"/>
        <v>0</v>
      </c>
      <c r="BH8" s="62">
        <f t="shared" si="22"/>
        <v>0</v>
      </c>
      <c r="BI8" s="61">
        <f t="shared" si="23"/>
        <v>0</v>
      </c>
      <c r="BJ8" s="61"/>
      <c r="BK8" s="61">
        <f t="shared" si="24"/>
        <v>5290.629960632843</v>
      </c>
      <c r="BL8" s="61">
        <f t="shared" si="25"/>
        <v>4683.1076322224817</v>
      </c>
      <c r="BM8" s="127"/>
      <c r="BR8" s="36"/>
      <c r="BS8" s="36"/>
      <c r="BT8" s="36"/>
      <c r="BU8" s="37"/>
      <c r="BV8" s="127"/>
      <c r="BW8" s="127"/>
      <c r="BZ8" s="36"/>
      <c r="CA8" s="36"/>
      <c r="CB8" s="36"/>
      <c r="CC8" s="36"/>
    </row>
    <row r="9" spans="1:81">
      <c r="A9" s="26">
        <f t="shared" si="44"/>
        <v>2027</v>
      </c>
      <c r="B9" s="26">
        <f t="shared" si="26"/>
        <v>82</v>
      </c>
      <c r="C9" s="26">
        <f t="shared" si="0"/>
        <v>49</v>
      </c>
      <c r="D9" s="103">
        <f t="shared" si="1"/>
        <v>0</v>
      </c>
      <c r="E9" s="118">
        <f t="shared" si="2"/>
        <v>0</v>
      </c>
      <c r="F9" s="103">
        <f t="shared" si="3"/>
        <v>8.9300000000000004E-2</v>
      </c>
      <c r="G9" s="103"/>
      <c r="H9" s="60">
        <f t="shared" si="4"/>
        <v>1</v>
      </c>
      <c r="I9" s="64">
        <v>1</v>
      </c>
      <c r="J9" s="64">
        <v>1</v>
      </c>
      <c r="K9" s="103">
        <f t="shared" si="27"/>
        <v>0.79337468303500003</v>
      </c>
      <c r="L9" s="103">
        <f t="shared" si="28"/>
        <v>0</v>
      </c>
      <c r="M9" s="103">
        <f t="shared" si="29"/>
        <v>0</v>
      </c>
      <c r="N9" s="103">
        <f t="shared" si="30"/>
        <v>7.0848359195025509E-2</v>
      </c>
      <c r="O9" s="103">
        <f t="shared" si="31"/>
        <v>0.7225263238399745</v>
      </c>
      <c r="P9" s="103">
        <f t="shared" si="32"/>
        <v>0.79337468303499992</v>
      </c>
      <c r="Q9" s="103">
        <f t="shared" si="5"/>
        <v>0.72252632383997439</v>
      </c>
      <c r="R9" s="103">
        <f t="shared" si="6"/>
        <v>0.75795050343748716</v>
      </c>
      <c r="T9" s="26">
        <f t="shared" si="33"/>
        <v>87</v>
      </c>
      <c r="U9" s="119">
        <f t="shared" si="7"/>
        <v>8.3900000000000002E-2</v>
      </c>
      <c r="V9" s="119"/>
      <c r="W9" s="120">
        <f t="shared" si="34"/>
        <v>0.68380362084184931</v>
      </c>
      <c r="X9" s="120">
        <f t="shared" si="35"/>
        <v>0.57049207506636568</v>
      </c>
      <c r="Y9" s="120">
        <f t="shared" si="8"/>
        <v>0.6271478479541075</v>
      </c>
      <c r="Z9" s="119"/>
      <c r="AA9" s="119">
        <f t="shared" si="36"/>
        <v>0.843019175422553</v>
      </c>
      <c r="AC9" s="26">
        <f t="shared" si="9"/>
        <v>82</v>
      </c>
      <c r="AD9" s="25">
        <f t="shared" si="10"/>
        <v>1.3727553488360755</v>
      </c>
      <c r="AE9" s="105"/>
      <c r="AF9" s="26">
        <f t="shared" si="11"/>
        <v>87</v>
      </c>
      <c r="AG9" s="25">
        <f t="shared" si="12"/>
        <v>1.4285300795279852</v>
      </c>
      <c r="AH9" s="123"/>
      <c r="AI9" s="122">
        <f t="shared" si="13"/>
        <v>6.7499999999999991E-2</v>
      </c>
      <c r="AJ9" s="124">
        <f t="shared" si="14"/>
        <v>0</v>
      </c>
      <c r="AL9" s="25">
        <f t="shared" si="37"/>
        <v>1.233643125</v>
      </c>
      <c r="AM9" s="25">
        <f t="shared" si="38"/>
        <v>1</v>
      </c>
      <c r="AO9" s="33">
        <f t="shared" si="39"/>
        <v>2100</v>
      </c>
      <c r="AP9" s="33">
        <f t="shared" si="40"/>
        <v>2100</v>
      </c>
      <c r="AQ9" s="125"/>
      <c r="AR9" s="126">
        <f t="shared" si="41"/>
        <v>3556.3294166370629</v>
      </c>
      <c r="AS9" s="126">
        <f t="shared" si="42"/>
        <v>3700.8222540773445</v>
      </c>
      <c r="AT9" s="126"/>
      <c r="AU9" s="62">
        <f t="shared" si="15"/>
        <v>2695.5216717296066</v>
      </c>
      <c r="AV9" s="62">
        <f t="shared" si="16"/>
        <v>2320.962712305276</v>
      </c>
      <c r="AW9" s="62">
        <f t="shared" si="17"/>
        <v>5016.4843840348822</v>
      </c>
      <c r="AX9" s="61">
        <f t="shared" si="43"/>
        <v>4228.9925289492003</v>
      </c>
      <c r="AY9" s="61"/>
      <c r="AZ9" s="33">
        <f>IF(B9="","",VLOOKUP($A$3,'Tab1-Plan'!$B$30:$F$33,IF(B9&lt;65,2,3),FALSE))</f>
        <v>0</v>
      </c>
      <c r="BA9" s="33">
        <f>IF(T9="","",VLOOKUP($A$3,'Tab1-Plan'!$B$30:$F$33,IF(T9&lt;65,4,5),FALSE))</f>
        <v>0</v>
      </c>
      <c r="BB9" s="115"/>
      <c r="BC9" s="126">
        <f t="shared" si="18"/>
        <v>0</v>
      </c>
      <c r="BD9" s="126">
        <f t="shared" si="19"/>
        <v>0</v>
      </c>
      <c r="BE9" s="125"/>
      <c r="BF9" s="62">
        <f t="shared" si="20"/>
        <v>0</v>
      </c>
      <c r="BG9" s="62">
        <f t="shared" si="21"/>
        <v>0</v>
      </c>
      <c r="BH9" s="62">
        <f t="shared" si="22"/>
        <v>0</v>
      </c>
      <c r="BI9" s="61">
        <f t="shared" si="23"/>
        <v>0</v>
      </c>
      <c r="BJ9" s="61"/>
      <c r="BK9" s="61">
        <f t="shared" si="24"/>
        <v>5016.4843840348822</v>
      </c>
      <c r="BL9" s="61">
        <f t="shared" si="25"/>
        <v>4228.9925289492003</v>
      </c>
      <c r="BM9" s="127"/>
      <c r="BR9" s="36"/>
      <c r="BS9" s="36"/>
      <c r="BT9" s="36"/>
      <c r="BU9" s="37"/>
      <c r="BV9" s="127"/>
      <c r="BW9" s="127"/>
      <c r="BZ9" s="36"/>
      <c r="CA9" s="36"/>
      <c r="CB9" s="36"/>
      <c r="CC9" s="36"/>
    </row>
    <row r="10" spans="1:81">
      <c r="A10" s="26">
        <f t="shared" si="44"/>
        <v>2028</v>
      </c>
      <c r="B10" s="26">
        <f t="shared" si="26"/>
        <v>83</v>
      </c>
      <c r="C10" s="26">
        <f t="shared" si="0"/>
        <v>49</v>
      </c>
      <c r="D10" s="103">
        <f t="shared" si="1"/>
        <v>0</v>
      </c>
      <c r="E10" s="118">
        <f t="shared" si="2"/>
        <v>0</v>
      </c>
      <c r="F10" s="103">
        <f t="shared" si="3"/>
        <v>9.7500000000000003E-2</v>
      </c>
      <c r="G10" s="103"/>
      <c r="H10" s="60">
        <f t="shared" si="4"/>
        <v>1</v>
      </c>
      <c r="I10" s="64">
        <v>1</v>
      </c>
      <c r="J10" s="64">
        <v>1</v>
      </c>
      <c r="K10" s="103">
        <f t="shared" si="27"/>
        <v>0.7225263238399745</v>
      </c>
      <c r="L10" s="103">
        <f t="shared" si="28"/>
        <v>0</v>
      </c>
      <c r="M10" s="103">
        <f t="shared" si="29"/>
        <v>0</v>
      </c>
      <c r="N10" s="103">
        <f t="shared" si="30"/>
        <v>7.0446316574397511E-2</v>
      </c>
      <c r="O10" s="103">
        <f t="shared" si="31"/>
        <v>0.65208000726557702</v>
      </c>
      <c r="P10" s="103">
        <f t="shared" si="32"/>
        <v>0.72252632383997439</v>
      </c>
      <c r="Q10" s="103">
        <f t="shared" si="5"/>
        <v>0.65208000726557691</v>
      </c>
      <c r="R10" s="103">
        <f t="shared" si="6"/>
        <v>0.68730316555277571</v>
      </c>
      <c r="T10" s="26">
        <f t="shared" si="33"/>
        <v>88</v>
      </c>
      <c r="U10" s="119">
        <f t="shared" si="7"/>
        <v>9.1899999999999996E-2</v>
      </c>
      <c r="V10" s="119"/>
      <c r="W10" s="120">
        <f t="shared" si="34"/>
        <v>0.57049207506636568</v>
      </c>
      <c r="X10" s="120">
        <f t="shared" si="35"/>
        <v>0.46755262766440947</v>
      </c>
      <c r="Y10" s="120">
        <f t="shared" si="8"/>
        <v>0.51902235136538755</v>
      </c>
      <c r="Z10" s="119"/>
      <c r="AA10" s="119">
        <f t="shared" si="36"/>
        <v>0.8028754051643362</v>
      </c>
      <c r="AC10" s="26">
        <f t="shared" si="9"/>
        <v>83</v>
      </c>
      <c r="AD10" s="25">
        <f t="shared" si="10"/>
        <v>1.3864829023244363</v>
      </c>
      <c r="AE10" s="105"/>
      <c r="AF10" s="26">
        <f t="shared" si="11"/>
        <v>88</v>
      </c>
      <c r="AG10" s="25">
        <f t="shared" si="12"/>
        <v>1.4356727299256249</v>
      </c>
      <c r="AH10" s="123"/>
      <c r="AI10" s="122">
        <f t="shared" si="13"/>
        <v>6.4999999999999988E-2</v>
      </c>
      <c r="AJ10" s="124">
        <f t="shared" si="14"/>
        <v>0</v>
      </c>
      <c r="AL10" s="25">
        <f t="shared" si="37"/>
        <v>1.3169140359374998</v>
      </c>
      <c r="AM10" s="25">
        <f t="shared" si="38"/>
        <v>1</v>
      </c>
      <c r="AO10" s="33">
        <f t="shared" si="39"/>
        <v>2100</v>
      </c>
      <c r="AP10" s="33">
        <f t="shared" si="40"/>
        <v>2100</v>
      </c>
      <c r="AQ10" s="125"/>
      <c r="AR10" s="126">
        <f t="shared" si="41"/>
        <v>3834.3454687826643</v>
      </c>
      <c r="AS10" s="126">
        <f t="shared" si="42"/>
        <v>3970.3808950087018</v>
      </c>
      <c r="AT10" s="126"/>
      <c r="AU10" s="62">
        <f t="shared" si="15"/>
        <v>2635.357778517267</v>
      </c>
      <c r="AV10" s="62">
        <f t="shared" si="16"/>
        <v>2060.7164279436283</v>
      </c>
      <c r="AW10" s="62">
        <f t="shared" si="17"/>
        <v>4696.0742064608949</v>
      </c>
      <c r="AX10" s="61">
        <f t="shared" si="43"/>
        <v>3770.3624811940795</v>
      </c>
      <c r="AY10" s="61"/>
      <c r="AZ10" s="33">
        <f>IF(B10="","",VLOOKUP($A$3,'Tab1-Plan'!$B$30:$F$33,IF(B10&lt;65,2,3),FALSE))</f>
        <v>0</v>
      </c>
      <c r="BA10" s="33">
        <f>IF(T10="","",VLOOKUP($A$3,'Tab1-Plan'!$B$30:$F$33,IF(T10&lt;65,4,5),FALSE))</f>
        <v>0</v>
      </c>
      <c r="BB10" s="115"/>
      <c r="BC10" s="126">
        <f t="shared" si="18"/>
        <v>0</v>
      </c>
      <c r="BD10" s="126">
        <f t="shared" si="19"/>
        <v>0</v>
      </c>
      <c r="BE10" s="125"/>
      <c r="BF10" s="62">
        <f t="shared" si="20"/>
        <v>0</v>
      </c>
      <c r="BG10" s="62">
        <f t="shared" si="21"/>
        <v>0</v>
      </c>
      <c r="BH10" s="62">
        <f t="shared" si="22"/>
        <v>0</v>
      </c>
      <c r="BI10" s="61">
        <f t="shared" si="23"/>
        <v>0</v>
      </c>
      <c r="BJ10" s="61"/>
      <c r="BK10" s="61">
        <f t="shared" si="24"/>
        <v>4696.0742064608949</v>
      </c>
      <c r="BL10" s="61">
        <f t="shared" si="25"/>
        <v>3770.3624811940795</v>
      </c>
      <c r="BM10" s="127"/>
      <c r="BR10" s="36"/>
      <c r="BS10" s="36"/>
      <c r="BT10" s="36"/>
      <c r="BU10" s="37"/>
      <c r="BV10" s="127"/>
      <c r="BW10" s="127"/>
      <c r="BZ10" s="36"/>
      <c r="CA10" s="36"/>
      <c r="CB10" s="36"/>
      <c r="CC10" s="36"/>
    </row>
    <row r="11" spans="1:81">
      <c r="A11" s="26">
        <f t="shared" si="44"/>
        <v>2029</v>
      </c>
      <c r="B11" s="26">
        <f t="shared" si="26"/>
        <v>84</v>
      </c>
      <c r="C11" s="26">
        <f t="shared" si="0"/>
        <v>49</v>
      </c>
      <c r="D11" s="103">
        <f t="shared" si="1"/>
        <v>0</v>
      </c>
      <c r="E11" s="118">
        <f t="shared" si="2"/>
        <v>0</v>
      </c>
      <c r="F11" s="103">
        <f t="shared" si="3"/>
        <v>0.106</v>
      </c>
      <c r="G11" s="103"/>
      <c r="H11" s="60">
        <f t="shared" si="4"/>
        <v>1</v>
      </c>
      <c r="I11" s="64">
        <v>1</v>
      </c>
      <c r="J11" s="64">
        <v>1</v>
      </c>
      <c r="K11" s="103">
        <f t="shared" si="27"/>
        <v>0.65208000726557702</v>
      </c>
      <c r="L11" s="103">
        <f t="shared" si="28"/>
        <v>0</v>
      </c>
      <c r="M11" s="103">
        <f t="shared" si="29"/>
        <v>0</v>
      </c>
      <c r="N11" s="103">
        <f t="shared" si="30"/>
        <v>6.9120480770151163E-2</v>
      </c>
      <c r="O11" s="103">
        <f t="shared" si="31"/>
        <v>0.58295952649542582</v>
      </c>
      <c r="P11" s="103">
        <f t="shared" si="32"/>
        <v>0.65208000726557691</v>
      </c>
      <c r="Q11" s="103">
        <f t="shared" si="5"/>
        <v>0.58295952649542582</v>
      </c>
      <c r="R11" s="103">
        <f t="shared" si="6"/>
        <v>0.61751976688050136</v>
      </c>
      <c r="T11" s="26">
        <f t="shared" si="33"/>
        <v>89</v>
      </c>
      <c r="U11" s="119">
        <f t="shared" si="7"/>
        <v>0.1014</v>
      </c>
      <c r="V11" s="119"/>
      <c r="W11" s="120">
        <f t="shared" si="34"/>
        <v>0.46755262766440947</v>
      </c>
      <c r="X11" s="120">
        <f t="shared" si="35"/>
        <v>0.37560765534999907</v>
      </c>
      <c r="Y11" s="120">
        <f t="shared" si="8"/>
        <v>0.42158014150720424</v>
      </c>
      <c r="Z11" s="119"/>
      <c r="AA11" s="119">
        <f t="shared" si="36"/>
        <v>0.7646432430136535</v>
      </c>
      <c r="AC11" s="26">
        <f t="shared" si="9"/>
        <v>84</v>
      </c>
      <c r="AD11" s="25">
        <f t="shared" si="10"/>
        <v>1.4003477313476806</v>
      </c>
      <c r="AE11" s="105"/>
      <c r="AF11" s="26">
        <f t="shared" si="11"/>
        <v>89</v>
      </c>
      <c r="AG11" s="25">
        <f t="shared" si="12"/>
        <v>1.4428510935752528</v>
      </c>
      <c r="AH11" s="123"/>
      <c r="AI11" s="122">
        <f t="shared" si="13"/>
        <v>6.2499999999999986E-2</v>
      </c>
      <c r="AJ11" s="124">
        <f t="shared" si="14"/>
        <v>0</v>
      </c>
      <c r="AL11" s="25">
        <f t="shared" si="37"/>
        <v>1.4025134482734372</v>
      </c>
      <c r="AM11" s="25">
        <f t="shared" si="38"/>
        <v>1</v>
      </c>
      <c r="AO11" s="33">
        <f t="shared" si="39"/>
        <v>2100</v>
      </c>
      <c r="AP11" s="33">
        <f t="shared" si="40"/>
        <v>2100</v>
      </c>
      <c r="AQ11" s="125"/>
      <c r="AR11" s="126">
        <f t="shared" si="41"/>
        <v>4124.4137034960722</v>
      </c>
      <c r="AS11" s="126">
        <f t="shared" si="42"/>
        <v>4249.5979314501874</v>
      </c>
      <c r="AT11" s="126"/>
      <c r="AU11" s="62">
        <f t="shared" si="15"/>
        <v>2546.9069887016399</v>
      </c>
      <c r="AV11" s="62">
        <f t="shared" si="16"/>
        <v>1791.5460972894925</v>
      </c>
      <c r="AW11" s="62">
        <f t="shared" si="17"/>
        <v>4338.453085991132</v>
      </c>
      <c r="AX11" s="61">
        <f t="shared" si="43"/>
        <v>3317.3688373348518</v>
      </c>
      <c r="AY11" s="61"/>
      <c r="AZ11" s="33">
        <f>IF(B11="","",VLOOKUP($A$3,'Tab1-Plan'!$B$30:$F$33,IF(B11&lt;65,2,3),FALSE))</f>
        <v>0</v>
      </c>
      <c r="BA11" s="33">
        <f>IF(T11="","",VLOOKUP($A$3,'Tab1-Plan'!$B$30:$F$33,IF(T11&lt;65,4,5),FALSE))</f>
        <v>0</v>
      </c>
      <c r="BB11" s="115"/>
      <c r="BC11" s="126">
        <f t="shared" si="18"/>
        <v>0</v>
      </c>
      <c r="BD11" s="126">
        <f t="shared" si="19"/>
        <v>0</v>
      </c>
      <c r="BE11" s="125"/>
      <c r="BF11" s="62">
        <f t="shared" si="20"/>
        <v>0</v>
      </c>
      <c r="BG11" s="62">
        <f t="shared" si="21"/>
        <v>0</v>
      </c>
      <c r="BH11" s="62">
        <f t="shared" si="22"/>
        <v>0</v>
      </c>
      <c r="BI11" s="61">
        <f t="shared" si="23"/>
        <v>0</v>
      </c>
      <c r="BJ11" s="61"/>
      <c r="BK11" s="61">
        <f t="shared" si="24"/>
        <v>4338.453085991132</v>
      </c>
      <c r="BL11" s="61">
        <f t="shared" si="25"/>
        <v>3317.3688373348518</v>
      </c>
      <c r="BM11" s="127"/>
      <c r="BR11" s="36"/>
      <c r="BS11" s="36"/>
      <c r="BT11" s="36"/>
      <c r="BU11" s="37"/>
      <c r="BV11" s="127"/>
      <c r="BW11" s="127"/>
      <c r="BZ11" s="36"/>
      <c r="CA11" s="36"/>
      <c r="CB11" s="36"/>
      <c r="CC11" s="36"/>
    </row>
    <row r="12" spans="1:81">
      <c r="A12" s="26">
        <f t="shared" si="44"/>
        <v>2030</v>
      </c>
      <c r="B12" s="26">
        <f t="shared" si="26"/>
        <v>85</v>
      </c>
      <c r="C12" s="26">
        <f t="shared" si="0"/>
        <v>49</v>
      </c>
      <c r="D12" s="103">
        <f t="shared" si="1"/>
        <v>0</v>
      </c>
      <c r="E12" s="118">
        <f t="shared" si="2"/>
        <v>0</v>
      </c>
      <c r="F12" s="103">
        <f t="shared" si="3"/>
        <v>0.1148</v>
      </c>
      <c r="G12" s="103"/>
      <c r="H12" s="60">
        <f t="shared" si="4"/>
        <v>1</v>
      </c>
      <c r="I12" s="64">
        <v>1</v>
      </c>
      <c r="J12" s="64">
        <v>1</v>
      </c>
      <c r="K12" s="103">
        <f t="shared" si="27"/>
        <v>0.58295952649542582</v>
      </c>
      <c r="L12" s="103">
        <f t="shared" si="28"/>
        <v>0</v>
      </c>
      <c r="M12" s="103">
        <f t="shared" si="29"/>
        <v>0</v>
      </c>
      <c r="N12" s="103">
        <f t="shared" si="30"/>
        <v>6.6923753641674882E-2</v>
      </c>
      <c r="O12" s="103">
        <f t="shared" si="31"/>
        <v>0.51603577285375091</v>
      </c>
      <c r="P12" s="103">
        <f t="shared" si="32"/>
        <v>0.58295952649542582</v>
      </c>
      <c r="Q12" s="103">
        <f t="shared" si="5"/>
        <v>0.51603577285375091</v>
      </c>
      <c r="R12" s="103">
        <f t="shared" si="6"/>
        <v>0.54949764967458836</v>
      </c>
      <c r="T12" s="26">
        <f t="shared" si="33"/>
        <v>90</v>
      </c>
      <c r="U12" s="119">
        <f t="shared" si="7"/>
        <v>0.1118</v>
      </c>
      <c r="V12" s="119"/>
      <c r="W12" s="120">
        <f t="shared" si="34"/>
        <v>0.37560765534999907</v>
      </c>
      <c r="X12" s="120">
        <f t="shared" si="35"/>
        <v>0.29531574968535057</v>
      </c>
      <c r="Y12" s="120">
        <f t="shared" si="8"/>
        <v>0.33546170251767482</v>
      </c>
      <c r="Z12" s="119"/>
      <c r="AA12" s="119">
        <f t="shared" si="36"/>
        <v>0.72823166001300332</v>
      </c>
      <c r="AC12" s="26">
        <f t="shared" si="9"/>
        <v>85</v>
      </c>
      <c r="AD12" s="25">
        <f t="shared" si="10"/>
        <v>1.4143512086611574</v>
      </c>
      <c r="AE12" s="105"/>
      <c r="AF12" s="26">
        <f t="shared" si="11"/>
        <v>90</v>
      </c>
      <c r="AG12" s="25">
        <f t="shared" si="12"/>
        <v>1.4500653490431288</v>
      </c>
      <c r="AH12" s="123"/>
      <c r="AI12" s="122">
        <f t="shared" si="13"/>
        <v>5.9999999999999984E-2</v>
      </c>
      <c r="AJ12" s="124">
        <f t="shared" si="14"/>
        <v>0</v>
      </c>
      <c r="AL12" s="25">
        <f t="shared" si="37"/>
        <v>1.4901705387905271</v>
      </c>
      <c r="AM12" s="25">
        <f t="shared" si="38"/>
        <v>1</v>
      </c>
      <c r="AO12" s="33">
        <f t="shared" si="39"/>
        <v>2100</v>
      </c>
      <c r="AP12" s="33">
        <f t="shared" si="40"/>
        <v>2100</v>
      </c>
      <c r="AQ12" s="125"/>
      <c r="AR12" s="126">
        <f t="shared" si="41"/>
        <v>4426.0114555642231</v>
      </c>
      <c r="AS12" s="126">
        <f t="shared" si="42"/>
        <v>4537.7737911766535</v>
      </c>
      <c r="AT12" s="126"/>
      <c r="AU12" s="62">
        <f t="shared" si="15"/>
        <v>2432.0828922653445</v>
      </c>
      <c r="AV12" s="62">
        <f t="shared" si="16"/>
        <v>1522.2493216282039</v>
      </c>
      <c r="AW12" s="62">
        <f t="shared" si="17"/>
        <v>3954.3322138935482</v>
      </c>
      <c r="AX12" s="61">
        <f t="shared" si="43"/>
        <v>2879.6699123665931</v>
      </c>
      <c r="AY12" s="61"/>
      <c r="AZ12" s="33">
        <f>IF(B12="","",VLOOKUP($A$3,'Tab1-Plan'!$B$30:$F$33,IF(B12&lt;65,2,3),FALSE))</f>
        <v>0</v>
      </c>
      <c r="BA12" s="33">
        <f>IF(T12="","",VLOOKUP($A$3,'Tab1-Plan'!$B$30:$F$33,IF(T12&lt;65,4,5),FALSE))</f>
        <v>0</v>
      </c>
      <c r="BB12" s="115"/>
      <c r="BC12" s="126">
        <f t="shared" si="18"/>
        <v>0</v>
      </c>
      <c r="BD12" s="126">
        <f t="shared" si="19"/>
        <v>0</v>
      </c>
      <c r="BE12" s="125"/>
      <c r="BF12" s="62">
        <f t="shared" si="20"/>
        <v>0</v>
      </c>
      <c r="BG12" s="62">
        <f t="shared" si="21"/>
        <v>0</v>
      </c>
      <c r="BH12" s="62">
        <f t="shared" si="22"/>
        <v>0</v>
      </c>
      <c r="BI12" s="61">
        <f t="shared" si="23"/>
        <v>0</v>
      </c>
      <c r="BJ12" s="61"/>
      <c r="BK12" s="61">
        <f t="shared" si="24"/>
        <v>3954.3322138935482</v>
      </c>
      <c r="BL12" s="61">
        <f t="shared" si="25"/>
        <v>2879.6699123665931</v>
      </c>
      <c r="BM12" s="127"/>
      <c r="BR12" s="36"/>
      <c r="BS12" s="36"/>
      <c r="BT12" s="36"/>
      <c r="BU12" s="37"/>
      <c r="BV12" s="127"/>
      <c r="BW12" s="127"/>
      <c r="BZ12" s="36"/>
      <c r="CA12" s="36"/>
      <c r="CB12" s="36"/>
      <c r="CC12" s="36"/>
    </row>
    <row r="13" spans="1:81">
      <c r="A13" s="26">
        <f t="shared" si="44"/>
        <v>2031</v>
      </c>
      <c r="B13" s="26">
        <f t="shared" si="26"/>
        <v>86</v>
      </c>
      <c r="C13" s="26">
        <f t="shared" si="0"/>
        <v>49</v>
      </c>
      <c r="D13" s="103">
        <f t="shared" si="1"/>
        <v>0</v>
      </c>
      <c r="E13" s="118">
        <f t="shared" si="2"/>
        <v>0</v>
      </c>
      <c r="F13" s="103">
        <f t="shared" si="3"/>
        <v>0.1242</v>
      </c>
      <c r="G13" s="103"/>
      <c r="H13" s="60">
        <f t="shared" si="4"/>
        <v>1</v>
      </c>
      <c r="I13" s="64">
        <v>1</v>
      </c>
      <c r="J13" s="64">
        <v>1</v>
      </c>
      <c r="K13" s="103">
        <f t="shared" si="27"/>
        <v>0.51603577285375091</v>
      </c>
      <c r="L13" s="103">
        <f t="shared" si="28"/>
        <v>0</v>
      </c>
      <c r="M13" s="103">
        <f t="shared" si="29"/>
        <v>0</v>
      </c>
      <c r="N13" s="103">
        <f t="shared" si="30"/>
        <v>6.4091642988435865E-2</v>
      </c>
      <c r="O13" s="103">
        <f t="shared" si="31"/>
        <v>0.45194412986531507</v>
      </c>
      <c r="P13" s="103">
        <f t="shared" si="32"/>
        <v>0.51603577285375091</v>
      </c>
      <c r="Q13" s="103">
        <f t="shared" si="5"/>
        <v>0.45194412986531507</v>
      </c>
      <c r="R13" s="103">
        <f t="shared" si="6"/>
        <v>0.48398995135953299</v>
      </c>
      <c r="T13" s="26">
        <f t="shared" si="33"/>
        <v>91</v>
      </c>
      <c r="U13" s="119">
        <f t="shared" si="7"/>
        <v>0.1231</v>
      </c>
      <c r="V13" s="119"/>
      <c r="W13" s="120">
        <f t="shared" si="34"/>
        <v>0.29531574968535057</v>
      </c>
      <c r="X13" s="120">
        <f t="shared" si="35"/>
        <v>0.22679925319141769</v>
      </c>
      <c r="Y13" s="120">
        <f t="shared" si="8"/>
        <v>0.26105750143838413</v>
      </c>
      <c r="Z13" s="119"/>
      <c r="AA13" s="119">
        <f t="shared" si="36"/>
        <v>0.69355396191714602</v>
      </c>
      <c r="AC13" s="26">
        <f t="shared" si="9"/>
        <v>86</v>
      </c>
      <c r="AD13" s="25">
        <f t="shared" si="10"/>
        <v>1.4214229647044629</v>
      </c>
      <c r="AE13" s="105"/>
      <c r="AF13" s="26">
        <f t="shared" si="11"/>
        <v>91</v>
      </c>
      <c r="AG13" s="25">
        <f t="shared" si="12"/>
        <v>1.4573156757883443</v>
      </c>
      <c r="AH13" s="123"/>
      <c r="AI13" s="122">
        <f t="shared" si="13"/>
        <v>5.7499999999999982E-2</v>
      </c>
      <c r="AJ13" s="124">
        <f t="shared" si="14"/>
        <v>0</v>
      </c>
      <c r="AL13" s="25">
        <f t="shared" si="37"/>
        <v>1.5795807711179588</v>
      </c>
      <c r="AM13" s="25">
        <f t="shared" si="38"/>
        <v>1</v>
      </c>
      <c r="AO13" s="33">
        <f t="shared" si="39"/>
        <v>2100</v>
      </c>
      <c r="AP13" s="33">
        <f t="shared" si="40"/>
        <v>2100</v>
      </c>
      <c r="AQ13" s="125"/>
      <c r="AR13" s="126">
        <f t="shared" si="41"/>
        <v>4715.0300036125664</v>
      </c>
      <c r="AS13" s="126">
        <f t="shared" si="42"/>
        <v>4834.0904197404889</v>
      </c>
      <c r="AT13" s="126"/>
      <c r="AU13" s="62">
        <f t="shared" si="15"/>
        <v>2282.0271421071848</v>
      </c>
      <c r="AV13" s="62">
        <f t="shared" si="16"/>
        <v>1261.9755667046816</v>
      </c>
      <c r="AW13" s="62">
        <f t="shared" si="17"/>
        <v>3544.0027088118663</v>
      </c>
      <c r="AX13" s="61">
        <f t="shared" si="43"/>
        <v>2457.9571197415676</v>
      </c>
      <c r="AY13" s="61"/>
      <c r="AZ13" s="33">
        <f>IF(B13="","",VLOOKUP($A$3,'Tab1-Plan'!$B$30:$F$33,IF(B13&lt;65,2,3),FALSE))</f>
        <v>0</v>
      </c>
      <c r="BA13" s="33">
        <f>IF(T13="","",VLOOKUP($A$3,'Tab1-Plan'!$B$30:$F$33,IF(T13&lt;65,4,5),FALSE))</f>
        <v>0</v>
      </c>
      <c r="BB13" s="115"/>
      <c r="BC13" s="126">
        <f t="shared" si="18"/>
        <v>0</v>
      </c>
      <c r="BD13" s="126">
        <f t="shared" si="19"/>
        <v>0</v>
      </c>
      <c r="BE13" s="125"/>
      <c r="BF13" s="62">
        <f t="shared" si="20"/>
        <v>0</v>
      </c>
      <c r="BG13" s="62">
        <f t="shared" si="21"/>
        <v>0</v>
      </c>
      <c r="BH13" s="62">
        <f t="shared" si="22"/>
        <v>0</v>
      </c>
      <c r="BI13" s="61">
        <f t="shared" si="23"/>
        <v>0</v>
      </c>
      <c r="BJ13" s="61"/>
      <c r="BK13" s="61">
        <f t="shared" si="24"/>
        <v>3544.0027088118663</v>
      </c>
      <c r="BL13" s="61">
        <f t="shared" si="25"/>
        <v>2457.9571197415676</v>
      </c>
      <c r="BM13" s="127"/>
      <c r="BR13" s="36"/>
      <c r="BS13" s="36"/>
      <c r="BT13" s="36"/>
      <c r="BU13" s="37"/>
      <c r="BV13" s="127"/>
      <c r="BW13" s="127"/>
      <c r="BZ13" s="36"/>
      <c r="CA13" s="36"/>
      <c r="CB13" s="36"/>
      <c r="CC13" s="36"/>
    </row>
    <row r="14" spans="1:81">
      <c r="A14" s="26">
        <f t="shared" si="44"/>
        <v>2032</v>
      </c>
      <c r="B14" s="26">
        <f t="shared" si="26"/>
        <v>87</v>
      </c>
      <c r="C14" s="26">
        <f t="shared" si="0"/>
        <v>49</v>
      </c>
      <c r="D14" s="103">
        <f t="shared" si="1"/>
        <v>0</v>
      </c>
      <c r="E14" s="118">
        <f t="shared" si="2"/>
        <v>0</v>
      </c>
      <c r="F14" s="103">
        <f t="shared" si="3"/>
        <v>0.13389999999999999</v>
      </c>
      <c r="G14" s="103"/>
      <c r="H14" s="60">
        <f t="shared" si="4"/>
        <v>1</v>
      </c>
      <c r="I14" s="64">
        <v>1</v>
      </c>
      <c r="J14" s="64">
        <v>1</v>
      </c>
      <c r="K14" s="103">
        <f t="shared" si="27"/>
        <v>0.45194412986531507</v>
      </c>
      <c r="L14" s="103">
        <f t="shared" si="28"/>
        <v>0</v>
      </c>
      <c r="M14" s="103">
        <f t="shared" si="29"/>
        <v>0</v>
      </c>
      <c r="N14" s="103">
        <f t="shared" si="30"/>
        <v>6.0515318988965686E-2</v>
      </c>
      <c r="O14" s="103">
        <f t="shared" si="31"/>
        <v>0.3914288108763494</v>
      </c>
      <c r="P14" s="103">
        <f t="shared" si="32"/>
        <v>0.45194412986531507</v>
      </c>
      <c r="Q14" s="103">
        <f t="shared" si="5"/>
        <v>0.3914288108763494</v>
      </c>
      <c r="R14" s="103">
        <f t="shared" si="6"/>
        <v>0.42168647037083223</v>
      </c>
      <c r="T14" s="26">
        <f t="shared" si="33"/>
        <v>92</v>
      </c>
      <c r="U14" s="119">
        <f t="shared" si="7"/>
        <v>0.1356</v>
      </c>
      <c r="V14" s="119"/>
      <c r="W14" s="120">
        <f t="shared" si="34"/>
        <v>0.22679925319141769</v>
      </c>
      <c r="X14" s="120">
        <f t="shared" si="35"/>
        <v>0.1697948122086467</v>
      </c>
      <c r="Y14" s="120">
        <f t="shared" si="8"/>
        <v>0.19829703270003218</v>
      </c>
      <c r="Z14" s="119"/>
      <c r="AA14" s="119">
        <f t="shared" si="36"/>
        <v>0.66052758277823431</v>
      </c>
      <c r="AC14" s="26">
        <f t="shared" si="9"/>
        <v>87</v>
      </c>
      <c r="AD14" s="25">
        <f t="shared" si="10"/>
        <v>1.4285300795279852</v>
      </c>
      <c r="AE14" s="105"/>
      <c r="AF14" s="26">
        <f t="shared" si="11"/>
        <v>92</v>
      </c>
      <c r="AG14" s="25">
        <f t="shared" si="12"/>
        <v>1.4646022541672858</v>
      </c>
      <c r="AH14" s="123"/>
      <c r="AI14" s="122">
        <f t="shared" si="13"/>
        <v>5.4999999999999979E-2</v>
      </c>
      <c r="AJ14" s="124">
        <f t="shared" si="14"/>
        <v>0</v>
      </c>
      <c r="AL14" s="25">
        <f t="shared" si="37"/>
        <v>1.6704066654572411</v>
      </c>
      <c r="AM14" s="25">
        <f t="shared" si="38"/>
        <v>1</v>
      </c>
      <c r="AO14" s="33">
        <f t="shared" si="39"/>
        <v>2100</v>
      </c>
      <c r="AP14" s="33">
        <f t="shared" si="40"/>
        <v>2100</v>
      </c>
      <c r="AQ14" s="125"/>
      <c r="AR14" s="126">
        <f t="shared" si="41"/>
        <v>5011.0749499643889</v>
      </c>
      <c r="AS14" s="126">
        <f t="shared" si="42"/>
        <v>5137.6108719699423</v>
      </c>
      <c r="AT14" s="126"/>
      <c r="AU14" s="62">
        <f t="shared" si="15"/>
        <v>2113.1025084141779</v>
      </c>
      <c r="AV14" s="62">
        <f t="shared" si="16"/>
        <v>1018.7729910790645</v>
      </c>
      <c r="AW14" s="62">
        <f t="shared" si="17"/>
        <v>3131.8754994932424</v>
      </c>
      <c r="AX14" s="61">
        <f t="shared" si="43"/>
        <v>2068.6901532426464</v>
      </c>
      <c r="AY14" s="61"/>
      <c r="AZ14" s="33">
        <f>IF(B14="","",VLOOKUP($A$3,'Tab1-Plan'!$B$30:$F$33,IF(B14&lt;65,2,3),FALSE))</f>
        <v>0</v>
      </c>
      <c r="BA14" s="33">
        <f>IF(T14="","",VLOOKUP($A$3,'Tab1-Plan'!$B$30:$F$33,IF(T14&lt;65,4,5),FALSE))</f>
        <v>0</v>
      </c>
      <c r="BB14" s="115"/>
      <c r="BC14" s="126">
        <f t="shared" si="18"/>
        <v>0</v>
      </c>
      <c r="BD14" s="126">
        <f t="shared" si="19"/>
        <v>0</v>
      </c>
      <c r="BE14" s="125"/>
      <c r="BF14" s="62">
        <f t="shared" si="20"/>
        <v>0</v>
      </c>
      <c r="BG14" s="62">
        <f t="shared" si="21"/>
        <v>0</v>
      </c>
      <c r="BH14" s="62">
        <f t="shared" si="22"/>
        <v>0</v>
      </c>
      <c r="BI14" s="61">
        <f t="shared" si="23"/>
        <v>0</v>
      </c>
      <c r="BJ14" s="61"/>
      <c r="BK14" s="61">
        <f t="shared" si="24"/>
        <v>3131.8754994932424</v>
      </c>
      <c r="BL14" s="61">
        <f t="shared" si="25"/>
        <v>2068.6901532426464</v>
      </c>
      <c r="BM14" s="127"/>
      <c r="BR14" s="36"/>
      <c r="BS14" s="36"/>
      <c r="BT14" s="36"/>
      <c r="BU14" s="37"/>
      <c r="BV14" s="127"/>
      <c r="BW14" s="127"/>
      <c r="BZ14" s="36"/>
      <c r="CA14" s="36"/>
      <c r="CB14" s="36"/>
      <c r="CC14" s="36"/>
    </row>
    <row r="15" spans="1:81">
      <c r="A15" s="26">
        <f t="shared" si="44"/>
        <v>2033</v>
      </c>
      <c r="B15" s="26">
        <f t="shared" si="26"/>
        <v>88</v>
      </c>
      <c r="C15" s="26">
        <f t="shared" si="0"/>
        <v>49</v>
      </c>
      <c r="D15" s="103">
        <f t="shared" si="1"/>
        <v>0</v>
      </c>
      <c r="E15" s="118">
        <f t="shared" si="2"/>
        <v>0</v>
      </c>
      <c r="F15" s="103">
        <f t="shared" si="3"/>
        <v>0.14410000000000001</v>
      </c>
      <c r="G15" s="103"/>
      <c r="H15" s="60">
        <f t="shared" si="4"/>
        <v>1</v>
      </c>
      <c r="I15" s="64">
        <v>1</v>
      </c>
      <c r="J15" s="64">
        <v>1</v>
      </c>
      <c r="K15" s="103">
        <f t="shared" si="27"/>
        <v>0.3914288108763494</v>
      </c>
      <c r="L15" s="103">
        <f t="shared" si="28"/>
        <v>0</v>
      </c>
      <c r="M15" s="103">
        <f t="shared" si="29"/>
        <v>0</v>
      </c>
      <c r="N15" s="103">
        <f t="shared" si="30"/>
        <v>5.6404891647281949E-2</v>
      </c>
      <c r="O15" s="103">
        <f t="shared" si="31"/>
        <v>0.33502391922906744</v>
      </c>
      <c r="P15" s="103">
        <f t="shared" si="32"/>
        <v>0.3914288108763494</v>
      </c>
      <c r="Q15" s="103">
        <f t="shared" si="5"/>
        <v>0.33502391922906744</v>
      </c>
      <c r="R15" s="103">
        <f t="shared" si="6"/>
        <v>0.36322636505270844</v>
      </c>
      <c r="T15" s="26">
        <f t="shared" si="33"/>
        <v>93</v>
      </c>
      <c r="U15" s="119">
        <f t="shared" si="7"/>
        <v>0.14960000000000001</v>
      </c>
      <c r="V15" s="119"/>
      <c r="W15" s="120">
        <f t="shared" si="34"/>
        <v>0.1697948122086467</v>
      </c>
      <c r="X15" s="120">
        <f t="shared" si="35"/>
        <v>0.12358640375588135</v>
      </c>
      <c r="Y15" s="120">
        <f t="shared" si="8"/>
        <v>0.14669060798226402</v>
      </c>
      <c r="Z15" s="119"/>
      <c r="AA15" s="119">
        <f t="shared" si="36"/>
        <v>0.62907388836022315</v>
      </c>
      <c r="AC15" s="26">
        <f t="shared" si="9"/>
        <v>88</v>
      </c>
      <c r="AD15" s="25">
        <f t="shared" si="10"/>
        <v>1.4356727299256249</v>
      </c>
      <c r="AE15" s="105"/>
      <c r="AF15" s="26">
        <f t="shared" si="11"/>
        <v>93</v>
      </c>
      <c r="AG15" s="25">
        <f t="shared" si="12"/>
        <v>1.4719252654381221</v>
      </c>
      <c r="AH15" s="123"/>
      <c r="AI15" s="122">
        <f t="shared" si="13"/>
        <v>5.2499999999999977E-2</v>
      </c>
      <c r="AJ15" s="124">
        <f t="shared" si="14"/>
        <v>0</v>
      </c>
      <c r="AL15" s="25">
        <f t="shared" si="37"/>
        <v>1.7622790320573893</v>
      </c>
      <c r="AM15" s="25">
        <f t="shared" si="38"/>
        <v>1</v>
      </c>
      <c r="AO15" s="33">
        <f t="shared" si="39"/>
        <v>2100</v>
      </c>
      <c r="AP15" s="33">
        <f t="shared" si="40"/>
        <v>2100</v>
      </c>
      <c r="AQ15" s="125"/>
      <c r="AR15" s="126">
        <f t="shared" si="41"/>
        <v>5313.1174925734922</v>
      </c>
      <c r="AS15" s="126">
        <f t="shared" si="42"/>
        <v>5447.2803672779301</v>
      </c>
      <c r="AT15" s="126"/>
      <c r="AU15" s="62">
        <f t="shared" si="15"/>
        <v>1929.8643539254301</v>
      </c>
      <c r="AV15" s="62">
        <f t="shared" si="16"/>
        <v>799.06486892584996</v>
      </c>
      <c r="AW15" s="62">
        <f t="shared" si="17"/>
        <v>2728.92922285128</v>
      </c>
      <c r="AX15" s="61">
        <f t="shared" si="43"/>
        <v>1716.6981172788967</v>
      </c>
      <c r="AY15" s="61"/>
      <c r="AZ15" s="33">
        <f>IF(B15="","",VLOOKUP($A$3,'Tab1-Plan'!$B$30:$F$33,IF(B15&lt;65,2,3),FALSE))</f>
        <v>0</v>
      </c>
      <c r="BA15" s="33">
        <f>IF(T15="","",VLOOKUP($A$3,'Tab1-Plan'!$B$30:$F$33,IF(T15&lt;65,4,5),FALSE))</f>
        <v>0</v>
      </c>
      <c r="BB15" s="115"/>
      <c r="BC15" s="126">
        <f t="shared" si="18"/>
        <v>0</v>
      </c>
      <c r="BD15" s="126">
        <f t="shared" si="19"/>
        <v>0</v>
      </c>
      <c r="BE15" s="125"/>
      <c r="BF15" s="62">
        <f t="shared" si="20"/>
        <v>0</v>
      </c>
      <c r="BG15" s="62">
        <f t="shared" si="21"/>
        <v>0</v>
      </c>
      <c r="BH15" s="62">
        <f t="shared" si="22"/>
        <v>0</v>
      </c>
      <c r="BI15" s="61">
        <f t="shared" si="23"/>
        <v>0</v>
      </c>
      <c r="BJ15" s="61"/>
      <c r="BK15" s="61">
        <f t="shared" si="24"/>
        <v>2728.92922285128</v>
      </c>
      <c r="BL15" s="61">
        <f t="shared" si="25"/>
        <v>1716.6981172788967</v>
      </c>
      <c r="BM15" s="127"/>
      <c r="BR15" s="36"/>
      <c r="BS15" s="36"/>
      <c r="BT15" s="36"/>
      <c r="BU15" s="37"/>
      <c r="BV15" s="127"/>
      <c r="BW15" s="127"/>
      <c r="BZ15" s="36"/>
      <c r="CA15" s="36"/>
      <c r="CB15" s="36"/>
      <c r="CC15" s="36"/>
    </row>
    <row r="16" spans="1:81">
      <c r="A16" s="26">
        <f t="shared" si="44"/>
        <v>2034</v>
      </c>
      <c r="B16" s="26">
        <f t="shared" si="26"/>
        <v>89</v>
      </c>
      <c r="C16" s="26">
        <f t="shared" si="0"/>
        <v>49</v>
      </c>
      <c r="D16" s="103">
        <f t="shared" si="1"/>
        <v>0</v>
      </c>
      <c r="E16" s="118">
        <f t="shared" si="2"/>
        <v>0</v>
      </c>
      <c r="F16" s="103">
        <f t="shared" si="3"/>
        <v>0.15490000000000001</v>
      </c>
      <c r="G16" s="103"/>
      <c r="H16" s="60">
        <f t="shared" si="4"/>
        <v>1</v>
      </c>
      <c r="I16" s="64">
        <v>1</v>
      </c>
      <c r="J16" s="64">
        <v>1</v>
      </c>
      <c r="K16" s="103">
        <f t="shared" si="27"/>
        <v>0.33502391922906744</v>
      </c>
      <c r="L16" s="103">
        <f t="shared" si="28"/>
        <v>0</v>
      </c>
      <c r="M16" s="103">
        <f t="shared" si="29"/>
        <v>0</v>
      </c>
      <c r="N16" s="103">
        <f t="shared" si="30"/>
        <v>5.1895205088582551E-2</v>
      </c>
      <c r="O16" s="103">
        <f t="shared" si="31"/>
        <v>0.28312871414048491</v>
      </c>
      <c r="P16" s="103">
        <f t="shared" si="32"/>
        <v>0.33502391922906744</v>
      </c>
      <c r="Q16" s="103">
        <f t="shared" si="5"/>
        <v>0.28312871414048485</v>
      </c>
      <c r="R16" s="103">
        <f t="shared" si="6"/>
        <v>0.30907631668477614</v>
      </c>
      <c r="T16" s="26">
        <f t="shared" si="33"/>
        <v>94</v>
      </c>
      <c r="U16" s="119">
        <f t="shared" si="7"/>
        <v>0.1651</v>
      </c>
      <c r="V16" s="119"/>
      <c r="W16" s="120">
        <f t="shared" si="34"/>
        <v>0.12358640375588135</v>
      </c>
      <c r="X16" s="120">
        <f t="shared" si="35"/>
        <v>8.7199352007788181E-2</v>
      </c>
      <c r="Y16" s="120">
        <f t="shared" si="8"/>
        <v>0.10539287788183477</v>
      </c>
      <c r="Z16" s="119"/>
      <c r="AA16" s="119">
        <f t="shared" si="36"/>
        <v>0.59911798891449819</v>
      </c>
      <c r="AC16" s="26">
        <f t="shared" si="9"/>
        <v>89</v>
      </c>
      <c r="AD16" s="25">
        <f t="shared" si="10"/>
        <v>1.4428510935752528</v>
      </c>
      <c r="AE16" s="105"/>
      <c r="AF16" s="26">
        <f t="shared" si="11"/>
        <v>94</v>
      </c>
      <c r="AG16" s="25">
        <f t="shared" si="12"/>
        <v>1.4792848917653125</v>
      </c>
      <c r="AH16" s="123"/>
      <c r="AI16" s="122">
        <f t="shared" si="13"/>
        <v>0.05</v>
      </c>
      <c r="AJ16" s="124">
        <f t="shared" si="14"/>
        <v>0</v>
      </c>
      <c r="AL16" s="25">
        <f t="shared" si="37"/>
        <v>1.8547986812404023</v>
      </c>
      <c r="AM16" s="25">
        <f t="shared" si="38"/>
        <v>1</v>
      </c>
      <c r="AO16" s="33">
        <f t="shared" si="39"/>
        <v>2100</v>
      </c>
      <c r="AP16" s="33">
        <f t="shared" si="40"/>
        <v>2100</v>
      </c>
      <c r="AQ16" s="125"/>
      <c r="AR16" s="126">
        <f t="shared" si="41"/>
        <v>5620.0164417382675</v>
      </c>
      <c r="AS16" s="126">
        <f t="shared" si="42"/>
        <v>5761.9288994928211</v>
      </c>
      <c r="AT16" s="126"/>
      <c r="AU16" s="62">
        <f t="shared" si="15"/>
        <v>1737.0139815203456</v>
      </c>
      <c r="AV16" s="62">
        <f t="shared" si="16"/>
        <v>607.2662688680615</v>
      </c>
      <c r="AW16" s="62">
        <f t="shared" si="17"/>
        <v>2344.2802503884072</v>
      </c>
      <c r="AX16" s="61">
        <f t="shared" si="43"/>
        <v>1404.5004690646788</v>
      </c>
      <c r="AY16" s="61"/>
      <c r="AZ16" s="33">
        <f>IF(B16="","",VLOOKUP($A$3,'Tab1-Plan'!$B$30:$F$33,IF(B16&lt;65,2,3),FALSE))</f>
        <v>0</v>
      </c>
      <c r="BA16" s="33">
        <f>IF(T16="","",VLOOKUP($A$3,'Tab1-Plan'!$B$30:$F$33,IF(T16&lt;65,4,5),FALSE))</f>
        <v>0</v>
      </c>
      <c r="BB16" s="115"/>
      <c r="BC16" s="126">
        <f t="shared" si="18"/>
        <v>0</v>
      </c>
      <c r="BD16" s="126">
        <f t="shared" si="19"/>
        <v>0</v>
      </c>
      <c r="BE16" s="125"/>
      <c r="BF16" s="62">
        <f t="shared" si="20"/>
        <v>0</v>
      </c>
      <c r="BG16" s="62">
        <f t="shared" si="21"/>
        <v>0</v>
      </c>
      <c r="BH16" s="62">
        <f t="shared" si="22"/>
        <v>0</v>
      </c>
      <c r="BI16" s="61">
        <f t="shared" si="23"/>
        <v>0</v>
      </c>
      <c r="BJ16" s="61"/>
      <c r="BK16" s="61">
        <f t="shared" si="24"/>
        <v>2344.2802503884072</v>
      </c>
      <c r="BL16" s="61">
        <f t="shared" si="25"/>
        <v>1404.5004690646788</v>
      </c>
      <c r="BM16" s="127"/>
      <c r="BR16" s="36"/>
      <c r="BS16" s="36"/>
      <c r="BT16" s="36"/>
      <c r="BU16" s="37"/>
      <c r="BV16" s="127"/>
      <c r="BW16" s="127"/>
      <c r="BZ16" s="36"/>
      <c r="CA16" s="36"/>
      <c r="CB16" s="36"/>
      <c r="CC16" s="36"/>
    </row>
    <row r="17" spans="1:81">
      <c r="A17" s="26">
        <f t="shared" si="44"/>
        <v>2035</v>
      </c>
      <c r="B17" s="26">
        <f t="shared" si="26"/>
        <v>90</v>
      </c>
      <c r="C17" s="26">
        <f t="shared" si="0"/>
        <v>49</v>
      </c>
      <c r="D17" s="103">
        <f t="shared" si="1"/>
        <v>0</v>
      </c>
      <c r="E17" s="118">
        <f t="shared" si="2"/>
        <v>0</v>
      </c>
      <c r="F17" s="103">
        <f t="shared" si="3"/>
        <v>0.1663</v>
      </c>
      <c r="G17" s="103"/>
      <c r="H17" s="60">
        <f t="shared" si="4"/>
        <v>1</v>
      </c>
      <c r="I17" s="64">
        <v>1</v>
      </c>
      <c r="J17" s="64">
        <v>1</v>
      </c>
      <c r="K17" s="103">
        <f t="shared" si="27"/>
        <v>0.28312871414048491</v>
      </c>
      <c r="L17" s="103">
        <f t="shared" si="28"/>
        <v>0</v>
      </c>
      <c r="M17" s="103">
        <f t="shared" si="29"/>
        <v>0</v>
      </c>
      <c r="N17" s="103">
        <f t="shared" si="30"/>
        <v>4.7084305161562638E-2</v>
      </c>
      <c r="O17" s="103">
        <f t="shared" si="31"/>
        <v>0.23604440897892226</v>
      </c>
      <c r="P17" s="103">
        <f t="shared" si="32"/>
        <v>0.28312871414048485</v>
      </c>
      <c r="Q17" s="103">
        <f t="shared" si="5"/>
        <v>0.2360444089789222</v>
      </c>
      <c r="R17" s="103">
        <f t="shared" si="6"/>
        <v>0.2595865615597035</v>
      </c>
      <c r="T17" s="26">
        <f t="shared" si="33"/>
        <v>95</v>
      </c>
      <c r="U17" s="119">
        <f t="shared" si="7"/>
        <v>0.18240000000000001</v>
      </c>
      <c r="V17" s="119"/>
      <c r="W17" s="120">
        <f t="shared" si="34"/>
        <v>8.7199352007788181E-2</v>
      </c>
      <c r="X17" s="120">
        <f t="shared" si="35"/>
        <v>5.9437966371046924E-2</v>
      </c>
      <c r="Y17" s="120">
        <f t="shared" si="8"/>
        <v>7.3318659189417545E-2</v>
      </c>
      <c r="Z17" s="119"/>
      <c r="AA17" s="119">
        <f t="shared" si="36"/>
        <v>0.57058856087095067</v>
      </c>
      <c r="AC17" s="26">
        <f t="shared" si="9"/>
        <v>90</v>
      </c>
      <c r="AD17" s="25">
        <f t="shared" si="10"/>
        <v>1.4500653490431288</v>
      </c>
      <c r="AE17" s="105"/>
      <c r="AF17" s="26">
        <f t="shared" si="11"/>
        <v>95</v>
      </c>
      <c r="AG17" s="25">
        <f t="shared" si="12"/>
        <v>1.486681316224139</v>
      </c>
      <c r="AH17" s="123"/>
      <c r="AI17" s="122">
        <f t="shared" si="13"/>
        <v>0.05</v>
      </c>
      <c r="AJ17" s="124">
        <f t="shared" si="14"/>
        <v>0</v>
      </c>
      <c r="AL17" s="25">
        <f t="shared" si="37"/>
        <v>1.9475386153024226</v>
      </c>
      <c r="AM17" s="25">
        <f t="shared" si="38"/>
        <v>1</v>
      </c>
      <c r="AO17" s="33">
        <f t="shared" si="39"/>
        <v>2100</v>
      </c>
      <c r="AP17" s="33">
        <f t="shared" si="40"/>
        <v>2100</v>
      </c>
      <c r="AQ17" s="125"/>
      <c r="AR17" s="126">
        <f t="shared" si="41"/>
        <v>5930.5223501443061</v>
      </c>
      <c r="AS17" s="126">
        <f t="shared" si="42"/>
        <v>6080.2754711897996</v>
      </c>
      <c r="AT17" s="126"/>
      <c r="AU17" s="62">
        <f t="shared" si="15"/>
        <v>1539.4839051269323</v>
      </c>
      <c r="AV17" s="62">
        <f t="shared" si="16"/>
        <v>445.79764504994012</v>
      </c>
      <c r="AW17" s="62">
        <f t="shared" si="17"/>
        <v>1985.2815501768723</v>
      </c>
      <c r="AX17" s="61">
        <f t="shared" si="43"/>
        <v>1132.7789426390716</v>
      </c>
      <c r="AY17" s="61"/>
      <c r="AZ17" s="33">
        <f>IF(B17="","",VLOOKUP($A$3,'Tab1-Plan'!$B$30:$F$33,IF(B17&lt;65,2,3),FALSE))</f>
        <v>0</v>
      </c>
      <c r="BA17" s="33">
        <f>IF(T17="","",VLOOKUP($A$3,'Tab1-Plan'!$B$30:$F$33,IF(T17&lt;65,4,5),FALSE))</f>
        <v>0</v>
      </c>
      <c r="BB17" s="115"/>
      <c r="BC17" s="126">
        <f t="shared" si="18"/>
        <v>0</v>
      </c>
      <c r="BD17" s="126">
        <f t="shared" si="19"/>
        <v>0</v>
      </c>
      <c r="BE17" s="125"/>
      <c r="BF17" s="62">
        <f t="shared" si="20"/>
        <v>0</v>
      </c>
      <c r="BG17" s="62">
        <f t="shared" si="21"/>
        <v>0</v>
      </c>
      <c r="BH17" s="62">
        <f t="shared" si="22"/>
        <v>0</v>
      </c>
      <c r="BI17" s="61">
        <f t="shared" si="23"/>
        <v>0</v>
      </c>
      <c r="BJ17" s="61"/>
      <c r="BK17" s="61">
        <f t="shared" si="24"/>
        <v>1985.2815501768723</v>
      </c>
      <c r="BL17" s="61">
        <f t="shared" si="25"/>
        <v>1132.7789426390716</v>
      </c>
      <c r="BM17" s="127"/>
      <c r="BR17" s="36"/>
      <c r="BS17" s="36"/>
      <c r="BT17" s="36"/>
      <c r="BU17" s="37"/>
      <c r="BV17" s="127"/>
      <c r="BW17" s="127"/>
      <c r="BZ17" s="36"/>
      <c r="CA17" s="36"/>
      <c r="CB17" s="36"/>
      <c r="CC17" s="36"/>
    </row>
    <row r="18" spans="1:81">
      <c r="A18" s="26">
        <f t="shared" si="44"/>
        <v>2036</v>
      </c>
      <c r="B18" s="26">
        <f t="shared" si="26"/>
        <v>91</v>
      </c>
      <c r="C18" s="26">
        <f t="shared" si="0"/>
        <v>49</v>
      </c>
      <c r="D18" s="103">
        <f t="shared" si="1"/>
        <v>0</v>
      </c>
      <c r="E18" s="118">
        <f t="shared" si="2"/>
        <v>0</v>
      </c>
      <c r="F18" s="103">
        <f t="shared" si="3"/>
        <v>0.1782</v>
      </c>
      <c r="G18" s="103"/>
      <c r="H18" s="60">
        <f t="shared" si="4"/>
        <v>1</v>
      </c>
      <c r="I18" s="64">
        <v>1</v>
      </c>
      <c r="J18" s="64">
        <v>1</v>
      </c>
      <c r="K18" s="103">
        <f t="shared" si="27"/>
        <v>0.23604440897892226</v>
      </c>
      <c r="L18" s="103">
        <f t="shared" si="28"/>
        <v>0</v>
      </c>
      <c r="M18" s="103">
        <f t="shared" si="29"/>
        <v>0</v>
      </c>
      <c r="N18" s="103">
        <f t="shared" si="30"/>
        <v>4.2063113680043944E-2</v>
      </c>
      <c r="O18" s="103">
        <f t="shared" si="31"/>
        <v>0.19398129529887831</v>
      </c>
      <c r="P18" s="103">
        <f t="shared" si="32"/>
        <v>0.2360444089789222</v>
      </c>
      <c r="Q18" s="103">
        <f t="shared" si="5"/>
        <v>0.19398129529887825</v>
      </c>
      <c r="R18" s="103">
        <f t="shared" si="6"/>
        <v>0.21501285213890023</v>
      </c>
      <c r="T18" s="26">
        <f t="shared" si="33"/>
        <v>96</v>
      </c>
      <c r="U18" s="119">
        <f t="shared" si="7"/>
        <v>0.20180000000000001</v>
      </c>
      <c r="V18" s="119"/>
      <c r="W18" s="120">
        <f t="shared" si="34"/>
        <v>5.9437966371046924E-2</v>
      </c>
      <c r="X18" s="120">
        <f t="shared" si="35"/>
        <v>3.8988973593606382E-2</v>
      </c>
      <c r="Y18" s="120">
        <f t="shared" si="8"/>
        <v>4.9213469982326653E-2</v>
      </c>
      <c r="Z18" s="119"/>
      <c r="AA18" s="119">
        <f t="shared" si="36"/>
        <v>0.54341767701995303</v>
      </c>
      <c r="AC18" s="26">
        <f t="shared" si="9"/>
        <v>91</v>
      </c>
      <c r="AD18" s="25">
        <f t="shared" si="10"/>
        <v>1.4573156757883443</v>
      </c>
      <c r="AE18" s="105"/>
      <c r="AF18" s="26">
        <f t="shared" si="11"/>
        <v>96</v>
      </c>
      <c r="AG18" s="25">
        <f t="shared" si="12"/>
        <v>1.4941147228052596</v>
      </c>
      <c r="AH18" s="123"/>
      <c r="AI18" s="122">
        <f t="shared" si="13"/>
        <v>0.05</v>
      </c>
      <c r="AJ18" s="124">
        <f t="shared" si="14"/>
        <v>0</v>
      </c>
      <c r="AL18" s="25">
        <f t="shared" si="37"/>
        <v>2.0449155460675437</v>
      </c>
      <c r="AM18" s="25">
        <f t="shared" si="38"/>
        <v>1</v>
      </c>
      <c r="AO18" s="33">
        <f t="shared" si="39"/>
        <v>2100</v>
      </c>
      <c r="AP18" s="33">
        <f t="shared" si="40"/>
        <v>2100</v>
      </c>
      <c r="AQ18" s="125"/>
      <c r="AR18" s="126">
        <f t="shared" si="41"/>
        <v>6258.1837099897784</v>
      </c>
      <c r="AS18" s="126">
        <f t="shared" si="42"/>
        <v>6416.2106909730355</v>
      </c>
      <c r="AT18" s="126"/>
      <c r="AU18" s="62">
        <f t="shared" si="15"/>
        <v>1345.5899286941062</v>
      </c>
      <c r="AV18" s="62">
        <f t="shared" si="16"/>
        <v>315.76399224048481</v>
      </c>
      <c r="AW18" s="62">
        <f t="shared" si="17"/>
        <v>1661.3539209345911</v>
      </c>
      <c r="AX18" s="61">
        <f t="shared" si="43"/>
        <v>902.8090884222662</v>
      </c>
      <c r="AY18" s="61"/>
      <c r="AZ18" s="33">
        <f>IF(B18="","",VLOOKUP($A$3,'Tab1-Plan'!$B$30:$F$33,IF(B18&lt;65,2,3),FALSE))</f>
        <v>0</v>
      </c>
      <c r="BA18" s="33">
        <f>IF(T18="","",VLOOKUP($A$3,'Tab1-Plan'!$B$30:$F$33,IF(T18&lt;65,4,5),FALSE))</f>
        <v>0</v>
      </c>
      <c r="BB18" s="115"/>
      <c r="BC18" s="126">
        <f t="shared" si="18"/>
        <v>0</v>
      </c>
      <c r="BD18" s="126">
        <f t="shared" si="19"/>
        <v>0</v>
      </c>
      <c r="BE18" s="125"/>
      <c r="BF18" s="62">
        <f t="shared" si="20"/>
        <v>0</v>
      </c>
      <c r="BG18" s="62">
        <f t="shared" si="21"/>
        <v>0</v>
      </c>
      <c r="BH18" s="62">
        <f t="shared" si="22"/>
        <v>0</v>
      </c>
      <c r="BI18" s="61">
        <f t="shared" si="23"/>
        <v>0</v>
      </c>
      <c r="BJ18" s="61"/>
      <c r="BK18" s="61">
        <f t="shared" si="24"/>
        <v>1661.3539209345911</v>
      </c>
      <c r="BL18" s="61">
        <f t="shared" si="25"/>
        <v>902.8090884222662</v>
      </c>
      <c r="BM18" s="127"/>
      <c r="BR18" s="36"/>
      <c r="BS18" s="36"/>
      <c r="BT18" s="36"/>
      <c r="BU18" s="37"/>
      <c r="BV18" s="127"/>
      <c r="BW18" s="127"/>
      <c r="BZ18" s="36"/>
      <c r="CA18" s="36"/>
      <c r="CB18" s="36"/>
      <c r="CC18" s="36"/>
    </row>
    <row r="19" spans="1:81">
      <c r="A19" s="26">
        <f t="shared" si="44"/>
        <v>2037</v>
      </c>
      <c r="B19" s="26">
        <f t="shared" si="26"/>
        <v>92</v>
      </c>
      <c r="C19" s="26">
        <f t="shared" si="0"/>
        <v>49</v>
      </c>
      <c r="D19" s="103">
        <f t="shared" si="1"/>
        <v>0</v>
      </c>
      <c r="E19" s="118">
        <f t="shared" si="2"/>
        <v>0</v>
      </c>
      <c r="F19" s="103">
        <f t="shared" si="3"/>
        <v>0.1905</v>
      </c>
      <c r="G19" s="103"/>
      <c r="H19" s="60">
        <f t="shared" si="4"/>
        <v>1</v>
      </c>
      <c r="I19" s="64">
        <v>1</v>
      </c>
      <c r="J19" s="64">
        <v>1</v>
      </c>
      <c r="K19" s="103">
        <f t="shared" si="27"/>
        <v>0.19398129529887831</v>
      </c>
      <c r="L19" s="103">
        <f t="shared" si="28"/>
        <v>0</v>
      </c>
      <c r="M19" s="103">
        <f t="shared" si="29"/>
        <v>0</v>
      </c>
      <c r="N19" s="103">
        <f t="shared" si="30"/>
        <v>3.6953436754436318E-2</v>
      </c>
      <c r="O19" s="103">
        <f t="shared" si="31"/>
        <v>0.15702785854444198</v>
      </c>
      <c r="P19" s="103">
        <f t="shared" si="32"/>
        <v>0.19398129529887825</v>
      </c>
      <c r="Q19" s="103">
        <f t="shared" si="5"/>
        <v>0.15702785854444196</v>
      </c>
      <c r="R19" s="103">
        <f t="shared" si="6"/>
        <v>0.1755045769216601</v>
      </c>
      <c r="T19" s="26">
        <f t="shared" si="33"/>
        <v>97</v>
      </c>
      <c r="U19" s="119">
        <f t="shared" si="7"/>
        <v>0.222</v>
      </c>
      <c r="V19" s="119"/>
      <c r="W19" s="120">
        <f t="shared" si="34"/>
        <v>3.8988973593606382E-2</v>
      </c>
      <c r="X19" s="120">
        <f t="shared" si="35"/>
        <v>2.4554904668490956E-2</v>
      </c>
      <c r="Y19" s="120">
        <f t="shared" si="8"/>
        <v>3.1771939131048671E-2</v>
      </c>
      <c r="Z19" s="119"/>
      <c r="AA19" s="119">
        <f t="shared" si="36"/>
        <v>0.51754064478090767</v>
      </c>
      <c r="AC19" s="26">
        <f t="shared" si="9"/>
        <v>92</v>
      </c>
      <c r="AD19" s="25">
        <f t="shared" si="10"/>
        <v>1.4646022541672858</v>
      </c>
      <c r="AE19" s="105"/>
      <c r="AF19" s="26">
        <f t="shared" si="11"/>
        <v>97</v>
      </c>
      <c r="AG19" s="25">
        <f t="shared" si="12"/>
        <v>1.5015852964192857</v>
      </c>
      <c r="AH19" s="123"/>
      <c r="AI19" s="122">
        <f t="shared" si="13"/>
        <v>0.05</v>
      </c>
      <c r="AJ19" s="124">
        <f t="shared" si="14"/>
        <v>0</v>
      </c>
      <c r="AL19" s="25">
        <f t="shared" si="37"/>
        <v>2.1471613233709208</v>
      </c>
      <c r="AM19" s="25">
        <f t="shared" si="38"/>
        <v>1</v>
      </c>
      <c r="AO19" s="33">
        <f t="shared" si="39"/>
        <v>2100</v>
      </c>
      <c r="AP19" s="33">
        <f t="shared" si="40"/>
        <v>2100</v>
      </c>
      <c r="AQ19" s="125"/>
      <c r="AR19" s="126">
        <f t="shared" si="41"/>
        <v>6603.9483599667128</v>
      </c>
      <c r="AS19" s="126">
        <f t="shared" si="42"/>
        <v>6770.706331649295</v>
      </c>
      <c r="AT19" s="126"/>
      <c r="AU19" s="62">
        <f t="shared" si="15"/>
        <v>1159.023162928449</v>
      </c>
      <c r="AV19" s="62">
        <f t="shared" si="16"/>
        <v>215.11846944336725</v>
      </c>
      <c r="AW19" s="62">
        <f t="shared" si="17"/>
        <v>1374.1416323718163</v>
      </c>
      <c r="AX19" s="61">
        <f t="shared" si="43"/>
        <v>711.17414643799873</v>
      </c>
      <c r="AY19" s="61"/>
      <c r="AZ19" s="33">
        <f>IF(B19="","",VLOOKUP($A$3,'Tab1-Plan'!$B$30:$F$33,IF(B19&lt;65,2,3),FALSE))</f>
        <v>0</v>
      </c>
      <c r="BA19" s="33">
        <f>IF(T19="","",VLOOKUP($A$3,'Tab1-Plan'!$B$30:$F$33,IF(T19&lt;65,4,5),FALSE))</f>
        <v>0</v>
      </c>
      <c r="BB19" s="115"/>
      <c r="BC19" s="126">
        <f t="shared" si="18"/>
        <v>0</v>
      </c>
      <c r="BD19" s="126">
        <f t="shared" si="19"/>
        <v>0</v>
      </c>
      <c r="BE19" s="125"/>
      <c r="BF19" s="62">
        <f t="shared" si="20"/>
        <v>0</v>
      </c>
      <c r="BG19" s="62">
        <f t="shared" si="21"/>
        <v>0</v>
      </c>
      <c r="BH19" s="62">
        <f t="shared" si="22"/>
        <v>0</v>
      </c>
      <c r="BI19" s="61">
        <f t="shared" si="23"/>
        <v>0</v>
      </c>
      <c r="BJ19" s="61"/>
      <c r="BK19" s="61">
        <f t="shared" si="24"/>
        <v>1374.1416323718163</v>
      </c>
      <c r="BL19" s="61">
        <f t="shared" si="25"/>
        <v>711.17414643799873</v>
      </c>
      <c r="BM19" s="127"/>
      <c r="BR19" s="36"/>
      <c r="BS19" s="36"/>
      <c r="BT19" s="36"/>
      <c r="BU19" s="37"/>
      <c r="BV19" s="127"/>
      <c r="BW19" s="127"/>
      <c r="BZ19" s="36"/>
      <c r="CA19" s="36"/>
      <c r="CB19" s="36"/>
      <c r="CC19" s="36"/>
    </row>
    <row r="20" spans="1:81">
      <c r="A20" s="26">
        <f t="shared" si="44"/>
        <v>2038</v>
      </c>
      <c r="B20" s="26">
        <f t="shared" si="26"/>
        <v>93</v>
      </c>
      <c r="C20" s="26">
        <f t="shared" si="0"/>
        <v>49</v>
      </c>
      <c r="D20" s="103">
        <f t="shared" si="1"/>
        <v>0</v>
      </c>
      <c r="E20" s="118">
        <f t="shared" si="2"/>
        <v>0</v>
      </c>
      <c r="F20" s="103">
        <f t="shared" si="3"/>
        <v>0.20300000000000001</v>
      </c>
      <c r="G20" s="103"/>
      <c r="H20" s="60">
        <f t="shared" si="4"/>
        <v>1</v>
      </c>
      <c r="I20" s="64">
        <v>1</v>
      </c>
      <c r="J20" s="64">
        <v>1</v>
      </c>
      <c r="K20" s="103">
        <f t="shared" si="27"/>
        <v>0.15702785854444198</v>
      </c>
      <c r="L20" s="103">
        <f t="shared" si="28"/>
        <v>0</v>
      </c>
      <c r="M20" s="103">
        <f t="shared" si="29"/>
        <v>0</v>
      </c>
      <c r="N20" s="103">
        <f t="shared" si="30"/>
        <v>3.1876655284521722E-2</v>
      </c>
      <c r="O20" s="103">
        <f t="shared" si="31"/>
        <v>0.12515120325992027</v>
      </c>
      <c r="P20" s="103">
        <f t="shared" si="32"/>
        <v>0.15702785854444196</v>
      </c>
      <c r="Q20" s="103">
        <f t="shared" si="5"/>
        <v>0.12515120325992024</v>
      </c>
      <c r="R20" s="103">
        <f t="shared" si="6"/>
        <v>0.1410895309021811</v>
      </c>
      <c r="T20" s="26">
        <f t="shared" si="33"/>
        <v>98</v>
      </c>
      <c r="U20" s="119">
        <f t="shared" si="7"/>
        <v>0.24390000000000001</v>
      </c>
      <c r="V20" s="119"/>
      <c r="W20" s="120">
        <f t="shared" si="34"/>
        <v>2.4554904668490956E-2</v>
      </c>
      <c r="X20" s="120">
        <f t="shared" si="35"/>
        <v>1.4797072845617269E-2</v>
      </c>
      <c r="Y20" s="120">
        <f t="shared" si="8"/>
        <v>1.9675988757054112E-2</v>
      </c>
      <c r="Z20" s="119"/>
      <c r="AA20" s="119">
        <f t="shared" si="36"/>
        <v>0.49289585217229298</v>
      </c>
      <c r="AC20" s="26">
        <f t="shared" si="9"/>
        <v>93</v>
      </c>
      <c r="AD20" s="25">
        <f t="shared" si="10"/>
        <v>1.4719252654381221</v>
      </c>
      <c r="AE20" s="105"/>
      <c r="AF20" s="26">
        <f t="shared" si="11"/>
        <v>98</v>
      </c>
      <c r="AG20" s="25">
        <f t="shared" si="12"/>
        <v>1.509093222901382</v>
      </c>
      <c r="AH20" s="123"/>
      <c r="AI20" s="122">
        <f t="shared" si="13"/>
        <v>0.05</v>
      </c>
      <c r="AJ20" s="124">
        <f t="shared" si="14"/>
        <v>0</v>
      </c>
      <c r="AL20" s="25">
        <f t="shared" si="37"/>
        <v>2.2545193895394671</v>
      </c>
      <c r="AM20" s="25">
        <f t="shared" si="38"/>
        <v>1</v>
      </c>
      <c r="AO20" s="33">
        <f t="shared" si="39"/>
        <v>2100</v>
      </c>
      <c r="AP20" s="33">
        <f t="shared" si="40"/>
        <v>2100</v>
      </c>
      <c r="AQ20" s="125"/>
      <c r="AR20" s="126">
        <f t="shared" si="41"/>
        <v>6968.8165068548733</v>
      </c>
      <c r="AS20" s="126">
        <f t="shared" si="42"/>
        <v>7144.787856472919</v>
      </c>
      <c r="AT20" s="126"/>
      <c r="AU20" s="62">
        <f t="shared" si="15"/>
        <v>983.22705189553039</v>
      </c>
      <c r="AV20" s="62">
        <f t="shared" si="16"/>
        <v>140.5807655354979</v>
      </c>
      <c r="AW20" s="62">
        <f t="shared" si="17"/>
        <v>1123.8078174310283</v>
      </c>
      <c r="AX20" s="61">
        <f t="shared" si="43"/>
        <v>553.92021185055137</v>
      </c>
      <c r="AY20" s="61"/>
      <c r="AZ20" s="33">
        <f>IF(B20="","",VLOOKUP($A$3,'Tab1-Plan'!$B$30:$F$33,IF(B20&lt;65,2,3),FALSE))</f>
        <v>0</v>
      </c>
      <c r="BA20" s="33">
        <f>IF(T20="","",VLOOKUP($A$3,'Tab1-Plan'!$B$30:$F$33,IF(T20&lt;65,4,5),FALSE))</f>
        <v>0</v>
      </c>
      <c r="BB20" s="115"/>
      <c r="BC20" s="126">
        <f t="shared" si="18"/>
        <v>0</v>
      </c>
      <c r="BD20" s="126">
        <f t="shared" si="19"/>
        <v>0</v>
      </c>
      <c r="BE20" s="125"/>
      <c r="BF20" s="62">
        <f t="shared" si="20"/>
        <v>0</v>
      </c>
      <c r="BG20" s="62">
        <f t="shared" si="21"/>
        <v>0</v>
      </c>
      <c r="BH20" s="62">
        <f t="shared" si="22"/>
        <v>0</v>
      </c>
      <c r="BI20" s="61">
        <f t="shared" si="23"/>
        <v>0</v>
      </c>
      <c r="BJ20" s="61"/>
      <c r="BK20" s="61">
        <f t="shared" si="24"/>
        <v>1123.8078174310283</v>
      </c>
      <c r="BL20" s="61">
        <f t="shared" si="25"/>
        <v>553.92021185055137</v>
      </c>
      <c r="BM20" s="127"/>
      <c r="BR20" s="36"/>
      <c r="BS20" s="36"/>
      <c r="BT20" s="36"/>
      <c r="BU20" s="37"/>
      <c r="BV20" s="127"/>
      <c r="BW20" s="127"/>
      <c r="BZ20" s="36"/>
      <c r="CA20" s="36"/>
      <c r="CB20" s="36"/>
      <c r="CC20" s="36"/>
    </row>
    <row r="21" spans="1:81">
      <c r="A21" s="26">
        <f t="shared" si="44"/>
        <v>2039</v>
      </c>
      <c r="B21" s="26">
        <f t="shared" si="26"/>
        <v>94</v>
      </c>
      <c r="C21" s="26">
        <f t="shared" si="0"/>
        <v>49</v>
      </c>
      <c r="D21" s="103">
        <f t="shared" si="1"/>
        <v>0</v>
      </c>
      <c r="E21" s="118">
        <f t="shared" si="2"/>
        <v>0</v>
      </c>
      <c r="F21" s="103">
        <f t="shared" si="3"/>
        <v>0.21790000000000001</v>
      </c>
      <c r="G21" s="103"/>
      <c r="H21" s="60">
        <f t="shared" si="4"/>
        <v>1</v>
      </c>
      <c r="I21" s="64">
        <v>1</v>
      </c>
      <c r="J21" s="64">
        <v>1</v>
      </c>
      <c r="K21" s="103">
        <f t="shared" si="27"/>
        <v>0.12515120325992027</v>
      </c>
      <c r="L21" s="103">
        <f t="shared" si="28"/>
        <v>0</v>
      </c>
      <c r="M21" s="103">
        <f t="shared" si="29"/>
        <v>0</v>
      </c>
      <c r="N21" s="103">
        <f t="shared" si="30"/>
        <v>2.7270447190336628E-2</v>
      </c>
      <c r="O21" s="103">
        <f t="shared" si="31"/>
        <v>9.7880756069583644E-2</v>
      </c>
      <c r="P21" s="103">
        <f t="shared" si="32"/>
        <v>0.12515120325992024</v>
      </c>
      <c r="Q21" s="103">
        <f t="shared" si="5"/>
        <v>9.7880756069583616E-2</v>
      </c>
      <c r="R21" s="103">
        <f t="shared" si="6"/>
        <v>0.11151597966475194</v>
      </c>
      <c r="T21" s="26">
        <f t="shared" si="33"/>
        <v>99</v>
      </c>
      <c r="U21" s="119">
        <f t="shared" si="7"/>
        <v>0.26819999999999999</v>
      </c>
      <c r="V21" s="119"/>
      <c r="W21" s="120">
        <f t="shared" si="34"/>
        <v>1.4797072845617269E-2</v>
      </c>
      <c r="X21" s="120">
        <f t="shared" si="35"/>
        <v>8.468968214177407E-3</v>
      </c>
      <c r="Y21" s="120">
        <f t="shared" si="8"/>
        <v>1.1633020529897339E-2</v>
      </c>
      <c r="Z21" s="119"/>
      <c r="AA21" s="119">
        <f t="shared" si="36"/>
        <v>0.46942462111646949</v>
      </c>
      <c r="AC21" s="26">
        <f t="shared" si="9"/>
        <v>94</v>
      </c>
      <c r="AD21" s="25">
        <f t="shared" si="10"/>
        <v>1.4792848917653125</v>
      </c>
      <c r="AE21" s="105"/>
      <c r="AF21" s="26">
        <f t="shared" si="11"/>
        <v>99</v>
      </c>
      <c r="AG21" s="25">
        <f t="shared" si="12"/>
        <v>1.5166386890158887</v>
      </c>
      <c r="AH21" s="123"/>
      <c r="AI21" s="122">
        <f t="shared" si="13"/>
        <v>0.05</v>
      </c>
      <c r="AJ21" s="124">
        <f t="shared" si="14"/>
        <v>0</v>
      </c>
      <c r="AL21" s="25">
        <f t="shared" si="37"/>
        <v>2.3672453590164406</v>
      </c>
      <c r="AM21" s="25">
        <f t="shared" si="38"/>
        <v>1</v>
      </c>
      <c r="AO21" s="33">
        <f t="shared" si="39"/>
        <v>2100</v>
      </c>
      <c r="AP21" s="33">
        <f t="shared" si="40"/>
        <v>2100</v>
      </c>
      <c r="AQ21" s="125"/>
      <c r="AR21" s="126">
        <f t="shared" si="41"/>
        <v>7353.8436188586047</v>
      </c>
      <c r="AS21" s="126">
        <f t="shared" si="42"/>
        <v>7539.5373855430471</v>
      </c>
      <c r="AT21" s="126"/>
      <c r="AU21" s="62">
        <f t="shared" si="15"/>
        <v>820.07107545840199</v>
      </c>
      <c r="AV21" s="62">
        <f t="shared" si="16"/>
        <v>87.707593191950778</v>
      </c>
      <c r="AW21" s="62">
        <f t="shared" si="17"/>
        <v>907.77866865035276</v>
      </c>
      <c r="AX21" s="61">
        <f t="shared" si="43"/>
        <v>426.13365758880497</v>
      </c>
      <c r="AY21" s="61"/>
      <c r="AZ21" s="33">
        <f>IF(B21="","",VLOOKUP($A$3,'Tab1-Plan'!$B$30:$F$33,IF(B21&lt;65,2,3),FALSE))</f>
        <v>0</v>
      </c>
      <c r="BA21" s="33">
        <f>IF(T21="","",VLOOKUP($A$3,'Tab1-Plan'!$B$30:$F$33,IF(T21&lt;65,4,5),FALSE))</f>
        <v>0</v>
      </c>
      <c r="BB21" s="115"/>
      <c r="BC21" s="126">
        <f t="shared" si="18"/>
        <v>0</v>
      </c>
      <c r="BD21" s="126">
        <f t="shared" si="19"/>
        <v>0</v>
      </c>
      <c r="BE21" s="125"/>
      <c r="BF21" s="62">
        <f t="shared" si="20"/>
        <v>0</v>
      </c>
      <c r="BG21" s="62">
        <f t="shared" si="21"/>
        <v>0</v>
      </c>
      <c r="BH21" s="62">
        <f t="shared" si="22"/>
        <v>0</v>
      </c>
      <c r="BI21" s="61">
        <f t="shared" si="23"/>
        <v>0</v>
      </c>
      <c r="BJ21" s="61"/>
      <c r="BK21" s="61">
        <f t="shared" si="24"/>
        <v>907.77866865035276</v>
      </c>
      <c r="BL21" s="61">
        <f t="shared" si="25"/>
        <v>426.13365758880497</v>
      </c>
      <c r="BM21" s="127"/>
      <c r="BR21" s="36"/>
      <c r="BS21" s="36"/>
      <c r="BT21" s="36"/>
      <c r="BU21" s="37"/>
      <c r="BV21" s="127"/>
      <c r="BW21" s="127"/>
      <c r="BZ21" s="36"/>
      <c r="CA21" s="36"/>
      <c r="CB21" s="36"/>
      <c r="CC21" s="36"/>
    </row>
    <row r="22" spans="1:81">
      <c r="A22" s="26">
        <f t="shared" si="44"/>
        <v>2040</v>
      </c>
      <c r="B22" s="26">
        <f t="shared" si="26"/>
        <v>95</v>
      </c>
      <c r="C22" s="26">
        <f t="shared" si="0"/>
        <v>49</v>
      </c>
      <c r="D22" s="103">
        <f t="shared" si="1"/>
        <v>0</v>
      </c>
      <c r="E22" s="118">
        <f t="shared" si="2"/>
        <v>0</v>
      </c>
      <c r="F22" s="103">
        <f t="shared" si="3"/>
        <v>0.2341</v>
      </c>
      <c r="G22" s="103"/>
      <c r="H22" s="60">
        <f t="shared" si="4"/>
        <v>1</v>
      </c>
      <c r="I22" s="64">
        <v>1</v>
      </c>
      <c r="J22" s="64">
        <v>1</v>
      </c>
      <c r="K22" s="103">
        <f t="shared" si="27"/>
        <v>9.7880756069583644E-2</v>
      </c>
      <c r="L22" s="103">
        <f t="shared" si="28"/>
        <v>0</v>
      </c>
      <c r="M22" s="103">
        <f t="shared" si="29"/>
        <v>0</v>
      </c>
      <c r="N22" s="103">
        <f t="shared" si="30"/>
        <v>2.291388499588953E-2</v>
      </c>
      <c r="O22" s="103">
        <f t="shared" si="31"/>
        <v>7.4966871073694111E-2</v>
      </c>
      <c r="P22" s="103">
        <f t="shared" si="32"/>
        <v>9.7880756069583616E-2</v>
      </c>
      <c r="Q22" s="103">
        <f t="shared" si="5"/>
        <v>7.4966871073694097E-2</v>
      </c>
      <c r="R22" s="103">
        <f t="shared" si="6"/>
        <v>8.6423813571638863E-2</v>
      </c>
      <c r="T22" s="26">
        <f t="shared" si="33"/>
        <v>100</v>
      </c>
      <c r="U22" s="119">
        <f t="shared" si="7"/>
        <v>0.29520000000000002</v>
      </c>
      <c r="V22" s="119"/>
      <c r="W22" s="120">
        <f t="shared" si="34"/>
        <v>8.468968214177407E-3</v>
      </c>
      <c r="X22" s="120">
        <f t="shared" si="35"/>
        <v>4.5716025658920781E-3</v>
      </c>
      <c r="Y22" s="120">
        <f t="shared" si="8"/>
        <v>6.520285390034743E-3</v>
      </c>
      <c r="Z22" s="119"/>
      <c r="AA22" s="119">
        <f t="shared" si="36"/>
        <v>0.44707106772997091</v>
      </c>
      <c r="AC22" s="26">
        <f t="shared" si="9"/>
        <v>95</v>
      </c>
      <c r="AD22" s="25">
        <f t="shared" si="10"/>
        <v>1.486681316224139</v>
      </c>
      <c r="AE22" s="105"/>
      <c r="AF22" s="26">
        <f t="shared" si="11"/>
        <v>100</v>
      </c>
      <c r="AG22" s="25">
        <f t="shared" si="12"/>
        <v>1.5242218824609679</v>
      </c>
      <c r="AH22" s="123"/>
      <c r="AI22" s="122">
        <f t="shared" si="13"/>
        <v>0.05</v>
      </c>
      <c r="AJ22" s="124">
        <f t="shared" si="14"/>
        <v>0</v>
      </c>
      <c r="AL22" s="25">
        <f t="shared" si="37"/>
        <v>2.4856076269672629</v>
      </c>
      <c r="AM22" s="25">
        <f t="shared" si="38"/>
        <v>1</v>
      </c>
      <c r="AO22" s="33">
        <f t="shared" si="39"/>
        <v>2100</v>
      </c>
      <c r="AP22" s="33">
        <f t="shared" si="40"/>
        <v>2100</v>
      </c>
      <c r="AQ22" s="125"/>
      <c r="AR22" s="126">
        <f t="shared" si="41"/>
        <v>7760.1434788005427</v>
      </c>
      <c r="AS22" s="126">
        <f t="shared" si="42"/>
        <v>7956.0968260942991</v>
      </c>
      <c r="AT22" s="126"/>
      <c r="AU22" s="62">
        <f t="shared" si="15"/>
        <v>670.6611933010272</v>
      </c>
      <c r="AV22" s="62">
        <f t="shared" si="16"/>
        <v>51.876021896884446</v>
      </c>
      <c r="AW22" s="62">
        <f t="shared" si="17"/>
        <v>722.53721519791168</v>
      </c>
      <c r="AX22" s="61">
        <f t="shared" si="43"/>
        <v>323.02548427317015</v>
      </c>
      <c r="AY22" s="61"/>
      <c r="AZ22" s="33">
        <f>IF(B22="","",VLOOKUP($A$3,'Tab1-Plan'!$B$30:$F$33,IF(B22&lt;65,2,3),FALSE))</f>
        <v>0</v>
      </c>
      <c r="BA22" s="33">
        <f>IF(T22="","",VLOOKUP($A$3,'Tab1-Plan'!$B$30:$F$33,IF(T22&lt;65,4,5),FALSE))</f>
        <v>0</v>
      </c>
      <c r="BB22" s="115"/>
      <c r="BC22" s="126">
        <f t="shared" si="18"/>
        <v>0</v>
      </c>
      <c r="BD22" s="126">
        <f t="shared" si="19"/>
        <v>0</v>
      </c>
      <c r="BE22" s="125"/>
      <c r="BF22" s="62">
        <f t="shared" si="20"/>
        <v>0</v>
      </c>
      <c r="BG22" s="62">
        <f t="shared" si="21"/>
        <v>0</v>
      </c>
      <c r="BH22" s="62">
        <f t="shared" si="22"/>
        <v>0</v>
      </c>
      <c r="BI22" s="61">
        <f t="shared" si="23"/>
        <v>0</v>
      </c>
      <c r="BJ22" s="61"/>
      <c r="BK22" s="61">
        <f t="shared" si="24"/>
        <v>722.53721519791168</v>
      </c>
      <c r="BL22" s="61">
        <f t="shared" si="25"/>
        <v>323.02548427317015</v>
      </c>
      <c r="BM22" s="127"/>
      <c r="BR22" s="36"/>
      <c r="BS22" s="36"/>
      <c r="BT22" s="36"/>
      <c r="BU22" s="37"/>
      <c r="BV22" s="127"/>
      <c r="BW22" s="127"/>
      <c r="BZ22" s="36"/>
      <c r="CA22" s="36"/>
      <c r="CB22" s="36"/>
      <c r="CC22" s="36"/>
    </row>
    <row r="23" spans="1:81">
      <c r="A23" s="26">
        <f t="shared" si="44"/>
        <v>2041</v>
      </c>
      <c r="B23" s="26">
        <f t="shared" si="26"/>
        <v>96</v>
      </c>
      <c r="C23" s="26">
        <f t="shared" si="0"/>
        <v>49</v>
      </c>
      <c r="D23" s="103">
        <f t="shared" si="1"/>
        <v>0</v>
      </c>
      <c r="E23" s="118">
        <f t="shared" si="2"/>
        <v>0</v>
      </c>
      <c r="F23" s="103">
        <f t="shared" si="3"/>
        <v>0.24840000000000001</v>
      </c>
      <c r="G23" s="103"/>
      <c r="H23" s="60">
        <f t="shared" si="4"/>
        <v>1</v>
      </c>
      <c r="I23" s="64">
        <v>1</v>
      </c>
      <c r="J23" s="64">
        <v>1</v>
      </c>
      <c r="K23" s="103">
        <f t="shared" si="27"/>
        <v>7.4966871073694111E-2</v>
      </c>
      <c r="L23" s="103">
        <f t="shared" si="28"/>
        <v>0</v>
      </c>
      <c r="M23" s="103">
        <f t="shared" si="29"/>
        <v>0</v>
      </c>
      <c r="N23" s="103">
        <f t="shared" si="30"/>
        <v>1.8621770774705618E-2</v>
      </c>
      <c r="O23" s="103">
        <f t="shared" si="31"/>
        <v>5.6345100298988496E-2</v>
      </c>
      <c r="P23" s="103">
        <f t="shared" si="32"/>
        <v>7.4966871073694097E-2</v>
      </c>
      <c r="Q23" s="103">
        <f t="shared" si="5"/>
        <v>5.6345100298988489E-2</v>
      </c>
      <c r="R23" s="103">
        <f t="shared" si="6"/>
        <v>6.5655985686341289E-2</v>
      </c>
      <c r="T23" s="26">
        <f t="shared" si="33"/>
        <v>101</v>
      </c>
      <c r="U23" s="119">
        <f t="shared" si="7"/>
        <v>0.32519999999999999</v>
      </c>
      <c r="V23" s="119"/>
      <c r="W23" s="120">
        <f t="shared" si="34"/>
        <v>4.5716025658920781E-3</v>
      </c>
      <c r="X23" s="120">
        <f t="shared" si="35"/>
        <v>2.3186239264563237E-3</v>
      </c>
      <c r="Y23" s="120">
        <f t="shared" si="8"/>
        <v>3.4451132461742009E-3</v>
      </c>
      <c r="Z23" s="119"/>
      <c r="AA23" s="119">
        <f t="shared" si="36"/>
        <v>0.42578196926663892</v>
      </c>
      <c r="AC23" s="26">
        <f t="shared" si="9"/>
        <v>96</v>
      </c>
      <c r="AD23" s="25">
        <f t="shared" si="10"/>
        <v>1.4941147228052596</v>
      </c>
      <c r="AE23" s="105"/>
      <c r="AF23" s="26">
        <f t="shared" si="11"/>
        <v>101</v>
      </c>
      <c r="AG23" s="25">
        <f t="shared" si="12"/>
        <v>1.5242218824609679</v>
      </c>
      <c r="AH23" s="123"/>
      <c r="AI23" s="122">
        <f t="shared" si="13"/>
        <v>0.05</v>
      </c>
      <c r="AJ23" s="124">
        <f t="shared" si="14"/>
        <v>0</v>
      </c>
      <c r="AL23" s="25">
        <f t="shared" si="37"/>
        <v>2.6098880083156262</v>
      </c>
      <c r="AM23" s="25">
        <f t="shared" si="38"/>
        <v>1</v>
      </c>
      <c r="AO23" s="33">
        <f t="shared" si="39"/>
        <v>2100</v>
      </c>
      <c r="AP23" s="33">
        <f t="shared" si="40"/>
        <v>2100</v>
      </c>
      <c r="AQ23" s="125"/>
      <c r="AR23" s="126">
        <f t="shared" si="41"/>
        <v>8188.8914060042725</v>
      </c>
      <c r="AS23" s="126">
        <f t="shared" si="42"/>
        <v>8353.9016673990154</v>
      </c>
      <c r="AT23" s="126"/>
      <c r="AU23" s="62">
        <f t="shared" si="15"/>
        <v>537.64973693961974</v>
      </c>
      <c r="AV23" s="62">
        <f t="shared" si="16"/>
        <v>28.780137291593093</v>
      </c>
      <c r="AW23" s="62">
        <f t="shared" si="17"/>
        <v>566.42987423121281</v>
      </c>
      <c r="AX23" s="61">
        <f t="shared" si="43"/>
        <v>241.17562730162041</v>
      </c>
      <c r="AY23" s="61"/>
      <c r="AZ23" s="33">
        <f>IF(B23="","",VLOOKUP($A$3,'Tab1-Plan'!$B$30:$F$33,IF(B23&lt;65,2,3),FALSE))</f>
        <v>0</v>
      </c>
      <c r="BA23" s="33">
        <f>IF(T23="","",VLOOKUP($A$3,'Tab1-Plan'!$B$30:$F$33,IF(T23&lt;65,4,5),FALSE))</f>
        <v>0</v>
      </c>
      <c r="BB23" s="115"/>
      <c r="BC23" s="126">
        <f t="shared" si="18"/>
        <v>0</v>
      </c>
      <c r="BD23" s="126">
        <f t="shared" si="19"/>
        <v>0</v>
      </c>
      <c r="BE23" s="125"/>
      <c r="BF23" s="62">
        <f t="shared" si="20"/>
        <v>0</v>
      </c>
      <c r="BG23" s="62">
        <f t="shared" si="21"/>
        <v>0</v>
      </c>
      <c r="BH23" s="62">
        <f t="shared" si="22"/>
        <v>0</v>
      </c>
      <c r="BI23" s="61">
        <f t="shared" si="23"/>
        <v>0</v>
      </c>
      <c r="BJ23" s="61"/>
      <c r="BK23" s="61">
        <f t="shared" si="24"/>
        <v>566.42987423121281</v>
      </c>
      <c r="BL23" s="61">
        <f t="shared" si="25"/>
        <v>241.17562730162041</v>
      </c>
      <c r="BM23" s="127"/>
      <c r="BR23" s="36"/>
      <c r="BS23" s="36"/>
      <c r="BT23" s="36"/>
      <c r="BU23" s="37"/>
      <c r="BV23" s="127"/>
      <c r="BW23" s="127"/>
      <c r="BZ23" s="36"/>
      <c r="CA23" s="36"/>
      <c r="CB23" s="36"/>
      <c r="CC23" s="36"/>
    </row>
    <row r="24" spans="1:81">
      <c r="A24" s="26">
        <f t="shared" si="44"/>
        <v>2042</v>
      </c>
      <c r="B24" s="26">
        <f t="shared" si="26"/>
        <v>97</v>
      </c>
      <c r="C24" s="26">
        <f t="shared" si="0"/>
        <v>49</v>
      </c>
      <c r="D24" s="103">
        <f t="shared" si="1"/>
        <v>0</v>
      </c>
      <c r="E24" s="118">
        <f t="shared" si="2"/>
        <v>0</v>
      </c>
      <c r="F24" s="103">
        <f t="shared" si="3"/>
        <v>0.26400000000000001</v>
      </c>
      <c r="G24" s="103"/>
      <c r="H24" s="60">
        <f t="shared" si="4"/>
        <v>1</v>
      </c>
      <c r="I24" s="64">
        <v>1</v>
      </c>
      <c r="J24" s="64">
        <v>1</v>
      </c>
      <c r="K24" s="103">
        <f t="shared" si="27"/>
        <v>5.6345100298988496E-2</v>
      </c>
      <c r="L24" s="103">
        <f t="shared" si="28"/>
        <v>0</v>
      </c>
      <c r="M24" s="103">
        <f t="shared" si="29"/>
        <v>0</v>
      </c>
      <c r="N24" s="103">
        <f t="shared" si="30"/>
        <v>1.4875106478932964E-2</v>
      </c>
      <c r="O24" s="103">
        <f t="shared" si="31"/>
        <v>4.1469993820055534E-2</v>
      </c>
      <c r="P24" s="103">
        <f t="shared" si="32"/>
        <v>5.6345100298988489E-2</v>
      </c>
      <c r="Q24" s="103">
        <f t="shared" si="5"/>
        <v>4.1469993820055527E-2</v>
      </c>
      <c r="R24" s="103">
        <f t="shared" si="6"/>
        <v>4.8907547059522008E-2</v>
      </c>
      <c r="T24" s="26">
        <f t="shared" si="33"/>
        <v>102</v>
      </c>
      <c r="U24" s="119">
        <f t="shared" si="7"/>
        <v>0.3589</v>
      </c>
      <c r="V24" s="119"/>
      <c r="W24" s="120">
        <f t="shared" si="34"/>
        <v>2.3186239264563237E-3</v>
      </c>
      <c r="X24" s="120">
        <f t="shared" si="35"/>
        <v>1.0940417722488456E-3</v>
      </c>
      <c r="Y24" s="120">
        <f t="shared" si="8"/>
        <v>1.7063328493525846E-3</v>
      </c>
      <c r="Z24" s="119"/>
      <c r="AA24" s="119">
        <f t="shared" si="36"/>
        <v>0.40550663739679893</v>
      </c>
      <c r="AC24" s="26">
        <f t="shared" si="9"/>
        <v>97</v>
      </c>
      <c r="AD24" s="25">
        <f t="shared" si="10"/>
        <v>1.5015852964192857</v>
      </c>
      <c r="AE24" s="105"/>
      <c r="AF24" s="26">
        <f t="shared" si="11"/>
        <v>102</v>
      </c>
      <c r="AG24" s="25">
        <f t="shared" si="12"/>
        <v>1.5242218824609679</v>
      </c>
      <c r="AH24" s="123"/>
      <c r="AI24" s="122">
        <f t="shared" si="13"/>
        <v>0.05</v>
      </c>
      <c r="AJ24" s="124">
        <f t="shared" si="14"/>
        <v>0</v>
      </c>
      <c r="AL24" s="25">
        <f t="shared" si="37"/>
        <v>2.7403824087314077</v>
      </c>
      <c r="AM24" s="25">
        <f t="shared" si="38"/>
        <v>1</v>
      </c>
      <c r="AO24" s="33">
        <f t="shared" si="39"/>
        <v>2100</v>
      </c>
      <c r="AP24" s="33">
        <f t="shared" si="40"/>
        <v>2100</v>
      </c>
      <c r="AQ24" s="125"/>
      <c r="AR24" s="126">
        <f t="shared" si="41"/>
        <v>8641.3276561860093</v>
      </c>
      <c r="AS24" s="126">
        <f t="shared" si="42"/>
        <v>8771.5967507689656</v>
      </c>
      <c r="AT24" s="126"/>
      <c r="AU24" s="62">
        <f t="shared" si="15"/>
        <v>422.62613900166627</v>
      </c>
      <c r="AV24" s="62">
        <f t="shared" si="16"/>
        <v>14.967263677111482</v>
      </c>
      <c r="AW24" s="62">
        <f t="shared" si="17"/>
        <v>437.59340267877775</v>
      </c>
      <c r="AX24" s="61">
        <f t="shared" si="43"/>
        <v>177.44702926729454</v>
      </c>
      <c r="AY24" s="61"/>
      <c r="AZ24" s="33">
        <f>IF(B24="","",VLOOKUP($A$3,'Tab1-Plan'!$B$30:$F$33,IF(B24&lt;65,2,3),FALSE))</f>
        <v>0</v>
      </c>
      <c r="BA24" s="33">
        <f>IF(T24="","",VLOOKUP($A$3,'Tab1-Plan'!$B$30:$F$33,IF(T24&lt;65,4,5),FALSE))</f>
        <v>0</v>
      </c>
      <c r="BB24" s="115"/>
      <c r="BC24" s="126">
        <f t="shared" si="18"/>
        <v>0</v>
      </c>
      <c r="BD24" s="126">
        <f t="shared" si="19"/>
        <v>0</v>
      </c>
      <c r="BE24" s="125"/>
      <c r="BF24" s="62">
        <f t="shared" si="20"/>
        <v>0</v>
      </c>
      <c r="BG24" s="62">
        <f t="shared" si="21"/>
        <v>0</v>
      </c>
      <c r="BH24" s="62">
        <f t="shared" si="22"/>
        <v>0</v>
      </c>
      <c r="BI24" s="61">
        <f t="shared" si="23"/>
        <v>0</v>
      </c>
      <c r="BJ24" s="61"/>
      <c r="BK24" s="61">
        <f t="shared" si="24"/>
        <v>437.59340267877775</v>
      </c>
      <c r="BL24" s="61">
        <f t="shared" si="25"/>
        <v>177.44702926729454</v>
      </c>
      <c r="BM24" s="127"/>
      <c r="BR24" s="36"/>
      <c r="BS24" s="36"/>
      <c r="BT24" s="36"/>
      <c r="BU24" s="37"/>
      <c r="BV24" s="127"/>
      <c r="BW24" s="127"/>
      <c r="BZ24" s="36"/>
      <c r="CA24" s="36"/>
      <c r="CB24" s="36"/>
      <c r="CC24" s="36"/>
    </row>
    <row r="25" spans="1:81">
      <c r="A25" s="26">
        <f t="shared" si="44"/>
        <v>2043</v>
      </c>
      <c r="B25" s="26">
        <f t="shared" si="26"/>
        <v>98</v>
      </c>
      <c r="C25" s="26">
        <f t="shared" si="0"/>
        <v>49</v>
      </c>
      <c r="D25" s="103">
        <f t="shared" si="1"/>
        <v>0</v>
      </c>
      <c r="E25" s="118">
        <f t="shared" si="2"/>
        <v>0</v>
      </c>
      <c r="F25" s="103">
        <f t="shared" si="3"/>
        <v>0.28079999999999999</v>
      </c>
      <c r="G25" s="103"/>
      <c r="H25" s="60">
        <f t="shared" si="4"/>
        <v>1</v>
      </c>
      <c r="I25" s="64">
        <v>1</v>
      </c>
      <c r="J25" s="64">
        <v>1</v>
      </c>
      <c r="K25" s="103">
        <f t="shared" si="27"/>
        <v>4.1469993820055534E-2</v>
      </c>
      <c r="L25" s="103">
        <f t="shared" si="28"/>
        <v>0</v>
      </c>
      <c r="M25" s="103">
        <f t="shared" si="29"/>
        <v>0</v>
      </c>
      <c r="N25" s="103">
        <f t="shared" si="30"/>
        <v>1.1644774264671594E-2</v>
      </c>
      <c r="O25" s="103">
        <f t="shared" si="31"/>
        <v>2.982521955538394E-2</v>
      </c>
      <c r="P25" s="103">
        <f t="shared" si="32"/>
        <v>4.1469993820055527E-2</v>
      </c>
      <c r="Q25" s="103">
        <f t="shared" si="5"/>
        <v>2.9825219555383937E-2</v>
      </c>
      <c r="R25" s="103">
        <f t="shared" si="6"/>
        <v>3.5647606687719734E-2</v>
      </c>
      <c r="T25" s="26">
        <f t="shared" si="33"/>
        <v>103</v>
      </c>
      <c r="U25" s="119">
        <f t="shared" si="7"/>
        <v>0.39579999999999999</v>
      </c>
      <c r="V25" s="119"/>
      <c r="W25" s="120">
        <f t="shared" si="34"/>
        <v>1.0940417722488456E-3</v>
      </c>
      <c r="X25" s="120">
        <f t="shared" si="35"/>
        <v>4.7540561189974765E-4</v>
      </c>
      <c r="Y25" s="120">
        <f t="shared" si="8"/>
        <v>7.8472369207429661E-4</v>
      </c>
      <c r="Z25" s="119"/>
      <c r="AA25" s="119">
        <f t="shared" si="36"/>
        <v>0.38619679752076086</v>
      </c>
      <c r="AC25" s="26">
        <f t="shared" si="9"/>
        <v>98</v>
      </c>
      <c r="AD25" s="25">
        <f t="shared" si="10"/>
        <v>1.509093222901382</v>
      </c>
      <c r="AE25" s="105"/>
      <c r="AF25" s="26">
        <f t="shared" si="11"/>
        <v>103</v>
      </c>
      <c r="AG25" s="25">
        <f t="shared" si="12"/>
        <v>1.5242218824609679</v>
      </c>
      <c r="AH25" s="123"/>
      <c r="AI25" s="122">
        <f t="shared" si="13"/>
        <v>0.05</v>
      </c>
      <c r="AJ25" s="124">
        <f t="shared" si="14"/>
        <v>0</v>
      </c>
      <c r="AL25" s="25">
        <f t="shared" si="37"/>
        <v>2.8774015291679782</v>
      </c>
      <c r="AM25" s="25">
        <f t="shared" si="38"/>
        <v>1</v>
      </c>
      <c r="AO25" s="33">
        <f t="shared" si="39"/>
        <v>2100</v>
      </c>
      <c r="AP25" s="33">
        <f t="shared" si="40"/>
        <v>2100</v>
      </c>
      <c r="AQ25" s="125"/>
      <c r="AR25" s="126">
        <f t="shared" si="41"/>
        <v>9118.7610091902861</v>
      </c>
      <c r="AS25" s="126">
        <f t="shared" si="42"/>
        <v>9210.1765883074149</v>
      </c>
      <c r="AT25" s="126"/>
      <c r="AU25" s="62">
        <f t="shared" si="15"/>
        <v>325.06200593492957</v>
      </c>
      <c r="AV25" s="62">
        <f t="shared" si="16"/>
        <v>7.2274437770328435</v>
      </c>
      <c r="AW25" s="62">
        <f t="shared" si="17"/>
        <v>332.28944971196239</v>
      </c>
      <c r="AX25" s="61">
        <f t="shared" si="43"/>
        <v>128.32912132869578</v>
      </c>
      <c r="AY25" s="61"/>
      <c r="AZ25" s="33">
        <f>IF(B25="","",VLOOKUP($A$3,'Tab1-Plan'!$B$30:$F$33,IF(B25&lt;65,2,3),FALSE))</f>
        <v>0</v>
      </c>
      <c r="BA25" s="33">
        <f>IF(T25="","",VLOOKUP($A$3,'Tab1-Plan'!$B$30:$F$33,IF(T25&lt;65,4,5),FALSE))</f>
        <v>0</v>
      </c>
      <c r="BB25" s="115"/>
      <c r="BC25" s="126">
        <f t="shared" si="18"/>
        <v>0</v>
      </c>
      <c r="BD25" s="126">
        <f t="shared" si="19"/>
        <v>0</v>
      </c>
      <c r="BE25" s="125"/>
      <c r="BF25" s="62">
        <f t="shared" si="20"/>
        <v>0</v>
      </c>
      <c r="BG25" s="62">
        <f t="shared" si="21"/>
        <v>0</v>
      </c>
      <c r="BH25" s="62">
        <f t="shared" si="22"/>
        <v>0</v>
      </c>
      <c r="BI25" s="61">
        <f t="shared" si="23"/>
        <v>0</v>
      </c>
      <c r="BJ25" s="61"/>
      <c r="BK25" s="61">
        <f t="shared" si="24"/>
        <v>332.28944971196239</v>
      </c>
      <c r="BL25" s="61">
        <f t="shared" si="25"/>
        <v>128.32912132869578</v>
      </c>
      <c r="BM25" s="127"/>
      <c r="BR25" s="36"/>
      <c r="BS25" s="36"/>
      <c r="BT25" s="36"/>
      <c r="BU25" s="37"/>
      <c r="BV25" s="127"/>
      <c r="BW25" s="127"/>
      <c r="BZ25" s="36"/>
      <c r="CA25" s="36"/>
      <c r="CB25" s="36"/>
      <c r="CC25" s="36"/>
    </row>
    <row r="26" spans="1:81">
      <c r="A26" s="26">
        <f t="shared" si="44"/>
        <v>2044</v>
      </c>
      <c r="B26" s="26">
        <f t="shared" si="26"/>
        <v>99</v>
      </c>
      <c r="C26" s="26">
        <f t="shared" si="0"/>
        <v>49</v>
      </c>
      <c r="D26" s="103">
        <f t="shared" si="1"/>
        <v>0</v>
      </c>
      <c r="E26" s="118">
        <f t="shared" si="2"/>
        <v>0</v>
      </c>
      <c r="F26" s="103">
        <f t="shared" si="3"/>
        <v>0.29920000000000002</v>
      </c>
      <c r="G26" s="103"/>
      <c r="H26" s="60">
        <f t="shared" si="4"/>
        <v>1</v>
      </c>
      <c r="I26" s="64">
        <v>1</v>
      </c>
      <c r="J26" s="64">
        <v>1</v>
      </c>
      <c r="K26" s="103">
        <f t="shared" si="27"/>
        <v>2.982521955538394E-2</v>
      </c>
      <c r="L26" s="103">
        <f t="shared" si="28"/>
        <v>0</v>
      </c>
      <c r="M26" s="103">
        <f t="shared" si="29"/>
        <v>0</v>
      </c>
      <c r="N26" s="103">
        <f t="shared" si="30"/>
        <v>8.9237056909708748E-3</v>
      </c>
      <c r="O26" s="103">
        <f t="shared" si="31"/>
        <v>2.0901513864413065E-2</v>
      </c>
      <c r="P26" s="103">
        <f t="shared" si="32"/>
        <v>2.9825219555383937E-2</v>
      </c>
      <c r="Q26" s="103">
        <f t="shared" si="5"/>
        <v>2.0901513864413062E-2</v>
      </c>
      <c r="R26" s="103">
        <f t="shared" si="6"/>
        <v>2.5363366709898499E-2</v>
      </c>
      <c r="T26" s="26">
        <f t="shared" si="33"/>
        <v>104</v>
      </c>
      <c r="U26" s="119">
        <f t="shared" si="7"/>
        <v>0.43840000000000001</v>
      </c>
      <c r="V26" s="119"/>
      <c r="W26" s="120">
        <f t="shared" si="34"/>
        <v>4.7540561189974765E-4</v>
      </c>
      <c r="X26" s="120">
        <f t="shared" si="35"/>
        <v>1.871050443833431E-4</v>
      </c>
      <c r="Y26" s="120">
        <f t="shared" si="8"/>
        <v>3.3125532814154537E-4</v>
      </c>
      <c r="Z26" s="119"/>
      <c r="AA26" s="119">
        <f t="shared" si="36"/>
        <v>0.36780647382929604</v>
      </c>
      <c r="AC26" s="26">
        <f t="shared" si="9"/>
        <v>99</v>
      </c>
      <c r="AD26" s="25">
        <f t="shared" si="10"/>
        <v>1.5166386890158887</v>
      </c>
      <c r="AE26" s="105"/>
      <c r="AF26" s="26">
        <f t="shared" si="11"/>
        <v>104</v>
      </c>
      <c r="AG26" s="25">
        <f t="shared" si="12"/>
        <v>1.5242218824609679</v>
      </c>
      <c r="AH26" s="123"/>
      <c r="AI26" s="122">
        <f t="shared" si="13"/>
        <v>0.05</v>
      </c>
      <c r="AJ26" s="124">
        <f t="shared" si="14"/>
        <v>0</v>
      </c>
      <c r="AL26" s="25">
        <f t="shared" si="37"/>
        <v>3.0212716056263771</v>
      </c>
      <c r="AM26" s="25">
        <f t="shared" si="38"/>
        <v>1</v>
      </c>
      <c r="AO26" s="33">
        <f t="shared" si="39"/>
        <v>2100</v>
      </c>
      <c r="AP26" s="33">
        <f t="shared" si="40"/>
        <v>2100</v>
      </c>
      <c r="AQ26" s="125"/>
      <c r="AR26" s="126">
        <f t="shared" si="41"/>
        <v>9622.5725549480485</v>
      </c>
      <c r="AS26" s="126">
        <f t="shared" si="42"/>
        <v>9670.685417722787</v>
      </c>
      <c r="AT26" s="126"/>
      <c r="AU26" s="62">
        <f t="shared" si="15"/>
        <v>244.06083640375229</v>
      </c>
      <c r="AV26" s="62">
        <f t="shared" si="16"/>
        <v>3.2034660714014196</v>
      </c>
      <c r="AW26" s="62">
        <f t="shared" si="17"/>
        <v>247.2643024751537</v>
      </c>
      <c r="AX26" s="61">
        <f t="shared" si="43"/>
        <v>90.945411197246756</v>
      </c>
      <c r="AY26" s="61"/>
      <c r="AZ26" s="33">
        <f>IF(B26="","",VLOOKUP($A$3,'Tab1-Plan'!$B$30:$F$33,IF(B26&lt;65,2,3),FALSE))</f>
        <v>0</v>
      </c>
      <c r="BA26" s="33">
        <f>IF(T26="","",VLOOKUP($A$3,'Tab1-Plan'!$B$30:$F$33,IF(T26&lt;65,4,5),FALSE))</f>
        <v>0</v>
      </c>
      <c r="BB26" s="115"/>
      <c r="BC26" s="126">
        <f t="shared" si="18"/>
        <v>0</v>
      </c>
      <c r="BD26" s="126">
        <f t="shared" si="19"/>
        <v>0</v>
      </c>
      <c r="BE26" s="125"/>
      <c r="BF26" s="62">
        <f t="shared" si="20"/>
        <v>0</v>
      </c>
      <c r="BG26" s="62">
        <f t="shared" si="21"/>
        <v>0</v>
      </c>
      <c r="BH26" s="62">
        <f t="shared" si="22"/>
        <v>0</v>
      </c>
      <c r="BI26" s="61">
        <f t="shared" si="23"/>
        <v>0</v>
      </c>
      <c r="BJ26" s="61"/>
      <c r="BK26" s="61">
        <f t="shared" si="24"/>
        <v>247.2643024751537</v>
      </c>
      <c r="BL26" s="61">
        <f t="shared" si="25"/>
        <v>90.945411197246756</v>
      </c>
      <c r="BM26" s="127"/>
      <c r="BU26" s="37"/>
      <c r="BV26" s="127"/>
      <c r="BW26" s="127"/>
    </row>
    <row r="27" spans="1:81">
      <c r="A27" s="26">
        <f t="shared" si="44"/>
        <v>2045</v>
      </c>
      <c r="B27" s="26">
        <f t="shared" si="26"/>
        <v>100</v>
      </c>
      <c r="C27" s="26">
        <f t="shared" si="0"/>
        <v>49</v>
      </c>
      <c r="D27" s="103">
        <f t="shared" si="1"/>
        <v>0</v>
      </c>
      <c r="E27" s="118">
        <f t="shared" si="2"/>
        <v>0</v>
      </c>
      <c r="F27" s="103">
        <f t="shared" si="3"/>
        <v>0.31919999999999998</v>
      </c>
      <c r="G27" s="103"/>
      <c r="H27" s="60">
        <f t="shared" si="4"/>
        <v>1</v>
      </c>
      <c r="I27" s="64">
        <v>1</v>
      </c>
      <c r="J27" s="64">
        <v>1</v>
      </c>
      <c r="K27" s="103">
        <f t="shared" si="27"/>
        <v>2.0901513864413065E-2</v>
      </c>
      <c r="L27" s="103">
        <f t="shared" si="28"/>
        <v>0</v>
      </c>
      <c r="M27" s="103">
        <f t="shared" si="29"/>
        <v>0</v>
      </c>
      <c r="N27" s="103">
        <f t="shared" si="30"/>
        <v>6.6717632255206506E-3</v>
      </c>
      <c r="O27" s="103">
        <f t="shared" si="31"/>
        <v>1.4229750638892414E-2</v>
      </c>
      <c r="P27" s="103">
        <f t="shared" si="32"/>
        <v>2.0901513864413062E-2</v>
      </c>
      <c r="Q27" s="103">
        <f t="shared" si="5"/>
        <v>1.4229750638892414E-2</v>
      </c>
      <c r="R27" s="103">
        <f t="shared" si="6"/>
        <v>1.7565632251652738E-2</v>
      </c>
      <c r="T27" s="26">
        <f t="shared" si="33"/>
        <v>105</v>
      </c>
      <c r="U27" s="119">
        <f t="shared" si="7"/>
        <v>0.48780000000000001</v>
      </c>
      <c r="V27" s="119"/>
      <c r="W27" s="120">
        <f t="shared" si="34"/>
        <v>1.871050443833431E-4</v>
      </c>
      <c r="X27" s="120">
        <f t="shared" si="35"/>
        <v>6.5244606701527397E-5</v>
      </c>
      <c r="Y27" s="120">
        <f t="shared" si="8"/>
        <v>1.2617482554243525E-4</v>
      </c>
      <c r="Z27" s="119"/>
      <c r="AA27" s="119">
        <f t="shared" si="36"/>
        <v>0.35029187983742477</v>
      </c>
      <c r="AC27" s="26">
        <f t="shared" si="9"/>
        <v>100</v>
      </c>
      <c r="AD27" s="25">
        <f t="shared" si="10"/>
        <v>1.5242218824609679</v>
      </c>
      <c r="AE27" s="105"/>
      <c r="AF27" s="26">
        <f t="shared" si="11"/>
        <v>105</v>
      </c>
      <c r="AG27" s="25">
        <f t="shared" si="12"/>
        <v>1.5242218824609679</v>
      </c>
      <c r="AH27" s="123"/>
      <c r="AI27" s="122">
        <f t="shared" si="13"/>
        <v>0.05</v>
      </c>
      <c r="AJ27" s="124">
        <f t="shared" si="14"/>
        <v>0</v>
      </c>
      <c r="AL27" s="25">
        <f t="shared" si="37"/>
        <v>3.1723351859076963</v>
      </c>
      <c r="AM27" s="25">
        <f t="shared" si="38"/>
        <v>1</v>
      </c>
      <c r="AO27" s="33">
        <f t="shared" si="39"/>
        <v>2100</v>
      </c>
      <c r="AP27" s="33">
        <f t="shared" si="40"/>
        <v>2100</v>
      </c>
      <c r="AQ27" s="125"/>
      <c r="AR27" s="126">
        <f t="shared" si="41"/>
        <v>10154.219688608926</v>
      </c>
      <c r="AS27" s="126">
        <f t="shared" si="42"/>
        <v>10154.219688608926</v>
      </c>
      <c r="AT27" s="126"/>
      <c r="AU27" s="62">
        <f t="shared" si="15"/>
        <v>178.36528885259617</v>
      </c>
      <c r="AV27" s="62">
        <f t="shared" si="16"/>
        <v>1.2812068977297923</v>
      </c>
      <c r="AW27" s="62">
        <f t="shared" si="17"/>
        <v>179.64649575032595</v>
      </c>
      <c r="AX27" s="61">
        <f t="shared" si="43"/>
        <v>62.92870870258762</v>
      </c>
      <c r="AY27" s="61"/>
      <c r="AZ27" s="33">
        <f>IF(B27="","",VLOOKUP($A$3,'Tab1-Plan'!$B$30:$F$33,IF(B27&lt;65,2,3),FALSE))</f>
        <v>0</v>
      </c>
      <c r="BA27" s="33">
        <f>IF(T27="","",VLOOKUP($A$3,'Tab1-Plan'!$B$30:$F$33,IF(T27&lt;65,4,5),FALSE))</f>
        <v>0</v>
      </c>
      <c r="BB27" s="115"/>
      <c r="BC27" s="126">
        <f t="shared" si="18"/>
        <v>0</v>
      </c>
      <c r="BD27" s="126">
        <f t="shared" si="19"/>
        <v>0</v>
      </c>
      <c r="BE27" s="125"/>
      <c r="BF27" s="62">
        <f t="shared" si="20"/>
        <v>0</v>
      </c>
      <c r="BG27" s="62">
        <f t="shared" si="21"/>
        <v>0</v>
      </c>
      <c r="BH27" s="62">
        <f t="shared" si="22"/>
        <v>0</v>
      </c>
      <c r="BI27" s="61">
        <f t="shared" si="23"/>
        <v>0</v>
      </c>
      <c r="BJ27" s="61"/>
      <c r="BK27" s="61">
        <f t="shared" si="24"/>
        <v>179.64649575032595</v>
      </c>
      <c r="BL27" s="61">
        <f t="shared" si="25"/>
        <v>62.92870870258762</v>
      </c>
      <c r="BM27" s="127"/>
      <c r="BU27" s="37"/>
      <c r="BV27" s="127"/>
      <c r="BW27" s="127"/>
    </row>
    <row r="28" spans="1:81">
      <c r="A28" s="26">
        <f t="shared" si="44"/>
        <v>2046</v>
      </c>
      <c r="B28" s="26">
        <f t="shared" si="26"/>
        <v>101</v>
      </c>
      <c r="C28" s="26">
        <f t="shared" si="0"/>
        <v>49</v>
      </c>
      <c r="D28" s="103">
        <f t="shared" si="1"/>
        <v>0</v>
      </c>
      <c r="E28" s="118">
        <f t="shared" si="2"/>
        <v>0</v>
      </c>
      <c r="F28" s="103">
        <f t="shared" si="3"/>
        <v>0.34110000000000001</v>
      </c>
      <c r="G28" s="103"/>
      <c r="H28" s="60">
        <f t="shared" si="4"/>
        <v>1</v>
      </c>
      <c r="I28" s="64">
        <v>1</v>
      </c>
      <c r="J28" s="64">
        <v>1</v>
      </c>
      <c r="K28" s="103">
        <f t="shared" si="27"/>
        <v>1.4229750638892414E-2</v>
      </c>
      <c r="L28" s="103">
        <f t="shared" si="28"/>
        <v>0</v>
      </c>
      <c r="M28" s="103">
        <f t="shared" si="29"/>
        <v>0</v>
      </c>
      <c r="N28" s="103">
        <f t="shared" si="30"/>
        <v>4.8537679429262025E-3</v>
      </c>
      <c r="O28" s="103">
        <f t="shared" si="31"/>
        <v>9.3759826959662115E-3</v>
      </c>
      <c r="P28" s="103">
        <f t="shared" si="32"/>
        <v>1.4229750638892414E-2</v>
      </c>
      <c r="Q28" s="103">
        <f t="shared" si="5"/>
        <v>9.3759826959662115E-3</v>
      </c>
      <c r="R28" s="103">
        <f t="shared" si="6"/>
        <v>1.1802866667429312E-2</v>
      </c>
      <c r="T28" s="26">
        <f t="shared" si="33"/>
        <v>106</v>
      </c>
      <c r="U28" s="119">
        <f t="shared" si="7"/>
        <v>0.54590000000000005</v>
      </c>
      <c r="V28" s="119"/>
      <c r="W28" s="120">
        <f t="shared" si="34"/>
        <v>6.5244606701527397E-5</v>
      </c>
      <c r="X28" s="120">
        <f t="shared" si="35"/>
        <v>1.952160976259449E-5</v>
      </c>
      <c r="Y28" s="120">
        <f t="shared" si="8"/>
        <v>4.2383108232060945E-5</v>
      </c>
      <c r="Z28" s="119"/>
      <c r="AA28" s="119">
        <f t="shared" si="36"/>
        <v>0.33361131413088074</v>
      </c>
      <c r="AC28" s="26">
        <f t="shared" si="9"/>
        <v>101</v>
      </c>
      <c r="AD28" s="25">
        <f t="shared" si="10"/>
        <v>1.5242218824609679</v>
      </c>
      <c r="AE28" s="105"/>
      <c r="AF28" s="26">
        <f t="shared" si="11"/>
        <v>106</v>
      </c>
      <c r="AG28" s="25">
        <f t="shared" si="12"/>
        <v>1.5242218824609679</v>
      </c>
      <c r="AH28" s="123"/>
      <c r="AI28" s="122">
        <f t="shared" si="13"/>
        <v>0.05</v>
      </c>
      <c r="AJ28" s="124">
        <f t="shared" si="14"/>
        <v>0</v>
      </c>
      <c r="AL28" s="25">
        <f t="shared" si="37"/>
        <v>3.3309519452030814</v>
      </c>
      <c r="AM28" s="25">
        <f t="shared" si="38"/>
        <v>1</v>
      </c>
      <c r="AO28" s="33">
        <f t="shared" si="39"/>
        <v>2100</v>
      </c>
      <c r="AP28" s="33">
        <f t="shared" si="40"/>
        <v>2100</v>
      </c>
      <c r="AQ28" s="125"/>
      <c r="AR28" s="126">
        <f t="shared" si="41"/>
        <v>10661.930673039373</v>
      </c>
      <c r="AS28" s="126">
        <f t="shared" si="42"/>
        <v>10661.930673039373</v>
      </c>
      <c r="AT28" s="126"/>
      <c r="AU28" s="62">
        <f t="shared" si="15"/>
        <v>125.84134615125858</v>
      </c>
      <c r="AV28" s="62">
        <f t="shared" si="16"/>
        <v>0.45188576167815814</v>
      </c>
      <c r="AW28" s="62">
        <f t="shared" si="17"/>
        <v>126.29323191293673</v>
      </c>
      <c r="AX28" s="61">
        <f t="shared" si="43"/>
        <v>42.132851064310906</v>
      </c>
      <c r="AY28" s="61"/>
      <c r="AZ28" s="33">
        <f>IF(B28="","",VLOOKUP($A$3,'Tab1-Plan'!$B$30:$F$33,IF(B28&lt;65,2,3),FALSE))</f>
        <v>0</v>
      </c>
      <c r="BA28" s="33">
        <f>IF(T28="","",VLOOKUP($A$3,'Tab1-Plan'!$B$30:$F$33,IF(T28&lt;65,4,5),FALSE))</f>
        <v>0</v>
      </c>
      <c r="BB28" s="115"/>
      <c r="BC28" s="126">
        <f t="shared" si="18"/>
        <v>0</v>
      </c>
      <c r="BD28" s="126">
        <f t="shared" si="19"/>
        <v>0</v>
      </c>
      <c r="BE28" s="125"/>
      <c r="BF28" s="62">
        <f t="shared" si="20"/>
        <v>0</v>
      </c>
      <c r="BG28" s="62">
        <f t="shared" si="21"/>
        <v>0</v>
      </c>
      <c r="BH28" s="62">
        <f t="shared" si="22"/>
        <v>0</v>
      </c>
      <c r="BI28" s="61">
        <f t="shared" si="23"/>
        <v>0</v>
      </c>
      <c r="BJ28" s="61"/>
      <c r="BK28" s="61">
        <f t="shared" si="24"/>
        <v>126.29323191293673</v>
      </c>
      <c r="BL28" s="61">
        <f t="shared" si="25"/>
        <v>42.132851064310906</v>
      </c>
      <c r="BM28" s="127"/>
      <c r="BU28" s="37"/>
      <c r="BV28" s="127"/>
      <c r="BW28" s="127"/>
    </row>
    <row r="29" spans="1:81">
      <c r="A29" s="26">
        <f t="shared" si="44"/>
        <v>2047</v>
      </c>
      <c r="B29" s="26">
        <f t="shared" si="26"/>
        <v>102</v>
      </c>
      <c r="C29" s="26">
        <f t="shared" si="0"/>
        <v>49</v>
      </c>
      <c r="D29" s="103">
        <f t="shared" si="1"/>
        <v>0</v>
      </c>
      <c r="E29" s="118">
        <f t="shared" si="2"/>
        <v>0</v>
      </c>
      <c r="F29" s="103">
        <f t="shared" si="3"/>
        <v>0.36509999999999998</v>
      </c>
      <c r="G29" s="103"/>
      <c r="H29" s="60">
        <f t="shared" si="4"/>
        <v>1</v>
      </c>
      <c r="I29" s="64">
        <v>1</v>
      </c>
      <c r="J29" s="64">
        <v>1</v>
      </c>
      <c r="K29" s="103">
        <f t="shared" si="27"/>
        <v>9.3759826959662115E-3</v>
      </c>
      <c r="L29" s="103">
        <f t="shared" si="28"/>
        <v>0</v>
      </c>
      <c r="M29" s="103">
        <f t="shared" si="29"/>
        <v>0</v>
      </c>
      <c r="N29" s="103">
        <f t="shared" si="30"/>
        <v>3.4231712822972637E-3</v>
      </c>
      <c r="O29" s="103">
        <f t="shared" si="31"/>
        <v>5.9528114136689477E-3</v>
      </c>
      <c r="P29" s="103">
        <f t="shared" si="32"/>
        <v>9.3759826959662115E-3</v>
      </c>
      <c r="Q29" s="103">
        <f t="shared" si="5"/>
        <v>5.9528114136689477E-3</v>
      </c>
      <c r="R29" s="103">
        <f t="shared" si="6"/>
        <v>7.6643970548175792E-3</v>
      </c>
      <c r="T29" s="26">
        <f t="shared" si="33"/>
        <v>107</v>
      </c>
      <c r="U29" s="119">
        <f t="shared" si="7"/>
        <v>0.61429999999999996</v>
      </c>
      <c r="V29" s="119"/>
      <c r="W29" s="120">
        <f t="shared" si="34"/>
        <v>1.952160976259449E-5</v>
      </c>
      <c r="X29" s="120">
        <f t="shared" si="35"/>
        <v>4.7804699537612183E-6</v>
      </c>
      <c r="Y29" s="120">
        <f t="shared" si="8"/>
        <v>1.2151039858177854E-5</v>
      </c>
      <c r="Z29" s="119"/>
      <c r="AA29" s="119">
        <f t="shared" si="36"/>
        <v>0.31772506107702925</v>
      </c>
      <c r="AC29" s="26">
        <f t="shared" si="9"/>
        <v>102</v>
      </c>
      <c r="AD29" s="25">
        <f t="shared" si="10"/>
        <v>1.5242218824609679</v>
      </c>
      <c r="AE29" s="105"/>
      <c r="AF29" s="26">
        <f t="shared" si="11"/>
        <v>107</v>
      </c>
      <c r="AG29" s="25">
        <f t="shared" si="12"/>
        <v>1.5242218824609679</v>
      </c>
      <c r="AH29" s="123"/>
      <c r="AI29" s="122">
        <f t="shared" si="13"/>
        <v>0.05</v>
      </c>
      <c r="AJ29" s="124">
        <f t="shared" si="14"/>
        <v>0</v>
      </c>
      <c r="AL29" s="25">
        <f t="shared" si="37"/>
        <v>3.4974995424632356</v>
      </c>
      <c r="AM29" s="25">
        <f t="shared" si="38"/>
        <v>1</v>
      </c>
      <c r="AO29" s="33">
        <f t="shared" si="39"/>
        <v>2100</v>
      </c>
      <c r="AP29" s="33">
        <f t="shared" si="40"/>
        <v>2100</v>
      </c>
      <c r="AQ29" s="125"/>
      <c r="AR29" s="126">
        <f t="shared" si="41"/>
        <v>11195.027206691344</v>
      </c>
      <c r="AS29" s="126">
        <f t="shared" si="42"/>
        <v>11195.027206691344</v>
      </c>
      <c r="AT29" s="126"/>
      <c r="AU29" s="62">
        <f t="shared" si="15"/>
        <v>85.803133551567811</v>
      </c>
      <c r="AV29" s="62">
        <f t="shared" si="16"/>
        <v>0.136031221801892</v>
      </c>
      <c r="AW29" s="62">
        <f t="shared" si="17"/>
        <v>85.939164773369697</v>
      </c>
      <c r="AX29" s="61">
        <f t="shared" si="43"/>
        <v>27.305026376527767</v>
      </c>
      <c r="AY29" s="61"/>
      <c r="AZ29" s="33">
        <f>IF(B29="","",VLOOKUP($A$3,'Tab1-Plan'!$B$30:$F$33,IF(B29&lt;65,2,3),FALSE))</f>
        <v>0</v>
      </c>
      <c r="BA29" s="33">
        <f>IF(T29="","",VLOOKUP($A$3,'Tab1-Plan'!$B$30:$F$33,IF(T29&lt;65,4,5),FALSE))</f>
        <v>0</v>
      </c>
      <c r="BB29" s="115"/>
      <c r="BC29" s="126">
        <f t="shared" si="18"/>
        <v>0</v>
      </c>
      <c r="BD29" s="126">
        <f t="shared" si="19"/>
        <v>0</v>
      </c>
      <c r="BE29" s="125"/>
      <c r="BF29" s="62">
        <f t="shared" si="20"/>
        <v>0</v>
      </c>
      <c r="BG29" s="62">
        <f t="shared" si="21"/>
        <v>0</v>
      </c>
      <c r="BH29" s="62">
        <f t="shared" si="22"/>
        <v>0</v>
      </c>
      <c r="BI29" s="61">
        <f t="shared" si="23"/>
        <v>0</v>
      </c>
      <c r="BJ29" s="61"/>
      <c r="BK29" s="61">
        <f t="shared" si="24"/>
        <v>85.939164773369697</v>
      </c>
      <c r="BL29" s="61">
        <f t="shared" si="25"/>
        <v>27.305026376527767</v>
      </c>
      <c r="BM29" s="127"/>
      <c r="BU29" s="37"/>
      <c r="BV29" s="127"/>
      <c r="BW29" s="127"/>
    </row>
    <row r="30" spans="1:81">
      <c r="A30" s="26">
        <f t="shared" si="44"/>
        <v>2048</v>
      </c>
      <c r="B30" s="26">
        <f t="shared" si="26"/>
        <v>103</v>
      </c>
      <c r="C30" s="26">
        <f t="shared" si="0"/>
        <v>49</v>
      </c>
      <c r="D30" s="103">
        <f t="shared" si="1"/>
        <v>0</v>
      </c>
      <c r="E30" s="118">
        <f t="shared" si="2"/>
        <v>0</v>
      </c>
      <c r="F30" s="103">
        <f t="shared" si="3"/>
        <v>0.3931</v>
      </c>
      <c r="G30" s="103"/>
      <c r="H30" s="60">
        <f t="shared" si="4"/>
        <v>1</v>
      </c>
      <c r="I30" s="64">
        <v>1</v>
      </c>
      <c r="J30" s="64">
        <v>1</v>
      </c>
      <c r="K30" s="103">
        <f t="shared" si="27"/>
        <v>5.9528114136689477E-3</v>
      </c>
      <c r="L30" s="103">
        <f t="shared" si="28"/>
        <v>0</v>
      </c>
      <c r="M30" s="103">
        <f t="shared" si="29"/>
        <v>0</v>
      </c>
      <c r="N30" s="103">
        <f t="shared" si="30"/>
        <v>2.3400501667132632E-3</v>
      </c>
      <c r="O30" s="103">
        <f t="shared" si="31"/>
        <v>3.6127612469556846E-3</v>
      </c>
      <c r="P30" s="103">
        <f t="shared" si="32"/>
        <v>5.9528114136689477E-3</v>
      </c>
      <c r="Q30" s="103">
        <f t="shared" si="5"/>
        <v>3.6127612469556846E-3</v>
      </c>
      <c r="R30" s="103">
        <f t="shared" si="6"/>
        <v>4.7827863303123164E-3</v>
      </c>
      <c r="T30" s="26">
        <f t="shared" si="33"/>
        <v>108</v>
      </c>
      <c r="U30" s="119">
        <f t="shared" si="7"/>
        <v>0.69489999999999996</v>
      </c>
      <c r="V30" s="119"/>
      <c r="W30" s="120">
        <f t="shared" si="34"/>
        <v>4.7804699537612183E-6</v>
      </c>
      <c r="X30" s="120">
        <f t="shared" si="35"/>
        <v>8.8517662727748729E-7</v>
      </c>
      <c r="Y30" s="120">
        <f t="shared" si="8"/>
        <v>2.832823290519353E-6</v>
      </c>
      <c r="Z30" s="119"/>
      <c r="AA30" s="119">
        <f t="shared" si="36"/>
        <v>0.30259529626383735</v>
      </c>
      <c r="AC30" s="26">
        <f t="shared" si="9"/>
        <v>103</v>
      </c>
      <c r="AD30" s="25">
        <f t="shared" si="10"/>
        <v>1.5242218824609679</v>
      </c>
      <c r="AE30" s="105"/>
      <c r="AF30" s="26">
        <f t="shared" si="11"/>
        <v>108</v>
      </c>
      <c r="AG30" s="25">
        <f t="shared" si="12"/>
        <v>1.5242218824609679</v>
      </c>
      <c r="AH30" s="123"/>
      <c r="AI30" s="122">
        <f t="shared" si="13"/>
        <v>0.05</v>
      </c>
      <c r="AJ30" s="124">
        <f t="shared" si="14"/>
        <v>0</v>
      </c>
      <c r="AL30" s="25">
        <f t="shared" si="37"/>
        <v>3.6723745195863975</v>
      </c>
      <c r="AM30" s="25">
        <f t="shared" si="38"/>
        <v>1</v>
      </c>
      <c r="AO30" s="33">
        <f t="shared" si="39"/>
        <v>2100</v>
      </c>
      <c r="AP30" s="33">
        <f t="shared" si="40"/>
        <v>2100</v>
      </c>
      <c r="AQ30" s="125"/>
      <c r="AR30" s="126">
        <f t="shared" si="41"/>
        <v>11754.778567025909</v>
      </c>
      <c r="AS30" s="126">
        <f t="shared" si="42"/>
        <v>11754.778567025909</v>
      </c>
      <c r="AT30" s="126"/>
      <c r="AU30" s="62">
        <f t="shared" si="15"/>
        <v>56.220594246219719</v>
      </c>
      <c r="AV30" s="62">
        <f t="shared" si="16"/>
        <v>3.3299210499568702E-2</v>
      </c>
      <c r="AW30" s="62">
        <f t="shared" si="17"/>
        <v>56.25389345671929</v>
      </c>
      <c r="AX30" s="61">
        <f t="shared" si="43"/>
        <v>17.022163556530316</v>
      </c>
      <c r="AY30" s="61"/>
      <c r="AZ30" s="33">
        <f>IF(B30="","",VLOOKUP($A$3,'Tab1-Plan'!$B$30:$F$33,IF(B30&lt;65,2,3),FALSE))</f>
        <v>0</v>
      </c>
      <c r="BA30" s="33">
        <f>IF(T30="","",VLOOKUP($A$3,'Tab1-Plan'!$B$30:$F$33,IF(T30&lt;65,4,5),FALSE))</f>
        <v>0</v>
      </c>
      <c r="BB30" s="115"/>
      <c r="BC30" s="126">
        <f t="shared" si="18"/>
        <v>0</v>
      </c>
      <c r="BD30" s="126">
        <f t="shared" si="19"/>
        <v>0</v>
      </c>
      <c r="BE30" s="125"/>
      <c r="BF30" s="62">
        <f t="shared" si="20"/>
        <v>0</v>
      </c>
      <c r="BG30" s="62">
        <f t="shared" si="21"/>
        <v>0</v>
      </c>
      <c r="BH30" s="62">
        <f t="shared" si="22"/>
        <v>0</v>
      </c>
      <c r="BI30" s="61">
        <f t="shared" si="23"/>
        <v>0</v>
      </c>
      <c r="BJ30" s="61"/>
      <c r="BK30" s="61">
        <f t="shared" si="24"/>
        <v>56.25389345671929</v>
      </c>
      <c r="BL30" s="61">
        <f t="shared" si="25"/>
        <v>17.022163556530316</v>
      </c>
      <c r="BM30" s="127"/>
      <c r="BU30" s="37"/>
      <c r="BV30" s="127"/>
      <c r="BW30" s="127"/>
    </row>
    <row r="31" spans="1:81">
      <c r="A31" s="26">
        <f t="shared" si="44"/>
        <v>2049</v>
      </c>
      <c r="B31" s="26">
        <f t="shared" si="26"/>
        <v>104</v>
      </c>
      <c r="C31" s="26">
        <f t="shared" si="0"/>
        <v>49</v>
      </c>
      <c r="D31" s="103">
        <f t="shared" si="1"/>
        <v>0</v>
      </c>
      <c r="E31" s="118">
        <f t="shared" si="2"/>
        <v>0</v>
      </c>
      <c r="F31" s="103">
        <f t="shared" si="3"/>
        <v>0.42730000000000001</v>
      </c>
      <c r="G31" s="103"/>
      <c r="H31" s="60">
        <f t="shared" si="4"/>
        <v>1</v>
      </c>
      <c r="I31" s="64">
        <v>1</v>
      </c>
      <c r="J31" s="64">
        <v>1</v>
      </c>
      <c r="K31" s="103">
        <f t="shared" si="27"/>
        <v>3.6127612469556846E-3</v>
      </c>
      <c r="L31" s="103">
        <f t="shared" si="28"/>
        <v>0</v>
      </c>
      <c r="M31" s="103">
        <f t="shared" si="29"/>
        <v>0</v>
      </c>
      <c r="N31" s="103">
        <f t="shared" si="30"/>
        <v>1.543732880824164E-3</v>
      </c>
      <c r="O31" s="103">
        <f t="shared" si="31"/>
        <v>2.0690283661315206E-3</v>
      </c>
      <c r="P31" s="103">
        <f t="shared" si="32"/>
        <v>3.6127612469556846E-3</v>
      </c>
      <c r="Q31" s="103">
        <f t="shared" si="5"/>
        <v>2.0690283661315206E-3</v>
      </c>
      <c r="R31" s="103">
        <f t="shared" si="6"/>
        <v>2.8408948065436028E-3</v>
      </c>
      <c r="T31" s="26">
        <f t="shared" si="33"/>
        <v>109</v>
      </c>
      <c r="U31" s="119">
        <f t="shared" si="7"/>
        <v>0.78949999999999998</v>
      </c>
      <c r="V31" s="119"/>
      <c r="W31" s="120">
        <f t="shared" si="34"/>
        <v>8.8517662727748729E-7</v>
      </c>
      <c r="X31" s="120">
        <f t="shared" si="35"/>
        <v>1.0671100776000248E-7</v>
      </c>
      <c r="Y31" s="120">
        <f t="shared" si="8"/>
        <v>4.959438175187449E-7</v>
      </c>
      <c r="Z31" s="119"/>
      <c r="AA31" s="119">
        <f t="shared" si="36"/>
        <v>0.28818599644174986</v>
      </c>
      <c r="AC31" s="26">
        <f t="shared" si="9"/>
        <v>104</v>
      </c>
      <c r="AD31" s="25">
        <f t="shared" si="10"/>
        <v>1.5242218824609679</v>
      </c>
      <c r="AE31" s="105"/>
      <c r="AF31" s="26">
        <f t="shared" si="11"/>
        <v>109</v>
      </c>
      <c r="AG31" s="25">
        <f t="shared" si="12"/>
        <v>1.5242218824609679</v>
      </c>
      <c r="AH31" s="123"/>
      <c r="AI31" s="122">
        <f t="shared" si="13"/>
        <v>0.05</v>
      </c>
      <c r="AJ31" s="124">
        <f t="shared" si="14"/>
        <v>0</v>
      </c>
      <c r="AL31" s="25">
        <f t="shared" si="37"/>
        <v>3.8559932455657173</v>
      </c>
      <c r="AM31" s="25">
        <f t="shared" si="38"/>
        <v>1</v>
      </c>
      <c r="AO31" s="33">
        <f t="shared" si="39"/>
        <v>2100</v>
      </c>
      <c r="AP31" s="33">
        <f t="shared" si="40"/>
        <v>2100</v>
      </c>
      <c r="AQ31" s="125"/>
      <c r="AR31" s="126">
        <f t="shared" si="41"/>
        <v>12342.517495377206</v>
      </c>
      <c r="AS31" s="126">
        <f t="shared" si="42"/>
        <v>12342.517495377206</v>
      </c>
      <c r="AT31" s="126"/>
      <c r="AU31" s="62">
        <f t="shared" si="15"/>
        <v>35.063793852290658</v>
      </c>
      <c r="AV31" s="62">
        <f t="shared" si="16"/>
        <v>6.1211952444492693E-3</v>
      </c>
      <c r="AW31" s="62">
        <f t="shared" si="17"/>
        <v>35.069915047535105</v>
      </c>
      <c r="AX31" s="61">
        <f t="shared" si="43"/>
        <v>10.106658413101421</v>
      </c>
      <c r="AY31" s="61"/>
      <c r="AZ31" s="33">
        <f>IF(B31="","",VLOOKUP($A$3,'Tab1-Plan'!$B$30:$F$33,IF(B31&lt;65,2,3),FALSE))</f>
        <v>0</v>
      </c>
      <c r="BA31" s="33">
        <f>IF(T31="","",VLOOKUP($A$3,'Tab1-Plan'!$B$30:$F$33,IF(T31&lt;65,4,5),FALSE))</f>
        <v>0</v>
      </c>
      <c r="BB31" s="115"/>
      <c r="BC31" s="126">
        <f t="shared" si="18"/>
        <v>0</v>
      </c>
      <c r="BD31" s="126">
        <f t="shared" si="19"/>
        <v>0</v>
      </c>
      <c r="BE31" s="125"/>
      <c r="BF31" s="62">
        <f t="shared" si="20"/>
        <v>0</v>
      </c>
      <c r="BG31" s="62">
        <f t="shared" si="21"/>
        <v>0</v>
      </c>
      <c r="BH31" s="62">
        <f t="shared" si="22"/>
        <v>0</v>
      </c>
      <c r="BI31" s="61">
        <f t="shared" si="23"/>
        <v>0</v>
      </c>
      <c r="BJ31" s="61"/>
      <c r="BK31" s="61">
        <f t="shared" si="24"/>
        <v>35.069915047535105</v>
      </c>
      <c r="BL31" s="61">
        <f t="shared" si="25"/>
        <v>10.106658413101421</v>
      </c>
      <c r="BM31" s="127"/>
      <c r="BU31" s="37"/>
      <c r="BV31" s="127"/>
      <c r="BW31" s="127"/>
    </row>
    <row r="32" spans="1:81">
      <c r="A32" s="26">
        <f t="shared" si="44"/>
        <v>2050</v>
      </c>
      <c r="B32" s="26">
        <f t="shared" si="26"/>
        <v>105</v>
      </c>
      <c r="C32" s="26">
        <f t="shared" si="0"/>
        <v>49</v>
      </c>
      <c r="D32" s="103">
        <f t="shared" si="1"/>
        <v>0</v>
      </c>
      <c r="E32" s="118">
        <f t="shared" si="2"/>
        <v>0</v>
      </c>
      <c r="F32" s="103">
        <f t="shared" si="3"/>
        <v>0.46949999999999997</v>
      </c>
      <c r="G32" s="103"/>
      <c r="H32" s="60">
        <f t="shared" si="4"/>
        <v>1</v>
      </c>
      <c r="I32" s="64">
        <v>1</v>
      </c>
      <c r="J32" s="64">
        <v>1</v>
      </c>
      <c r="K32" s="103">
        <f t="shared" si="27"/>
        <v>2.0690283661315206E-3</v>
      </c>
      <c r="L32" s="103">
        <f t="shared" si="28"/>
        <v>0</v>
      </c>
      <c r="M32" s="103">
        <f t="shared" si="29"/>
        <v>0</v>
      </c>
      <c r="N32" s="103">
        <f t="shared" si="30"/>
        <v>9.7140881789874883E-4</v>
      </c>
      <c r="O32" s="103">
        <f t="shared" si="31"/>
        <v>1.0976195482327719E-3</v>
      </c>
      <c r="P32" s="103">
        <f t="shared" si="32"/>
        <v>2.0690283661315206E-3</v>
      </c>
      <c r="Q32" s="103">
        <f t="shared" si="5"/>
        <v>1.0976195482327717E-3</v>
      </c>
      <c r="R32" s="103">
        <f t="shared" si="6"/>
        <v>1.5833239571821462E-3</v>
      </c>
      <c r="T32" s="26">
        <f t="shared" si="33"/>
        <v>110</v>
      </c>
      <c r="U32" s="119">
        <f t="shared" si="7"/>
        <v>1</v>
      </c>
      <c r="V32" s="119"/>
      <c r="W32" s="120">
        <f t="shared" si="34"/>
        <v>1.0671100776000248E-7</v>
      </c>
      <c r="X32" s="120">
        <f t="shared" si="35"/>
        <v>0</v>
      </c>
      <c r="Y32" s="120">
        <f t="shared" si="8"/>
        <v>5.3355503880001238E-8</v>
      </c>
      <c r="Z32" s="119"/>
      <c r="AA32" s="119">
        <f t="shared" si="36"/>
        <v>0.2744628537540475</v>
      </c>
      <c r="AC32" s="26">
        <f t="shared" si="9"/>
        <v>105</v>
      </c>
      <c r="AD32" s="25">
        <f t="shared" si="10"/>
        <v>1.5242218824609679</v>
      </c>
      <c r="AE32" s="105"/>
      <c r="AF32" s="26">
        <f t="shared" si="11"/>
        <v>110</v>
      </c>
      <c r="AG32" s="25">
        <f t="shared" si="12"/>
        <v>1.5242218824609679</v>
      </c>
      <c r="AH32" s="123"/>
      <c r="AI32" s="122">
        <f t="shared" si="13"/>
        <v>0.05</v>
      </c>
      <c r="AJ32" s="124">
        <f t="shared" si="14"/>
        <v>0</v>
      </c>
      <c r="AL32" s="25">
        <f t="shared" si="37"/>
        <v>4.0487929078440033</v>
      </c>
      <c r="AM32" s="25">
        <f t="shared" si="38"/>
        <v>1</v>
      </c>
      <c r="AO32" s="33">
        <f t="shared" si="39"/>
        <v>2100</v>
      </c>
      <c r="AP32" s="33">
        <f t="shared" si="40"/>
        <v>2100</v>
      </c>
      <c r="AQ32" s="125"/>
      <c r="AR32" s="126">
        <f t="shared" si="41"/>
        <v>12959.643370146066</v>
      </c>
      <c r="AS32" s="126">
        <f t="shared" si="42"/>
        <v>12959.643370146066</v>
      </c>
      <c r="AT32" s="126"/>
      <c r="AU32" s="62">
        <f t="shared" si="15"/>
        <v>20.519313824489036</v>
      </c>
      <c r="AV32" s="62">
        <f t="shared" si="16"/>
        <v>6.914683021192608E-4</v>
      </c>
      <c r="AW32" s="62">
        <f t="shared" si="17"/>
        <v>20.520005292791154</v>
      </c>
      <c r="AX32" s="61">
        <f t="shared" si="43"/>
        <v>5.6319792117076188</v>
      </c>
      <c r="AY32" s="61"/>
      <c r="AZ32" s="33">
        <f>IF(B32="","",VLOOKUP($A$3,'Tab1-Plan'!$B$30:$F$33,IF(B32&lt;65,2,3),FALSE))</f>
        <v>0</v>
      </c>
      <c r="BA32" s="33">
        <f>IF(T32="","",VLOOKUP($A$3,'Tab1-Plan'!$B$30:$F$33,IF(T32&lt;65,4,5),FALSE))</f>
        <v>0</v>
      </c>
      <c r="BB32" s="115"/>
      <c r="BC32" s="126">
        <f t="shared" si="18"/>
        <v>0</v>
      </c>
      <c r="BD32" s="126">
        <f t="shared" si="19"/>
        <v>0</v>
      </c>
      <c r="BE32" s="125"/>
      <c r="BF32" s="62">
        <f t="shared" si="20"/>
        <v>0</v>
      </c>
      <c r="BG32" s="62">
        <f t="shared" si="21"/>
        <v>0</v>
      </c>
      <c r="BH32" s="62">
        <f t="shared" si="22"/>
        <v>0</v>
      </c>
      <c r="BI32" s="61">
        <f t="shared" si="23"/>
        <v>0</v>
      </c>
      <c r="BJ32" s="61"/>
      <c r="BK32" s="61">
        <f t="shared" si="24"/>
        <v>20.520005292791154</v>
      </c>
      <c r="BL32" s="61">
        <f t="shared" si="25"/>
        <v>5.6319792117076188</v>
      </c>
      <c r="BM32" s="127"/>
      <c r="BU32" s="37"/>
      <c r="BV32" s="127"/>
      <c r="BW32" s="127"/>
    </row>
    <row r="33" spans="1:75">
      <c r="A33" s="26">
        <f t="shared" si="44"/>
        <v>2051</v>
      </c>
      <c r="B33" s="26">
        <f t="shared" si="26"/>
        <v>106</v>
      </c>
      <c r="C33" s="26">
        <f t="shared" si="0"/>
        <v>49</v>
      </c>
      <c r="D33" s="103">
        <f t="shared" si="1"/>
        <v>0</v>
      </c>
      <c r="E33" s="118">
        <f t="shared" si="2"/>
        <v>0</v>
      </c>
      <c r="F33" s="103">
        <f t="shared" si="3"/>
        <v>0.52190000000000003</v>
      </c>
      <c r="G33" s="103"/>
      <c r="H33" s="60">
        <f t="shared" si="4"/>
        <v>1</v>
      </c>
      <c r="I33" s="64">
        <v>1</v>
      </c>
      <c r="J33" s="64">
        <v>1</v>
      </c>
      <c r="K33" s="103">
        <f t="shared" si="27"/>
        <v>1.0976195482327719E-3</v>
      </c>
      <c r="L33" s="103">
        <f t="shared" si="28"/>
        <v>0</v>
      </c>
      <c r="M33" s="103">
        <f t="shared" si="29"/>
        <v>0</v>
      </c>
      <c r="N33" s="103">
        <f t="shared" si="30"/>
        <v>5.728476422226837E-4</v>
      </c>
      <c r="O33" s="103">
        <f t="shared" si="31"/>
        <v>5.2477190601008818E-4</v>
      </c>
      <c r="P33" s="103">
        <f t="shared" si="32"/>
        <v>1.0976195482327717E-3</v>
      </c>
      <c r="Q33" s="103">
        <f t="shared" si="5"/>
        <v>5.2477190601008807E-4</v>
      </c>
      <c r="R33" s="103">
        <f t="shared" si="6"/>
        <v>8.1119572712142992E-4</v>
      </c>
      <c r="T33" s="26" t="str">
        <f t="shared" si="33"/>
        <v/>
      </c>
      <c r="U33" s="119" t="str">
        <f t="shared" si="7"/>
        <v/>
      </c>
      <c r="V33" s="119"/>
      <c r="W33" s="120" t="str">
        <f t="shared" si="34"/>
        <v/>
      </c>
      <c r="X33" s="120" t="str">
        <f t="shared" si="35"/>
        <v/>
      </c>
      <c r="Y33" s="120" t="str">
        <f t="shared" si="8"/>
        <v/>
      </c>
      <c r="Z33" s="119"/>
      <c r="AA33" s="119">
        <f t="shared" si="36"/>
        <v>0.26139319405147382</v>
      </c>
      <c r="AC33" s="26">
        <f t="shared" si="9"/>
        <v>106</v>
      </c>
      <c r="AD33" s="25">
        <f t="shared" si="10"/>
        <v>1.5242218824609679</v>
      </c>
      <c r="AE33" s="105"/>
      <c r="AF33" s="26" t="str">
        <f t="shared" si="11"/>
        <v/>
      </c>
      <c r="AG33" s="25" t="str">
        <f t="shared" si="12"/>
        <v/>
      </c>
      <c r="AH33" s="123"/>
      <c r="AI33" s="122">
        <f t="shared" si="13"/>
        <v>0.05</v>
      </c>
      <c r="AJ33" s="124">
        <f t="shared" si="14"/>
        <v>0</v>
      </c>
      <c r="AL33" s="25">
        <f t="shared" si="37"/>
        <v>4.2512325532362034</v>
      </c>
      <c r="AM33" s="25">
        <f t="shared" si="38"/>
        <v>1</v>
      </c>
      <c r="AO33" s="33">
        <f t="shared" si="39"/>
        <v>2100</v>
      </c>
      <c r="AP33" s="33" t="str">
        <f t="shared" si="40"/>
        <v/>
      </c>
      <c r="AQ33" s="125"/>
      <c r="AR33" s="126">
        <f t="shared" si="41"/>
        <v>13607.62553865337</v>
      </c>
      <c r="AS33" s="126" t="str">
        <f t="shared" si="42"/>
        <v/>
      </c>
      <c r="AT33" s="126"/>
      <c r="AU33" s="62">
        <f t="shared" si="15"/>
        <v>11.038447693224061</v>
      </c>
      <c r="AV33" s="62" t="str">
        <f t="shared" si="16"/>
        <v/>
      </c>
      <c r="AW33" s="62">
        <f t="shared" si="17"/>
        <v>11.038447693224061</v>
      </c>
      <c r="AX33" s="61">
        <f t="shared" si="43"/>
        <v>2.8853750999019607</v>
      </c>
      <c r="AY33" s="61"/>
      <c r="AZ33" s="33">
        <f>IF(B33="","",VLOOKUP($A$3,'Tab1-Plan'!$B$30:$F$33,IF(B33&lt;65,2,3),FALSE))</f>
        <v>0</v>
      </c>
      <c r="BA33" s="33" t="str">
        <f>IF(T33="","",VLOOKUP($A$3,'Tab1-Plan'!$B$30:$F$33,IF(T33&lt;65,4,5),FALSE))</f>
        <v/>
      </c>
      <c r="BB33" s="115"/>
      <c r="BC33" s="126">
        <f t="shared" si="18"/>
        <v>0</v>
      </c>
      <c r="BD33" s="126" t="str">
        <f t="shared" si="19"/>
        <v/>
      </c>
      <c r="BE33" s="125"/>
      <c r="BF33" s="62">
        <f t="shared" si="20"/>
        <v>0</v>
      </c>
      <c r="BG33" s="62" t="str">
        <f t="shared" si="21"/>
        <v/>
      </c>
      <c r="BH33" s="62">
        <f t="shared" si="22"/>
        <v>0</v>
      </c>
      <c r="BI33" s="61">
        <f t="shared" si="23"/>
        <v>0</v>
      </c>
      <c r="BJ33" s="61"/>
      <c r="BK33" s="61">
        <f t="shared" si="24"/>
        <v>11.038447693224061</v>
      </c>
      <c r="BL33" s="61">
        <f t="shared" si="25"/>
        <v>2.8853750999019607</v>
      </c>
      <c r="BM33" s="127"/>
      <c r="BU33" s="37"/>
      <c r="BV33" s="127"/>
      <c r="BW33" s="127"/>
    </row>
    <row r="34" spans="1:75">
      <c r="A34" s="26">
        <f t="shared" si="44"/>
        <v>2052</v>
      </c>
      <c r="B34" s="26">
        <f t="shared" si="26"/>
        <v>107</v>
      </c>
      <c r="C34" s="26">
        <f t="shared" si="0"/>
        <v>49</v>
      </c>
      <c r="D34" s="103">
        <f t="shared" si="1"/>
        <v>0</v>
      </c>
      <c r="E34" s="118">
        <f t="shared" si="2"/>
        <v>0</v>
      </c>
      <c r="F34" s="103">
        <f t="shared" si="3"/>
        <v>0.58650000000000002</v>
      </c>
      <c r="G34" s="103"/>
      <c r="H34" s="60">
        <f t="shared" si="4"/>
        <v>1</v>
      </c>
      <c r="I34" s="64">
        <v>1</v>
      </c>
      <c r="J34" s="64">
        <v>1</v>
      </c>
      <c r="K34" s="103">
        <f t="shared" si="27"/>
        <v>5.2477190601008818E-4</v>
      </c>
      <c r="L34" s="103">
        <f t="shared" si="28"/>
        <v>0</v>
      </c>
      <c r="M34" s="103">
        <f t="shared" si="29"/>
        <v>0</v>
      </c>
      <c r="N34" s="103">
        <f t="shared" si="30"/>
        <v>3.0777872287491675E-4</v>
      </c>
      <c r="O34" s="103">
        <f t="shared" si="31"/>
        <v>2.1699318313517143E-4</v>
      </c>
      <c r="P34" s="103">
        <f t="shared" si="32"/>
        <v>5.2477190601008807E-4</v>
      </c>
      <c r="Q34" s="103">
        <f t="shared" si="5"/>
        <v>2.169931831351714E-4</v>
      </c>
      <c r="R34" s="103">
        <f t="shared" si="6"/>
        <v>3.7088254457262972E-4</v>
      </c>
      <c r="T34" s="26" t="str">
        <f t="shared" si="33"/>
        <v/>
      </c>
      <c r="U34" s="119" t="str">
        <f t="shared" si="7"/>
        <v/>
      </c>
      <c r="V34" s="119"/>
      <c r="W34" s="120" t="str">
        <f t="shared" si="34"/>
        <v/>
      </c>
      <c r="X34" s="120" t="str">
        <f t="shared" si="35"/>
        <v/>
      </c>
      <c r="Y34" s="120" t="str">
        <f t="shared" si="8"/>
        <v/>
      </c>
      <c r="Z34" s="119"/>
      <c r="AA34" s="119">
        <f t="shared" si="36"/>
        <v>0.24894589909664172</v>
      </c>
      <c r="AC34" s="26">
        <f t="shared" si="9"/>
        <v>107</v>
      </c>
      <c r="AD34" s="25">
        <f t="shared" si="10"/>
        <v>1.5242218824609679</v>
      </c>
      <c r="AE34" s="105"/>
      <c r="AF34" s="26" t="str">
        <f t="shared" si="11"/>
        <v/>
      </c>
      <c r="AG34" s="25" t="str">
        <f t="shared" si="12"/>
        <v/>
      </c>
      <c r="AH34" s="123"/>
      <c r="AI34" s="122">
        <f t="shared" si="13"/>
        <v>0.05</v>
      </c>
      <c r="AJ34" s="124">
        <f t="shared" si="14"/>
        <v>0</v>
      </c>
      <c r="AL34" s="25">
        <f t="shared" si="37"/>
        <v>4.4637941808980139</v>
      </c>
      <c r="AM34" s="25">
        <f t="shared" si="38"/>
        <v>1</v>
      </c>
      <c r="AO34" s="33">
        <f t="shared" si="39"/>
        <v>2100</v>
      </c>
      <c r="AP34" s="33" t="str">
        <f t="shared" si="40"/>
        <v/>
      </c>
      <c r="AQ34" s="125"/>
      <c r="AR34" s="126">
        <f t="shared" si="41"/>
        <v>14288.006815586041</v>
      </c>
      <c r="AS34" s="126" t="str">
        <f t="shared" si="42"/>
        <v/>
      </c>
      <c r="AT34" s="126"/>
      <c r="AU34" s="62">
        <f t="shared" si="15"/>
        <v>5.2991723246356273</v>
      </c>
      <c r="AV34" s="62" t="str">
        <f t="shared" si="16"/>
        <v/>
      </c>
      <c r="AW34" s="62">
        <f t="shared" si="17"/>
        <v>5.2991723246356273</v>
      </c>
      <c r="AX34" s="61">
        <f t="shared" si="43"/>
        <v>1.3192072188244572</v>
      </c>
      <c r="AY34" s="61"/>
      <c r="AZ34" s="33">
        <f>IF(B34="","",VLOOKUP($A$3,'Tab1-Plan'!$B$30:$F$33,IF(B34&lt;65,2,3),FALSE))</f>
        <v>0</v>
      </c>
      <c r="BA34" s="33" t="str">
        <f>IF(T34="","",VLOOKUP($A$3,'Tab1-Plan'!$B$30:$F$33,IF(T34&lt;65,4,5),FALSE))</f>
        <v/>
      </c>
      <c r="BB34" s="115"/>
      <c r="BC34" s="126">
        <f t="shared" si="18"/>
        <v>0</v>
      </c>
      <c r="BD34" s="126" t="str">
        <f t="shared" si="19"/>
        <v/>
      </c>
      <c r="BE34" s="125"/>
      <c r="BF34" s="62">
        <f t="shared" si="20"/>
        <v>0</v>
      </c>
      <c r="BG34" s="62" t="str">
        <f t="shared" si="21"/>
        <v/>
      </c>
      <c r="BH34" s="62">
        <f t="shared" si="22"/>
        <v>0</v>
      </c>
      <c r="BI34" s="61">
        <f t="shared" si="23"/>
        <v>0</v>
      </c>
      <c r="BJ34" s="61"/>
      <c r="BK34" s="61">
        <f t="shared" si="24"/>
        <v>5.2991723246356273</v>
      </c>
      <c r="BL34" s="61">
        <f t="shared" si="25"/>
        <v>1.3192072188244572</v>
      </c>
      <c r="BM34" s="128"/>
      <c r="BU34" s="37"/>
      <c r="BV34" s="127"/>
      <c r="BW34" s="127"/>
    </row>
    <row r="35" spans="1:75">
      <c r="A35" s="26">
        <f t="shared" si="44"/>
        <v>2053</v>
      </c>
      <c r="B35" s="26">
        <f t="shared" si="26"/>
        <v>108</v>
      </c>
      <c r="C35" s="26">
        <f t="shared" si="0"/>
        <v>49</v>
      </c>
      <c r="D35" s="103">
        <f t="shared" si="1"/>
        <v>0</v>
      </c>
      <c r="E35" s="118">
        <f t="shared" si="2"/>
        <v>0</v>
      </c>
      <c r="F35" s="103">
        <f t="shared" si="3"/>
        <v>0.6653</v>
      </c>
      <c r="G35" s="103"/>
      <c r="H35" s="60">
        <f t="shared" si="4"/>
        <v>1</v>
      </c>
      <c r="I35" s="64">
        <v>1</v>
      </c>
      <c r="J35" s="64">
        <v>1</v>
      </c>
      <c r="K35" s="103">
        <f t="shared" si="27"/>
        <v>2.1699318313517143E-4</v>
      </c>
      <c r="L35" s="103">
        <f t="shared" si="28"/>
        <v>0</v>
      </c>
      <c r="M35" s="103">
        <f t="shared" si="29"/>
        <v>0</v>
      </c>
      <c r="N35" s="103">
        <f t="shared" si="30"/>
        <v>1.4436556473982956E-4</v>
      </c>
      <c r="O35" s="103">
        <f t="shared" si="31"/>
        <v>7.2627618395341872E-5</v>
      </c>
      <c r="P35" s="103">
        <f t="shared" si="32"/>
        <v>2.169931831351714E-4</v>
      </c>
      <c r="Q35" s="103">
        <f t="shared" si="5"/>
        <v>7.2627618395341872E-5</v>
      </c>
      <c r="R35" s="103">
        <f t="shared" si="6"/>
        <v>1.4481040076525664E-4</v>
      </c>
      <c r="T35" s="26" t="str">
        <f t="shared" si="33"/>
        <v/>
      </c>
      <c r="U35" s="119" t="str">
        <f t="shared" si="7"/>
        <v/>
      </c>
      <c r="V35" s="119"/>
      <c r="W35" s="120" t="str">
        <f t="shared" si="34"/>
        <v/>
      </c>
      <c r="X35" s="120" t="str">
        <f t="shared" si="35"/>
        <v/>
      </c>
      <c r="Y35" s="120" t="str">
        <f t="shared" si="8"/>
        <v/>
      </c>
      <c r="Z35" s="119"/>
      <c r="AA35" s="119">
        <f t="shared" si="36"/>
        <v>0.23709133247299211</v>
      </c>
      <c r="AC35" s="26">
        <f t="shared" si="9"/>
        <v>108</v>
      </c>
      <c r="AD35" s="25">
        <f t="shared" si="10"/>
        <v>1.5242218824609679</v>
      </c>
      <c r="AE35" s="105"/>
      <c r="AF35" s="26" t="str">
        <f t="shared" si="11"/>
        <v/>
      </c>
      <c r="AG35" s="25" t="str">
        <f t="shared" si="12"/>
        <v/>
      </c>
      <c r="AH35" s="123"/>
      <c r="AI35" s="122">
        <f t="shared" si="13"/>
        <v>0.05</v>
      </c>
      <c r="AJ35" s="124">
        <f t="shared" si="14"/>
        <v>0</v>
      </c>
      <c r="AL35" s="25">
        <f t="shared" si="37"/>
        <v>4.6869838899429146</v>
      </c>
      <c r="AM35" s="25">
        <f t="shared" si="38"/>
        <v>1</v>
      </c>
      <c r="AO35" s="33">
        <f t="shared" si="39"/>
        <v>2100</v>
      </c>
      <c r="AP35" s="33" t="str">
        <f t="shared" si="40"/>
        <v/>
      </c>
      <c r="AQ35" s="125"/>
      <c r="AR35" s="126">
        <f t="shared" si="41"/>
        <v>15002.407156365342</v>
      </c>
      <c r="AS35" s="126" t="str">
        <f t="shared" si="42"/>
        <v/>
      </c>
      <c r="AT35" s="126"/>
      <c r="AU35" s="62">
        <f t="shared" si="15"/>
        <v>2.1725045927568192</v>
      </c>
      <c r="AV35" s="62" t="str">
        <f t="shared" si="16"/>
        <v/>
      </c>
      <c r="AW35" s="62">
        <f t="shared" si="17"/>
        <v>2.1725045927568192</v>
      </c>
      <c r="AX35" s="61">
        <f t="shared" si="43"/>
        <v>0.51508200870040932</v>
      </c>
      <c r="AY35" s="61"/>
      <c r="AZ35" s="33">
        <f>IF(B35="","",VLOOKUP($A$3,'Tab1-Plan'!$B$30:$F$33,IF(B35&lt;65,2,3),FALSE))</f>
        <v>0</v>
      </c>
      <c r="BA35" s="33" t="str">
        <f>IF(T35="","",VLOOKUP($A$3,'Tab1-Plan'!$B$30:$F$33,IF(T35&lt;65,4,5),FALSE))</f>
        <v/>
      </c>
      <c r="BB35" s="115"/>
      <c r="BC35" s="126">
        <f t="shared" si="18"/>
        <v>0</v>
      </c>
      <c r="BD35" s="126" t="str">
        <f t="shared" si="19"/>
        <v/>
      </c>
      <c r="BE35" s="125"/>
      <c r="BF35" s="62">
        <f t="shared" si="20"/>
        <v>0</v>
      </c>
      <c r="BG35" s="62" t="str">
        <f t="shared" si="21"/>
        <v/>
      </c>
      <c r="BH35" s="62">
        <f t="shared" si="22"/>
        <v>0</v>
      </c>
      <c r="BI35" s="61">
        <f t="shared" si="23"/>
        <v>0</v>
      </c>
      <c r="BJ35" s="61"/>
      <c r="BK35" s="61">
        <f t="shared" si="24"/>
        <v>2.1725045927568192</v>
      </c>
      <c r="BL35" s="61">
        <f t="shared" si="25"/>
        <v>0.51508200870040932</v>
      </c>
      <c r="BM35" s="127"/>
      <c r="BU35" s="37"/>
      <c r="BV35" s="127"/>
      <c r="BW35" s="127"/>
    </row>
    <row r="36" spans="1:75">
      <c r="A36" s="26">
        <f t="shared" si="44"/>
        <v>2054</v>
      </c>
      <c r="B36" s="26">
        <f t="shared" si="26"/>
        <v>109</v>
      </c>
      <c r="C36" s="26">
        <f t="shared" si="0"/>
        <v>49</v>
      </c>
      <c r="D36" s="103">
        <f t="shared" si="1"/>
        <v>0</v>
      </c>
      <c r="E36" s="118">
        <f t="shared" si="2"/>
        <v>0</v>
      </c>
      <c r="F36" s="103">
        <f t="shared" si="3"/>
        <v>0.76019999999999999</v>
      </c>
      <c r="G36" s="103"/>
      <c r="H36" s="60">
        <f t="shared" si="4"/>
        <v>1</v>
      </c>
      <c r="I36" s="64">
        <v>1</v>
      </c>
      <c r="J36" s="64">
        <v>1</v>
      </c>
      <c r="K36" s="103">
        <f t="shared" si="27"/>
        <v>7.2627618395341872E-5</v>
      </c>
      <c r="L36" s="103">
        <f t="shared" si="28"/>
        <v>0</v>
      </c>
      <c r="M36" s="103">
        <f t="shared" si="29"/>
        <v>0</v>
      </c>
      <c r="N36" s="103">
        <f t="shared" si="30"/>
        <v>5.5211515504138892E-5</v>
      </c>
      <c r="O36" s="103">
        <f t="shared" si="31"/>
        <v>1.7416102891202981E-5</v>
      </c>
      <c r="P36" s="103">
        <f t="shared" si="32"/>
        <v>7.2627618395341872E-5</v>
      </c>
      <c r="Q36" s="103">
        <f t="shared" si="5"/>
        <v>1.7416102891202981E-5</v>
      </c>
      <c r="R36" s="103">
        <f t="shared" si="6"/>
        <v>4.502186064327243E-5</v>
      </c>
      <c r="T36" s="26" t="str">
        <f t="shared" si="33"/>
        <v/>
      </c>
      <c r="U36" s="119" t="str">
        <f t="shared" si="7"/>
        <v/>
      </c>
      <c r="V36" s="119"/>
      <c r="W36" s="120" t="str">
        <f t="shared" si="34"/>
        <v/>
      </c>
      <c r="X36" s="120" t="str">
        <f t="shared" si="35"/>
        <v/>
      </c>
      <c r="Y36" s="120" t="str">
        <f t="shared" si="8"/>
        <v/>
      </c>
      <c r="Z36" s="119"/>
      <c r="AA36" s="119">
        <f t="shared" si="36"/>
        <v>0.22580126902189723</v>
      </c>
      <c r="AC36" s="26">
        <f t="shared" si="9"/>
        <v>109</v>
      </c>
      <c r="AD36" s="25">
        <f t="shared" si="10"/>
        <v>1.5242218824609679</v>
      </c>
      <c r="AE36" s="105"/>
      <c r="AF36" s="26" t="str">
        <f t="shared" si="11"/>
        <v/>
      </c>
      <c r="AG36" s="25" t="str">
        <f t="shared" si="12"/>
        <v/>
      </c>
      <c r="AH36" s="123"/>
      <c r="AI36" s="122">
        <f t="shared" si="13"/>
        <v>0.05</v>
      </c>
      <c r="AJ36" s="124">
        <f t="shared" si="14"/>
        <v>0</v>
      </c>
      <c r="AL36" s="25">
        <f t="shared" si="37"/>
        <v>4.9213330844400609</v>
      </c>
      <c r="AM36" s="25">
        <f t="shared" si="38"/>
        <v>1</v>
      </c>
      <c r="AO36" s="33">
        <f t="shared" si="39"/>
        <v>2100</v>
      </c>
      <c r="AP36" s="33" t="str">
        <f t="shared" si="40"/>
        <v/>
      </c>
      <c r="AQ36" s="125"/>
      <c r="AR36" s="126">
        <f t="shared" si="41"/>
        <v>15752.52751418361</v>
      </c>
      <c r="AS36" s="126" t="str">
        <f t="shared" si="42"/>
        <v/>
      </c>
      <c r="AT36" s="126"/>
      <c r="AU36" s="62">
        <f t="shared" si="15"/>
        <v>0.70920809852288913</v>
      </c>
      <c r="AV36" s="62" t="str">
        <f t="shared" si="16"/>
        <v/>
      </c>
      <c r="AW36" s="62">
        <f t="shared" si="17"/>
        <v>0.70920809852288913</v>
      </c>
      <c r="AX36" s="61">
        <f t="shared" si="43"/>
        <v>0.16014008864707507</v>
      </c>
      <c r="AY36" s="61"/>
      <c r="AZ36" s="33">
        <f>IF(B36="","",VLOOKUP($A$3,'Tab1-Plan'!$B$30:$F$33,IF(B36&lt;65,2,3),FALSE))</f>
        <v>0</v>
      </c>
      <c r="BA36" s="33" t="str">
        <f>IF(T36="","",VLOOKUP($A$3,'Tab1-Plan'!$B$30:$F$33,IF(T36&lt;65,4,5),FALSE))</f>
        <v/>
      </c>
      <c r="BB36" s="115"/>
      <c r="BC36" s="126">
        <f t="shared" si="18"/>
        <v>0</v>
      </c>
      <c r="BD36" s="126" t="str">
        <f t="shared" si="19"/>
        <v/>
      </c>
      <c r="BE36" s="125"/>
      <c r="BF36" s="62">
        <f t="shared" si="20"/>
        <v>0</v>
      </c>
      <c r="BG36" s="62" t="str">
        <f t="shared" si="21"/>
        <v/>
      </c>
      <c r="BH36" s="62">
        <f t="shared" si="22"/>
        <v>0</v>
      </c>
      <c r="BI36" s="61">
        <f t="shared" si="23"/>
        <v>0</v>
      </c>
      <c r="BJ36" s="61"/>
      <c r="BK36" s="61">
        <f t="shared" si="24"/>
        <v>0.70920809852288913</v>
      </c>
      <c r="BL36" s="61">
        <f t="shared" si="25"/>
        <v>0.16014008864707507</v>
      </c>
      <c r="BM36" s="127"/>
      <c r="BU36" s="37"/>
      <c r="BV36" s="127"/>
      <c r="BW36" s="127"/>
    </row>
    <row r="37" spans="1:75">
      <c r="A37" s="26">
        <f t="shared" si="44"/>
        <v>2055</v>
      </c>
      <c r="B37" s="26">
        <f t="shared" si="26"/>
        <v>110</v>
      </c>
      <c r="C37" s="26">
        <f t="shared" si="0"/>
        <v>49</v>
      </c>
      <c r="D37" s="103">
        <f t="shared" si="1"/>
        <v>0</v>
      </c>
      <c r="E37" s="118">
        <f t="shared" si="2"/>
        <v>0</v>
      </c>
      <c r="F37" s="103">
        <f t="shared" si="3"/>
        <v>1</v>
      </c>
      <c r="G37" s="103"/>
      <c r="H37" s="60">
        <f t="shared" si="4"/>
        <v>1</v>
      </c>
      <c r="I37" s="64">
        <v>1</v>
      </c>
      <c r="J37" s="64">
        <v>1</v>
      </c>
      <c r="K37" s="103">
        <f t="shared" si="27"/>
        <v>1.7416102891202981E-5</v>
      </c>
      <c r="L37" s="103">
        <f t="shared" si="28"/>
        <v>0</v>
      </c>
      <c r="M37" s="103">
        <f t="shared" si="29"/>
        <v>0</v>
      </c>
      <c r="N37" s="103">
        <f t="shared" si="30"/>
        <v>1.7416102891202981E-5</v>
      </c>
      <c r="O37" s="103">
        <f t="shared" si="31"/>
        <v>0</v>
      </c>
      <c r="P37" s="103">
        <f t="shared" si="32"/>
        <v>1.7416102891202981E-5</v>
      </c>
      <c r="Q37" s="103">
        <f t="shared" si="5"/>
        <v>0</v>
      </c>
      <c r="R37" s="103">
        <f t="shared" si="6"/>
        <v>8.7080514456014904E-6</v>
      </c>
      <c r="T37" s="26" t="str">
        <f t="shared" si="33"/>
        <v/>
      </c>
      <c r="U37" s="119" t="str">
        <f t="shared" si="7"/>
        <v/>
      </c>
      <c r="V37" s="119"/>
      <c r="W37" s="120" t="str">
        <f t="shared" si="34"/>
        <v/>
      </c>
      <c r="X37" s="120" t="str">
        <f t="shared" si="35"/>
        <v/>
      </c>
      <c r="Y37" s="120" t="str">
        <f t="shared" si="8"/>
        <v/>
      </c>
      <c r="Z37" s="119"/>
      <c r="AA37" s="119">
        <f t="shared" si="36"/>
        <v>0.21504882763990213</v>
      </c>
      <c r="AC37" s="26">
        <f t="shared" si="9"/>
        <v>110</v>
      </c>
      <c r="AD37" s="25">
        <f t="shared" si="10"/>
        <v>1.5242218824609679</v>
      </c>
      <c r="AE37" s="105"/>
      <c r="AF37" s="26" t="str">
        <f t="shared" si="11"/>
        <v/>
      </c>
      <c r="AG37" s="25" t="str">
        <f t="shared" si="12"/>
        <v/>
      </c>
      <c r="AH37" s="123"/>
      <c r="AI37" s="122">
        <f t="shared" si="13"/>
        <v>0.05</v>
      </c>
      <c r="AJ37" s="124">
        <f t="shared" si="14"/>
        <v>0</v>
      </c>
      <c r="AL37" s="25">
        <f t="shared" si="37"/>
        <v>5.1673997386620645</v>
      </c>
      <c r="AM37" s="25">
        <f t="shared" si="38"/>
        <v>1</v>
      </c>
      <c r="AO37" s="33">
        <f t="shared" si="39"/>
        <v>2100</v>
      </c>
      <c r="AP37" s="33" t="str">
        <f t="shared" si="40"/>
        <v/>
      </c>
      <c r="AQ37" s="125"/>
      <c r="AR37" s="126">
        <f t="shared" si="41"/>
        <v>16540.153889892794</v>
      </c>
      <c r="AS37" s="126" t="str">
        <f t="shared" si="42"/>
        <v/>
      </c>
      <c r="AT37" s="126"/>
      <c r="AU37" s="62">
        <f t="shared" si="15"/>
        <v>0.14403251099135206</v>
      </c>
      <c r="AV37" s="62" t="str">
        <f t="shared" si="16"/>
        <v/>
      </c>
      <c r="AW37" s="62">
        <f t="shared" si="17"/>
        <v>0.14403251099135206</v>
      </c>
      <c r="AX37" s="61">
        <f t="shared" si="43"/>
        <v>3.0974022630721579E-2</v>
      </c>
      <c r="AY37" s="61"/>
      <c r="AZ37" s="33">
        <f>IF(B37="","",VLOOKUP($A$3,'Tab1-Plan'!$B$30:$F$33,IF(B37&lt;65,2,3),FALSE))</f>
        <v>0</v>
      </c>
      <c r="BA37" s="33" t="str">
        <f>IF(T37="","",VLOOKUP($A$3,'Tab1-Plan'!$B$30:$F$33,IF(T37&lt;65,4,5),FALSE))</f>
        <v/>
      </c>
      <c r="BB37" s="115"/>
      <c r="BC37" s="126">
        <f t="shared" si="18"/>
        <v>0</v>
      </c>
      <c r="BD37" s="126" t="str">
        <f t="shared" si="19"/>
        <v/>
      </c>
      <c r="BE37" s="125"/>
      <c r="BF37" s="62">
        <f t="shared" si="20"/>
        <v>0</v>
      </c>
      <c r="BG37" s="62" t="str">
        <f t="shared" si="21"/>
        <v/>
      </c>
      <c r="BH37" s="62">
        <f t="shared" si="22"/>
        <v>0</v>
      </c>
      <c r="BI37" s="61">
        <f t="shared" si="23"/>
        <v>0</v>
      </c>
      <c r="BJ37" s="61"/>
      <c r="BK37" s="61">
        <f t="shared" si="24"/>
        <v>0.14403251099135206</v>
      </c>
      <c r="BL37" s="61">
        <f t="shared" si="25"/>
        <v>3.0974022630721579E-2</v>
      </c>
      <c r="BM37" s="127"/>
      <c r="BU37" s="37"/>
      <c r="BV37" s="127"/>
      <c r="BW37" s="127"/>
    </row>
    <row r="38" spans="1:75">
      <c r="A38" s="26" t="str">
        <f t="shared" si="44"/>
        <v/>
      </c>
      <c r="B38" s="26" t="str">
        <f t="shared" si="26"/>
        <v/>
      </c>
      <c r="C38" s="26" t="str">
        <f t="shared" si="0"/>
        <v/>
      </c>
      <c r="D38" s="103" t="str">
        <f t="shared" si="1"/>
        <v/>
      </c>
      <c r="E38" s="118" t="str">
        <f t="shared" si="2"/>
        <v/>
      </c>
      <c r="F38" s="103" t="str">
        <f t="shared" si="3"/>
        <v/>
      </c>
      <c r="G38" s="103"/>
      <c r="H38" s="60" t="str">
        <f t="shared" si="4"/>
        <v/>
      </c>
      <c r="I38" s="64"/>
      <c r="J38" s="64"/>
      <c r="K38" s="103" t="str">
        <f t="shared" si="27"/>
        <v/>
      </c>
      <c r="L38" s="103" t="str">
        <f t="shared" si="28"/>
        <v/>
      </c>
      <c r="M38" s="103" t="str">
        <f t="shared" si="29"/>
        <v/>
      </c>
      <c r="N38" s="103" t="str">
        <f t="shared" si="30"/>
        <v/>
      </c>
      <c r="O38" s="103" t="str">
        <f t="shared" si="31"/>
        <v/>
      </c>
      <c r="P38" s="103" t="str">
        <f t="shared" si="32"/>
        <v/>
      </c>
      <c r="Q38" s="103" t="str">
        <f t="shared" si="5"/>
        <v/>
      </c>
      <c r="R38" s="103" t="str">
        <f t="shared" si="6"/>
        <v/>
      </c>
      <c r="T38" s="26" t="str">
        <f t="shared" si="33"/>
        <v/>
      </c>
      <c r="U38" s="119" t="str">
        <f t="shared" si="7"/>
        <v/>
      </c>
      <c r="V38" s="119"/>
      <c r="W38" s="120" t="str">
        <f t="shared" si="34"/>
        <v/>
      </c>
      <c r="X38" s="120" t="str">
        <f t="shared" si="35"/>
        <v/>
      </c>
      <c r="Y38" s="120" t="str">
        <f t="shared" ref="Y38:Y69" si="45">IF(T38="","",AVERAGE(W38,X38))</f>
        <v/>
      </c>
      <c r="Z38" s="119"/>
      <c r="AA38" s="119" t="str">
        <f t="shared" si="36"/>
        <v/>
      </c>
      <c r="AC38" s="26" t="str">
        <f t="shared" ref="AC38:AC69" si="46">B38</f>
        <v/>
      </c>
      <c r="AD38" s="25" t="str">
        <f t="shared" ref="AD38:AD69" si="47">IF(AC38="","",VLOOKUP(AC38,agingtable,3))</f>
        <v/>
      </c>
      <c r="AE38" s="105"/>
      <c r="AF38" s="26" t="str">
        <f t="shared" ref="AF38:AF69" si="48">T38</f>
        <v/>
      </c>
      <c r="AG38" s="25" t="str">
        <f t="shared" ref="AG38:AG69" si="49">IF(AF38="","",VLOOKUP(AF38,agingtable,3))</f>
        <v/>
      </c>
      <c r="AH38" s="123"/>
      <c r="AI38" s="122" t="str">
        <f t="shared" ref="AI38:AI69" si="50">IF(A38="","",VLOOKUP($A38,TRENDS,2,TRUE))</f>
        <v/>
      </c>
      <c r="AJ38" s="124" t="str">
        <f t="shared" ref="AJ38:AJ69" si="51">IF(A38="","",VLOOKUP($A38,TRENDS,3,TRUE))</f>
        <v/>
      </c>
      <c r="AL38" s="25" t="str">
        <f t="shared" si="37"/>
        <v/>
      </c>
      <c r="AM38" s="25" t="str">
        <f t="shared" si="38"/>
        <v/>
      </c>
      <c r="AO38" s="33" t="str">
        <f t="shared" si="39"/>
        <v/>
      </c>
      <c r="AP38" s="33" t="str">
        <f t="shared" si="40"/>
        <v/>
      </c>
      <c r="AQ38" s="125"/>
      <c r="AR38" s="126" t="str">
        <f t="shared" si="41"/>
        <v/>
      </c>
      <c r="AS38" s="126" t="str">
        <f t="shared" si="42"/>
        <v/>
      </c>
      <c r="AT38" s="126"/>
      <c r="AU38" s="62" t="str">
        <f t="shared" ref="AU38:AU69" si="52">IF($B38="","",(AR38)*$R38*$I38)</f>
        <v/>
      </c>
      <c r="AV38" s="62" t="str">
        <f t="shared" ref="AV38:AV69" si="53">IF($T38="","",(AS38)*$Y38*$I38)</f>
        <v/>
      </c>
      <c r="AW38" s="62" t="str">
        <f t="shared" ref="AW38:AW69" si="54">IF($A38="","",SUM(AU38:AV38))</f>
        <v/>
      </c>
      <c r="AX38" s="61" t="str">
        <f t="shared" si="43"/>
        <v/>
      </c>
      <c r="AY38" s="61"/>
      <c r="AZ38" s="33" t="str">
        <f>IF(B38="","",VLOOKUP($A$3,'Tab1-Plan'!$B$30:$F$33,IF(B38&lt;65,2,3),FALSE))</f>
        <v/>
      </c>
      <c r="BA38" s="33" t="str">
        <f>IF(T38="","",VLOOKUP($A$3,'Tab1-Plan'!$B$30:$F$33,IF(T38&lt;65,4,5),FALSE))</f>
        <v/>
      </c>
      <c r="BB38" s="115"/>
      <c r="BC38" s="126" t="str">
        <f t="shared" ref="BC38:BC69" si="55">IF(B38="","",AZ38*IF(AZ38&lt;1,AR38,AM38))</f>
        <v/>
      </c>
      <c r="BD38" s="126" t="str">
        <f t="shared" ref="BD38:BD69" si="56">IF($T38="","",BA38*IF(BA38&lt;1,AS38,$AM38))</f>
        <v/>
      </c>
      <c r="BE38" s="125"/>
      <c r="BF38" s="62" t="str">
        <f t="shared" ref="BF38:BF69" si="57">IF($B38="","",(BC38)*$R38*$I38)</f>
        <v/>
      </c>
      <c r="BG38" s="62" t="str">
        <f t="shared" ref="BG38:BG69" si="58">IF($T38="","",(BD38)*$Y38*$I38)</f>
        <v/>
      </c>
      <c r="BH38" s="62" t="str">
        <f t="shared" ref="BH38:BH69" si="59">IF($A38="","",SUM(BF38:BG38))</f>
        <v/>
      </c>
      <c r="BI38" s="61" t="str">
        <f t="shared" ref="BI38:BI69" si="60">IF($A38="","",BH38*AA38)</f>
        <v/>
      </c>
      <c r="BJ38" s="61"/>
      <c r="BK38" s="61" t="str">
        <f t="shared" ref="BK38:BK69" si="61">IF(A38="","",AW38-BH38)</f>
        <v/>
      </c>
      <c r="BL38" s="61" t="str">
        <f t="shared" ref="BL38:BL69" si="62">IF(A38="","",AX38-BI38)</f>
        <v/>
      </c>
      <c r="BM38" s="127"/>
      <c r="BU38" s="37"/>
      <c r="BV38" s="127"/>
      <c r="BW38" s="127"/>
    </row>
    <row r="39" spans="1:75">
      <c r="A39" s="26" t="str">
        <f t="shared" si="44"/>
        <v/>
      </c>
      <c r="B39" s="26" t="str">
        <f t="shared" si="26"/>
        <v/>
      </c>
      <c r="C39" s="26" t="str">
        <f t="shared" si="0"/>
        <v/>
      </c>
      <c r="D39" s="103" t="str">
        <f t="shared" si="1"/>
        <v/>
      </c>
      <c r="E39" s="118" t="str">
        <f t="shared" si="2"/>
        <v/>
      </c>
      <c r="F39" s="103" t="str">
        <f t="shared" si="3"/>
        <v/>
      </c>
      <c r="G39" s="103"/>
      <c r="H39" s="60" t="str">
        <f t="shared" si="4"/>
        <v/>
      </c>
      <c r="I39" s="64"/>
      <c r="J39" s="64"/>
      <c r="K39" s="103" t="str">
        <f t="shared" si="27"/>
        <v/>
      </c>
      <c r="L39" s="103" t="str">
        <f t="shared" si="28"/>
        <v/>
      </c>
      <c r="M39" s="103" t="str">
        <f t="shared" si="29"/>
        <v/>
      </c>
      <c r="N39" s="103" t="str">
        <f t="shared" si="30"/>
        <v/>
      </c>
      <c r="O39" s="103" t="str">
        <f t="shared" si="31"/>
        <v/>
      </c>
      <c r="P39" s="103" t="str">
        <f t="shared" si="32"/>
        <v/>
      </c>
      <c r="Q39" s="103" t="str">
        <f t="shared" si="5"/>
        <v/>
      </c>
      <c r="R39" s="103" t="str">
        <f t="shared" si="6"/>
        <v/>
      </c>
      <c r="T39" s="26" t="str">
        <f t="shared" si="33"/>
        <v/>
      </c>
      <c r="U39" s="119" t="str">
        <f t="shared" si="7"/>
        <v/>
      </c>
      <c r="V39" s="119"/>
      <c r="W39" s="120" t="str">
        <f t="shared" ref="W39:W70" si="63">IF(T39="","",X38+IF(L39="",0,L39))</f>
        <v/>
      </c>
      <c r="X39" s="120" t="str">
        <f t="shared" ref="X39:X70" si="64">IF(T39="","",W39*(1-U39)*(1-IF(B39="",0,F39)))</f>
        <v/>
      </c>
      <c r="Y39" s="120" t="str">
        <f t="shared" si="45"/>
        <v/>
      </c>
      <c r="Z39" s="119"/>
      <c r="AA39" s="119" t="str">
        <f t="shared" ref="AA39:AA70" si="65">IF(A39="","",AA38/(1+discount))</f>
        <v/>
      </c>
      <c r="AC39" s="26" t="str">
        <f t="shared" si="46"/>
        <v/>
      </c>
      <c r="AD39" s="25" t="str">
        <f t="shared" si="47"/>
        <v/>
      </c>
      <c r="AE39" s="105"/>
      <c r="AF39" s="26" t="str">
        <f t="shared" si="48"/>
        <v/>
      </c>
      <c r="AG39" s="25" t="str">
        <f t="shared" si="49"/>
        <v/>
      </c>
      <c r="AH39" s="123"/>
      <c r="AI39" s="122" t="str">
        <f t="shared" si="50"/>
        <v/>
      </c>
      <c r="AJ39" s="124" t="str">
        <f t="shared" si="51"/>
        <v/>
      </c>
      <c r="AL39" s="25" t="str">
        <f t="shared" ref="AL39:AL70" si="66">IF(A39="","",AL38*(1+AI38))</f>
        <v/>
      </c>
      <c r="AM39" s="25" t="str">
        <f t="shared" ref="AM39:AM70" si="67">IF(A39="","",AM38*(1+AJ38))</f>
        <v/>
      </c>
      <c r="AO39" s="33" t="str">
        <f t="shared" ref="AO39:AO70" si="68">IF(B39="","",IF(B39&lt;65,cc_pre_ret_age65,cc_pst_ret_age65))</f>
        <v/>
      </c>
      <c r="AP39" s="33" t="str">
        <f t="shared" ref="AP39:AP70" si="69">IF(T39="","",IF(T39&lt;65,cc_pre_sp_age65,cc_pst_sp_age65))</f>
        <v/>
      </c>
      <c r="AQ39" s="125"/>
      <c r="AR39" s="126" t="str">
        <f t="shared" ref="AR39:AR70" si="70">IF(B39="","",AO39*AL39*AD39)</f>
        <v/>
      </c>
      <c r="AS39" s="126" t="str">
        <f t="shared" ref="AS39:AS70" si="71">IF(T39="","",AP39*AL39*AG39)</f>
        <v/>
      </c>
      <c r="AT39" s="126"/>
      <c r="AU39" s="62" t="str">
        <f t="shared" si="52"/>
        <v/>
      </c>
      <c r="AV39" s="62" t="str">
        <f t="shared" si="53"/>
        <v/>
      </c>
      <c r="AW39" s="62" t="str">
        <f t="shared" si="54"/>
        <v/>
      </c>
      <c r="AX39" s="61" t="str">
        <f t="shared" ref="AX39:AX70" si="72">IF($A39="","",AW39*AA39)</f>
        <v/>
      </c>
      <c r="AY39" s="61"/>
      <c r="AZ39" s="33" t="str">
        <f>IF(B39="","",VLOOKUP($A$3,'Tab1-Plan'!$B$30:$F$33,IF(B39&lt;65,2,3),FALSE))</f>
        <v/>
      </c>
      <c r="BA39" s="33" t="str">
        <f>IF(T39="","",VLOOKUP($A$3,'Tab1-Plan'!$B$30:$F$33,IF(T39&lt;65,4,5),FALSE))</f>
        <v/>
      </c>
      <c r="BB39" s="115"/>
      <c r="BC39" s="126" t="str">
        <f t="shared" si="55"/>
        <v/>
      </c>
      <c r="BD39" s="126" t="str">
        <f t="shared" si="56"/>
        <v/>
      </c>
      <c r="BE39" s="125"/>
      <c r="BF39" s="62" t="str">
        <f t="shared" si="57"/>
        <v/>
      </c>
      <c r="BG39" s="62" t="str">
        <f t="shared" si="58"/>
        <v/>
      </c>
      <c r="BH39" s="62" t="str">
        <f t="shared" si="59"/>
        <v/>
      </c>
      <c r="BI39" s="61" t="str">
        <f t="shared" si="60"/>
        <v/>
      </c>
      <c r="BJ39" s="61"/>
      <c r="BK39" s="61" t="str">
        <f t="shared" si="61"/>
        <v/>
      </c>
      <c r="BL39" s="61" t="str">
        <f t="shared" si="62"/>
        <v/>
      </c>
      <c r="BM39" s="127"/>
      <c r="BU39" s="37"/>
      <c r="BV39" s="127"/>
      <c r="BW39" s="127"/>
    </row>
    <row r="40" spans="1:75">
      <c r="A40" s="26" t="str">
        <f t="shared" si="44"/>
        <v/>
      </c>
      <c r="B40" s="26" t="str">
        <f t="shared" si="26"/>
        <v/>
      </c>
      <c r="C40" s="26" t="str">
        <f t="shared" si="0"/>
        <v/>
      </c>
      <c r="D40" s="103" t="str">
        <f t="shared" si="1"/>
        <v/>
      </c>
      <c r="E40" s="118" t="str">
        <f t="shared" si="2"/>
        <v/>
      </c>
      <c r="F40" s="103" t="str">
        <f t="shared" si="3"/>
        <v/>
      </c>
      <c r="G40" s="103"/>
      <c r="H40" s="60" t="str">
        <f t="shared" si="4"/>
        <v/>
      </c>
      <c r="I40" s="64"/>
      <c r="J40" s="64"/>
      <c r="K40" s="103" t="str">
        <f t="shared" si="27"/>
        <v/>
      </c>
      <c r="L40" s="103" t="str">
        <f t="shared" si="28"/>
        <v/>
      </c>
      <c r="M40" s="103" t="str">
        <f t="shared" si="29"/>
        <v/>
      </c>
      <c r="N40" s="103" t="str">
        <f t="shared" si="30"/>
        <v/>
      </c>
      <c r="O40" s="103" t="str">
        <f t="shared" si="31"/>
        <v/>
      </c>
      <c r="P40" s="103" t="str">
        <f t="shared" si="32"/>
        <v/>
      </c>
      <c r="Q40" s="103" t="str">
        <f t="shared" si="5"/>
        <v/>
      </c>
      <c r="R40" s="103" t="str">
        <f t="shared" si="6"/>
        <v/>
      </c>
      <c r="T40" s="26" t="str">
        <f t="shared" si="33"/>
        <v/>
      </c>
      <c r="U40" s="119" t="str">
        <f t="shared" si="7"/>
        <v/>
      </c>
      <c r="V40" s="119"/>
      <c r="W40" s="120" t="str">
        <f t="shared" si="63"/>
        <v/>
      </c>
      <c r="X40" s="120" t="str">
        <f t="shared" si="64"/>
        <v/>
      </c>
      <c r="Y40" s="120" t="str">
        <f t="shared" si="45"/>
        <v/>
      </c>
      <c r="Z40" s="119"/>
      <c r="AA40" s="119" t="str">
        <f t="shared" si="65"/>
        <v/>
      </c>
      <c r="AC40" s="26" t="str">
        <f t="shared" si="46"/>
        <v/>
      </c>
      <c r="AD40" s="25" t="str">
        <f t="shared" si="47"/>
        <v/>
      </c>
      <c r="AE40" s="105"/>
      <c r="AF40" s="26" t="str">
        <f t="shared" si="48"/>
        <v/>
      </c>
      <c r="AG40" s="25" t="str">
        <f t="shared" si="49"/>
        <v/>
      </c>
      <c r="AH40" s="123"/>
      <c r="AI40" s="122" t="str">
        <f t="shared" si="50"/>
        <v/>
      </c>
      <c r="AJ40" s="124" t="str">
        <f t="shared" si="51"/>
        <v/>
      </c>
      <c r="AL40" s="25" t="str">
        <f t="shared" si="66"/>
        <v/>
      </c>
      <c r="AM40" s="25" t="str">
        <f t="shared" si="67"/>
        <v/>
      </c>
      <c r="AO40" s="33" t="str">
        <f t="shared" si="68"/>
        <v/>
      </c>
      <c r="AP40" s="33" t="str">
        <f t="shared" si="69"/>
        <v/>
      </c>
      <c r="AQ40" s="125"/>
      <c r="AR40" s="126" t="str">
        <f t="shared" si="70"/>
        <v/>
      </c>
      <c r="AS40" s="126" t="str">
        <f t="shared" si="71"/>
        <v/>
      </c>
      <c r="AT40" s="126"/>
      <c r="AU40" s="62" t="str">
        <f t="shared" si="52"/>
        <v/>
      </c>
      <c r="AV40" s="62" t="str">
        <f t="shared" si="53"/>
        <v/>
      </c>
      <c r="AW40" s="62" t="str">
        <f t="shared" si="54"/>
        <v/>
      </c>
      <c r="AX40" s="61" t="str">
        <f t="shared" si="72"/>
        <v/>
      </c>
      <c r="AY40" s="61"/>
      <c r="AZ40" s="33" t="str">
        <f>IF(B40="","",VLOOKUP($A$3,'Tab1-Plan'!$B$30:$F$33,IF(B40&lt;65,2,3),FALSE))</f>
        <v/>
      </c>
      <c r="BA40" s="33" t="str">
        <f>IF(T40="","",VLOOKUP($A$3,'Tab1-Plan'!$B$30:$F$33,IF(T40&lt;65,4,5),FALSE))</f>
        <v/>
      </c>
      <c r="BB40" s="115"/>
      <c r="BC40" s="126" t="str">
        <f t="shared" si="55"/>
        <v/>
      </c>
      <c r="BD40" s="126" t="str">
        <f t="shared" si="56"/>
        <v/>
      </c>
      <c r="BE40" s="125"/>
      <c r="BF40" s="62" t="str">
        <f t="shared" si="57"/>
        <v/>
      </c>
      <c r="BG40" s="62" t="str">
        <f t="shared" si="58"/>
        <v/>
      </c>
      <c r="BH40" s="62" t="str">
        <f t="shared" si="59"/>
        <v/>
      </c>
      <c r="BI40" s="61" t="str">
        <f t="shared" si="60"/>
        <v/>
      </c>
      <c r="BJ40" s="61"/>
      <c r="BK40" s="61" t="str">
        <f t="shared" si="61"/>
        <v/>
      </c>
      <c r="BL40" s="61" t="str">
        <f t="shared" si="62"/>
        <v/>
      </c>
      <c r="BM40" s="127"/>
      <c r="BU40" s="37"/>
      <c r="BV40" s="127"/>
      <c r="BW40" s="127"/>
    </row>
    <row r="41" spans="1:75">
      <c r="A41" s="26" t="str">
        <f t="shared" si="44"/>
        <v/>
      </c>
      <c r="B41" s="26" t="str">
        <f t="shared" si="26"/>
        <v/>
      </c>
      <c r="C41" s="26" t="str">
        <f t="shared" si="0"/>
        <v/>
      </c>
      <c r="D41" s="103" t="str">
        <f t="shared" si="1"/>
        <v/>
      </c>
      <c r="E41" s="118" t="str">
        <f t="shared" si="2"/>
        <v/>
      </c>
      <c r="F41" s="103" t="str">
        <f t="shared" si="3"/>
        <v/>
      </c>
      <c r="G41" s="103"/>
      <c r="H41" s="60" t="str">
        <f t="shared" si="4"/>
        <v/>
      </c>
      <c r="I41" s="64"/>
      <c r="J41" s="64"/>
      <c r="K41" s="103" t="str">
        <f t="shared" si="27"/>
        <v/>
      </c>
      <c r="L41" s="103" t="str">
        <f t="shared" si="28"/>
        <v/>
      </c>
      <c r="M41" s="103" t="str">
        <f t="shared" si="29"/>
        <v/>
      </c>
      <c r="N41" s="103" t="str">
        <f t="shared" si="30"/>
        <v/>
      </c>
      <c r="O41" s="103" t="str">
        <f t="shared" si="31"/>
        <v/>
      </c>
      <c r="P41" s="103" t="str">
        <f t="shared" si="32"/>
        <v/>
      </c>
      <c r="Q41" s="103" t="str">
        <f t="shared" si="5"/>
        <v/>
      </c>
      <c r="R41" s="103" t="str">
        <f t="shared" si="6"/>
        <v/>
      </c>
      <c r="T41" s="26" t="str">
        <f t="shared" si="33"/>
        <v/>
      </c>
      <c r="U41" s="119" t="str">
        <f t="shared" si="7"/>
        <v/>
      </c>
      <c r="V41" s="119"/>
      <c r="W41" s="120" t="str">
        <f t="shared" si="63"/>
        <v/>
      </c>
      <c r="X41" s="120" t="str">
        <f t="shared" si="64"/>
        <v/>
      </c>
      <c r="Y41" s="120" t="str">
        <f t="shared" si="45"/>
        <v/>
      </c>
      <c r="Z41" s="119"/>
      <c r="AA41" s="119" t="str">
        <f t="shared" si="65"/>
        <v/>
      </c>
      <c r="AC41" s="26" t="str">
        <f t="shared" si="46"/>
        <v/>
      </c>
      <c r="AD41" s="25" t="str">
        <f t="shared" si="47"/>
        <v/>
      </c>
      <c r="AE41" s="105"/>
      <c r="AF41" s="26" t="str">
        <f t="shared" si="48"/>
        <v/>
      </c>
      <c r="AG41" s="25" t="str">
        <f t="shared" si="49"/>
        <v/>
      </c>
      <c r="AH41" s="123"/>
      <c r="AI41" s="122" t="str">
        <f t="shared" si="50"/>
        <v/>
      </c>
      <c r="AJ41" s="124" t="str">
        <f t="shared" si="51"/>
        <v/>
      </c>
      <c r="AL41" s="25" t="str">
        <f t="shared" si="66"/>
        <v/>
      </c>
      <c r="AM41" s="25" t="str">
        <f t="shared" si="67"/>
        <v/>
      </c>
      <c r="AO41" s="33" t="str">
        <f t="shared" si="68"/>
        <v/>
      </c>
      <c r="AP41" s="33" t="str">
        <f t="shared" si="69"/>
        <v/>
      </c>
      <c r="AQ41" s="125"/>
      <c r="AR41" s="126" t="str">
        <f t="shared" si="70"/>
        <v/>
      </c>
      <c r="AS41" s="126" t="str">
        <f t="shared" si="71"/>
        <v/>
      </c>
      <c r="AT41" s="126"/>
      <c r="AU41" s="62" t="str">
        <f t="shared" si="52"/>
        <v/>
      </c>
      <c r="AV41" s="62" t="str">
        <f t="shared" si="53"/>
        <v/>
      </c>
      <c r="AW41" s="62" t="str">
        <f t="shared" si="54"/>
        <v/>
      </c>
      <c r="AX41" s="61" t="str">
        <f t="shared" si="72"/>
        <v/>
      </c>
      <c r="AY41" s="61"/>
      <c r="AZ41" s="33" t="str">
        <f>IF(B41="","",VLOOKUP($A$3,'Tab1-Plan'!$B$30:$F$33,IF(B41&lt;65,2,3),FALSE))</f>
        <v/>
      </c>
      <c r="BA41" s="33" t="str">
        <f>IF(T41="","",VLOOKUP($A$3,'Tab1-Plan'!$B$30:$F$33,IF(T41&lt;65,4,5),FALSE))</f>
        <v/>
      </c>
      <c r="BB41" s="115"/>
      <c r="BC41" s="126" t="str">
        <f t="shared" si="55"/>
        <v/>
      </c>
      <c r="BD41" s="126" t="str">
        <f t="shared" si="56"/>
        <v/>
      </c>
      <c r="BE41" s="125"/>
      <c r="BF41" s="62" t="str">
        <f t="shared" si="57"/>
        <v/>
      </c>
      <c r="BG41" s="62" t="str">
        <f t="shared" si="58"/>
        <v/>
      </c>
      <c r="BH41" s="62" t="str">
        <f t="shared" si="59"/>
        <v/>
      </c>
      <c r="BI41" s="61" t="str">
        <f t="shared" si="60"/>
        <v/>
      </c>
      <c r="BJ41" s="61"/>
      <c r="BK41" s="61" t="str">
        <f t="shared" si="61"/>
        <v/>
      </c>
      <c r="BL41" s="61" t="str">
        <f t="shared" si="62"/>
        <v/>
      </c>
      <c r="BM41" s="127"/>
      <c r="BU41" s="37"/>
      <c r="BV41" s="127"/>
      <c r="BW41" s="127"/>
    </row>
    <row r="42" spans="1:75">
      <c r="A42" s="26" t="str">
        <f t="shared" si="44"/>
        <v/>
      </c>
      <c r="B42" s="26" t="str">
        <f t="shared" si="26"/>
        <v/>
      </c>
      <c r="C42" s="26" t="str">
        <f t="shared" si="0"/>
        <v/>
      </c>
      <c r="D42" s="103" t="str">
        <f t="shared" si="1"/>
        <v/>
      </c>
      <c r="E42" s="118" t="str">
        <f t="shared" si="2"/>
        <v/>
      </c>
      <c r="F42" s="103" t="str">
        <f t="shared" si="3"/>
        <v/>
      </c>
      <c r="G42" s="103"/>
      <c r="H42" s="60" t="str">
        <f t="shared" si="4"/>
        <v/>
      </c>
      <c r="I42" s="64"/>
      <c r="J42" s="64"/>
      <c r="K42" s="103" t="str">
        <f t="shared" si="27"/>
        <v/>
      </c>
      <c r="L42" s="103" t="str">
        <f t="shared" si="28"/>
        <v/>
      </c>
      <c r="M42" s="103" t="str">
        <f t="shared" si="29"/>
        <v/>
      </c>
      <c r="N42" s="103" t="str">
        <f t="shared" si="30"/>
        <v/>
      </c>
      <c r="O42" s="103" t="str">
        <f t="shared" si="31"/>
        <v/>
      </c>
      <c r="P42" s="103" t="str">
        <f t="shared" si="32"/>
        <v/>
      </c>
      <c r="Q42" s="103" t="str">
        <f t="shared" si="5"/>
        <v/>
      </c>
      <c r="R42" s="103" t="str">
        <f t="shared" si="6"/>
        <v/>
      </c>
      <c r="T42" s="26" t="str">
        <f t="shared" si="33"/>
        <v/>
      </c>
      <c r="U42" s="119" t="str">
        <f t="shared" si="7"/>
        <v/>
      </c>
      <c r="V42" s="119"/>
      <c r="W42" s="120" t="str">
        <f t="shared" si="63"/>
        <v/>
      </c>
      <c r="X42" s="120" t="str">
        <f t="shared" si="64"/>
        <v/>
      </c>
      <c r="Y42" s="120" t="str">
        <f t="shared" si="45"/>
        <v/>
      </c>
      <c r="Z42" s="119"/>
      <c r="AA42" s="119" t="str">
        <f t="shared" si="65"/>
        <v/>
      </c>
      <c r="AC42" s="26" t="str">
        <f t="shared" si="46"/>
        <v/>
      </c>
      <c r="AD42" s="25" t="str">
        <f t="shared" si="47"/>
        <v/>
      </c>
      <c r="AE42" s="105"/>
      <c r="AF42" s="26" t="str">
        <f t="shared" si="48"/>
        <v/>
      </c>
      <c r="AG42" s="25" t="str">
        <f t="shared" si="49"/>
        <v/>
      </c>
      <c r="AH42" s="123"/>
      <c r="AI42" s="122" t="str">
        <f t="shared" si="50"/>
        <v/>
      </c>
      <c r="AJ42" s="124" t="str">
        <f t="shared" si="51"/>
        <v/>
      </c>
      <c r="AL42" s="25" t="str">
        <f t="shared" si="66"/>
        <v/>
      </c>
      <c r="AM42" s="25" t="str">
        <f t="shared" si="67"/>
        <v/>
      </c>
      <c r="AO42" s="33" t="str">
        <f t="shared" si="68"/>
        <v/>
      </c>
      <c r="AP42" s="33" t="str">
        <f t="shared" si="69"/>
        <v/>
      </c>
      <c r="AQ42" s="125"/>
      <c r="AR42" s="126" t="str">
        <f t="shared" si="70"/>
        <v/>
      </c>
      <c r="AS42" s="126" t="str">
        <f t="shared" si="71"/>
        <v/>
      </c>
      <c r="AT42" s="126"/>
      <c r="AU42" s="62" t="str">
        <f t="shared" si="52"/>
        <v/>
      </c>
      <c r="AV42" s="62" t="str">
        <f t="shared" si="53"/>
        <v/>
      </c>
      <c r="AW42" s="62" t="str">
        <f t="shared" si="54"/>
        <v/>
      </c>
      <c r="AX42" s="61" t="str">
        <f t="shared" si="72"/>
        <v/>
      </c>
      <c r="AY42" s="61"/>
      <c r="AZ42" s="33" t="str">
        <f>IF(B42="","",VLOOKUP($A$3,'Tab1-Plan'!$B$30:$F$33,IF(B42&lt;65,2,3),FALSE))</f>
        <v/>
      </c>
      <c r="BA42" s="33" t="str">
        <f>IF(T42="","",VLOOKUP($A$3,'Tab1-Plan'!$B$30:$F$33,IF(T42&lt;65,4,5),FALSE))</f>
        <v/>
      </c>
      <c r="BB42" s="115"/>
      <c r="BC42" s="126" t="str">
        <f t="shared" si="55"/>
        <v/>
      </c>
      <c r="BD42" s="126" t="str">
        <f t="shared" si="56"/>
        <v/>
      </c>
      <c r="BE42" s="125"/>
      <c r="BF42" s="62" t="str">
        <f t="shared" si="57"/>
        <v/>
      </c>
      <c r="BG42" s="62" t="str">
        <f t="shared" si="58"/>
        <v/>
      </c>
      <c r="BH42" s="62" t="str">
        <f t="shared" si="59"/>
        <v/>
      </c>
      <c r="BI42" s="61" t="str">
        <f t="shared" si="60"/>
        <v/>
      </c>
      <c r="BJ42" s="61"/>
      <c r="BK42" s="61" t="str">
        <f t="shared" si="61"/>
        <v/>
      </c>
      <c r="BL42" s="61" t="str">
        <f t="shared" si="62"/>
        <v/>
      </c>
      <c r="BM42" s="127"/>
      <c r="BU42" s="37"/>
      <c r="BV42" s="127"/>
      <c r="BW42" s="127"/>
    </row>
    <row r="43" spans="1:75">
      <c r="A43" s="26" t="str">
        <f t="shared" si="44"/>
        <v/>
      </c>
      <c r="B43" s="26" t="str">
        <f t="shared" si="26"/>
        <v/>
      </c>
      <c r="C43" s="26" t="str">
        <f t="shared" si="0"/>
        <v/>
      </c>
      <c r="D43" s="103" t="str">
        <f t="shared" si="1"/>
        <v/>
      </c>
      <c r="E43" s="118" t="str">
        <f t="shared" si="2"/>
        <v/>
      </c>
      <c r="F43" s="103" t="str">
        <f t="shared" si="3"/>
        <v/>
      </c>
      <c r="G43" s="103"/>
      <c r="H43" s="60" t="str">
        <f t="shared" si="4"/>
        <v/>
      </c>
      <c r="I43" s="64"/>
      <c r="J43" s="64"/>
      <c r="K43" s="103" t="str">
        <f t="shared" si="27"/>
        <v/>
      </c>
      <c r="L43" s="103" t="str">
        <f t="shared" si="28"/>
        <v/>
      </c>
      <c r="M43" s="103" t="str">
        <f t="shared" si="29"/>
        <v/>
      </c>
      <c r="N43" s="103" t="str">
        <f t="shared" si="30"/>
        <v/>
      </c>
      <c r="O43" s="103" t="str">
        <f t="shared" si="31"/>
        <v/>
      </c>
      <c r="P43" s="103" t="str">
        <f t="shared" si="32"/>
        <v/>
      </c>
      <c r="Q43" s="103" t="str">
        <f t="shared" si="5"/>
        <v/>
      </c>
      <c r="R43" s="103" t="str">
        <f t="shared" si="6"/>
        <v/>
      </c>
      <c r="T43" s="26" t="str">
        <f t="shared" si="33"/>
        <v/>
      </c>
      <c r="U43" s="119" t="str">
        <f t="shared" si="7"/>
        <v/>
      </c>
      <c r="V43" s="119"/>
      <c r="W43" s="120" t="str">
        <f t="shared" si="63"/>
        <v/>
      </c>
      <c r="X43" s="120" t="str">
        <f t="shared" si="64"/>
        <v/>
      </c>
      <c r="Y43" s="120" t="str">
        <f t="shared" si="45"/>
        <v/>
      </c>
      <c r="Z43" s="119"/>
      <c r="AA43" s="119" t="str">
        <f t="shared" si="65"/>
        <v/>
      </c>
      <c r="AC43" s="26" t="str">
        <f t="shared" si="46"/>
        <v/>
      </c>
      <c r="AD43" s="25" t="str">
        <f t="shared" si="47"/>
        <v/>
      </c>
      <c r="AE43" s="105"/>
      <c r="AF43" s="26" t="str">
        <f t="shared" si="48"/>
        <v/>
      </c>
      <c r="AG43" s="25" t="str">
        <f t="shared" si="49"/>
        <v/>
      </c>
      <c r="AH43" s="123"/>
      <c r="AI43" s="122" t="str">
        <f t="shared" si="50"/>
        <v/>
      </c>
      <c r="AJ43" s="124" t="str">
        <f t="shared" si="51"/>
        <v/>
      </c>
      <c r="AL43" s="25" t="str">
        <f t="shared" si="66"/>
        <v/>
      </c>
      <c r="AM43" s="25" t="str">
        <f t="shared" si="67"/>
        <v/>
      </c>
      <c r="AO43" s="33" t="str">
        <f t="shared" si="68"/>
        <v/>
      </c>
      <c r="AP43" s="33" t="str">
        <f t="shared" si="69"/>
        <v/>
      </c>
      <c r="AQ43" s="125"/>
      <c r="AR43" s="126" t="str">
        <f t="shared" si="70"/>
        <v/>
      </c>
      <c r="AS43" s="126" t="str">
        <f t="shared" si="71"/>
        <v/>
      </c>
      <c r="AT43" s="126"/>
      <c r="AU43" s="62" t="str">
        <f t="shared" si="52"/>
        <v/>
      </c>
      <c r="AV43" s="62" t="str">
        <f t="shared" si="53"/>
        <v/>
      </c>
      <c r="AW43" s="62" t="str">
        <f t="shared" si="54"/>
        <v/>
      </c>
      <c r="AX43" s="61" t="str">
        <f t="shared" si="72"/>
        <v/>
      </c>
      <c r="AY43" s="61"/>
      <c r="AZ43" s="33" t="str">
        <f>IF(B43="","",VLOOKUP($A$3,'Tab1-Plan'!$B$30:$F$33,IF(B43&lt;65,2,3),FALSE))</f>
        <v/>
      </c>
      <c r="BA43" s="33" t="str">
        <f>IF(T43="","",VLOOKUP($A$3,'Tab1-Plan'!$B$30:$F$33,IF(T43&lt;65,4,5),FALSE))</f>
        <v/>
      </c>
      <c r="BB43" s="115"/>
      <c r="BC43" s="126" t="str">
        <f t="shared" si="55"/>
        <v/>
      </c>
      <c r="BD43" s="126" t="str">
        <f t="shared" si="56"/>
        <v/>
      </c>
      <c r="BE43" s="125"/>
      <c r="BF43" s="62" t="str">
        <f t="shared" si="57"/>
        <v/>
      </c>
      <c r="BG43" s="62" t="str">
        <f t="shared" si="58"/>
        <v/>
      </c>
      <c r="BH43" s="62" t="str">
        <f t="shared" si="59"/>
        <v/>
      </c>
      <c r="BI43" s="61" t="str">
        <f t="shared" si="60"/>
        <v/>
      </c>
      <c r="BJ43" s="61"/>
      <c r="BK43" s="61" t="str">
        <f t="shared" si="61"/>
        <v/>
      </c>
      <c r="BL43" s="61" t="str">
        <f t="shared" si="62"/>
        <v/>
      </c>
      <c r="BM43" s="127"/>
      <c r="BU43" s="37"/>
      <c r="BV43" s="127"/>
      <c r="BW43" s="127"/>
    </row>
    <row r="44" spans="1:75">
      <c r="A44" s="26" t="str">
        <f t="shared" si="44"/>
        <v/>
      </c>
      <c r="B44" s="26" t="str">
        <f t="shared" si="26"/>
        <v/>
      </c>
      <c r="C44" s="26" t="str">
        <f t="shared" si="0"/>
        <v/>
      </c>
      <c r="D44" s="103" t="str">
        <f t="shared" si="1"/>
        <v/>
      </c>
      <c r="E44" s="118" t="str">
        <f t="shared" si="2"/>
        <v/>
      </c>
      <c r="F44" s="103" t="str">
        <f t="shared" si="3"/>
        <v/>
      </c>
      <c r="G44" s="103"/>
      <c r="H44" s="60" t="str">
        <f t="shared" si="4"/>
        <v/>
      </c>
      <c r="I44" s="64"/>
      <c r="J44" s="64"/>
      <c r="K44" s="103" t="str">
        <f t="shared" si="27"/>
        <v/>
      </c>
      <c r="L44" s="103" t="str">
        <f t="shared" si="28"/>
        <v/>
      </c>
      <c r="M44" s="103" t="str">
        <f t="shared" si="29"/>
        <v/>
      </c>
      <c r="N44" s="103" t="str">
        <f t="shared" si="30"/>
        <v/>
      </c>
      <c r="O44" s="103" t="str">
        <f t="shared" si="31"/>
        <v/>
      </c>
      <c r="P44" s="103" t="str">
        <f t="shared" si="32"/>
        <v/>
      </c>
      <c r="Q44" s="103" t="str">
        <f t="shared" si="5"/>
        <v/>
      </c>
      <c r="R44" s="103" t="str">
        <f t="shared" si="6"/>
        <v/>
      </c>
      <c r="T44" s="26" t="str">
        <f t="shared" si="33"/>
        <v/>
      </c>
      <c r="U44" s="119" t="str">
        <f t="shared" si="7"/>
        <v/>
      </c>
      <c r="V44" s="119"/>
      <c r="W44" s="120" t="str">
        <f t="shared" si="63"/>
        <v/>
      </c>
      <c r="X44" s="120" t="str">
        <f t="shared" si="64"/>
        <v/>
      </c>
      <c r="Y44" s="120" t="str">
        <f t="shared" si="45"/>
        <v/>
      </c>
      <c r="Z44" s="119"/>
      <c r="AA44" s="119" t="str">
        <f t="shared" si="65"/>
        <v/>
      </c>
      <c r="AC44" s="26" t="str">
        <f t="shared" si="46"/>
        <v/>
      </c>
      <c r="AD44" s="25" t="str">
        <f t="shared" si="47"/>
        <v/>
      </c>
      <c r="AE44" s="105"/>
      <c r="AF44" s="26" t="str">
        <f t="shared" si="48"/>
        <v/>
      </c>
      <c r="AG44" s="25" t="str">
        <f t="shared" si="49"/>
        <v/>
      </c>
      <c r="AH44" s="123"/>
      <c r="AI44" s="122" t="str">
        <f t="shared" si="50"/>
        <v/>
      </c>
      <c r="AJ44" s="124" t="str">
        <f t="shared" si="51"/>
        <v/>
      </c>
      <c r="AL44" s="25" t="str">
        <f t="shared" si="66"/>
        <v/>
      </c>
      <c r="AM44" s="25" t="str">
        <f t="shared" si="67"/>
        <v/>
      </c>
      <c r="AO44" s="33" t="str">
        <f t="shared" si="68"/>
        <v/>
      </c>
      <c r="AP44" s="33" t="str">
        <f t="shared" si="69"/>
        <v/>
      </c>
      <c r="AQ44" s="125"/>
      <c r="AR44" s="126" t="str">
        <f t="shared" si="70"/>
        <v/>
      </c>
      <c r="AS44" s="126" t="str">
        <f t="shared" si="71"/>
        <v/>
      </c>
      <c r="AT44" s="126"/>
      <c r="AU44" s="62" t="str">
        <f t="shared" si="52"/>
        <v/>
      </c>
      <c r="AV44" s="62" t="str">
        <f t="shared" si="53"/>
        <v/>
      </c>
      <c r="AW44" s="62" t="str">
        <f t="shared" si="54"/>
        <v/>
      </c>
      <c r="AX44" s="61" t="str">
        <f t="shared" si="72"/>
        <v/>
      </c>
      <c r="AY44" s="61"/>
      <c r="AZ44" s="33" t="str">
        <f>IF(B44="","",VLOOKUP($A$3,'Tab1-Plan'!$B$30:$F$33,IF(B44&lt;65,2,3),FALSE))</f>
        <v/>
      </c>
      <c r="BA44" s="33" t="str">
        <f>IF(T44="","",VLOOKUP($A$3,'Tab1-Plan'!$B$30:$F$33,IF(T44&lt;65,4,5),FALSE))</f>
        <v/>
      </c>
      <c r="BB44" s="115"/>
      <c r="BC44" s="126" t="str">
        <f t="shared" si="55"/>
        <v/>
      </c>
      <c r="BD44" s="126" t="str">
        <f t="shared" si="56"/>
        <v/>
      </c>
      <c r="BE44" s="125"/>
      <c r="BF44" s="62" t="str">
        <f t="shared" si="57"/>
        <v/>
      </c>
      <c r="BG44" s="62" t="str">
        <f t="shared" si="58"/>
        <v/>
      </c>
      <c r="BH44" s="62" t="str">
        <f t="shared" si="59"/>
        <v/>
      </c>
      <c r="BI44" s="61" t="str">
        <f t="shared" si="60"/>
        <v/>
      </c>
      <c r="BJ44" s="61"/>
      <c r="BK44" s="61" t="str">
        <f t="shared" si="61"/>
        <v/>
      </c>
      <c r="BL44" s="61" t="str">
        <f t="shared" si="62"/>
        <v/>
      </c>
      <c r="BM44" s="127"/>
      <c r="BU44" s="37"/>
      <c r="BV44" s="127"/>
      <c r="BW44" s="127"/>
    </row>
    <row r="45" spans="1:75">
      <c r="A45" s="26" t="str">
        <f t="shared" si="44"/>
        <v/>
      </c>
      <c r="B45" s="26" t="str">
        <f t="shared" si="26"/>
        <v/>
      </c>
      <c r="C45" s="26" t="str">
        <f t="shared" si="0"/>
        <v/>
      </c>
      <c r="D45" s="103" t="str">
        <f t="shared" si="1"/>
        <v/>
      </c>
      <c r="E45" s="118" t="str">
        <f t="shared" si="2"/>
        <v/>
      </c>
      <c r="F45" s="103" t="str">
        <f t="shared" si="3"/>
        <v/>
      </c>
      <c r="G45" s="103"/>
      <c r="H45" s="60" t="str">
        <f t="shared" si="4"/>
        <v/>
      </c>
      <c r="I45" s="64"/>
      <c r="J45" s="64"/>
      <c r="K45" s="103" t="str">
        <f t="shared" si="27"/>
        <v/>
      </c>
      <c r="L45" s="103" t="str">
        <f t="shared" si="28"/>
        <v/>
      </c>
      <c r="M45" s="103" t="str">
        <f t="shared" si="29"/>
        <v/>
      </c>
      <c r="N45" s="103" t="str">
        <f t="shared" si="30"/>
        <v/>
      </c>
      <c r="O45" s="103" t="str">
        <f t="shared" si="31"/>
        <v/>
      </c>
      <c r="P45" s="103" t="str">
        <f t="shared" si="32"/>
        <v/>
      </c>
      <c r="Q45" s="103" t="str">
        <f t="shared" si="5"/>
        <v/>
      </c>
      <c r="R45" s="103" t="str">
        <f t="shared" si="6"/>
        <v/>
      </c>
      <c r="T45" s="26" t="str">
        <f t="shared" si="33"/>
        <v/>
      </c>
      <c r="U45" s="119" t="str">
        <f t="shared" si="7"/>
        <v/>
      </c>
      <c r="V45" s="119"/>
      <c r="W45" s="120" t="str">
        <f t="shared" si="63"/>
        <v/>
      </c>
      <c r="X45" s="120" t="str">
        <f t="shared" si="64"/>
        <v/>
      </c>
      <c r="Y45" s="120" t="str">
        <f t="shared" si="45"/>
        <v/>
      </c>
      <c r="Z45" s="119"/>
      <c r="AA45" s="119" t="str">
        <f t="shared" si="65"/>
        <v/>
      </c>
      <c r="AC45" s="26" t="str">
        <f t="shared" si="46"/>
        <v/>
      </c>
      <c r="AD45" s="25" t="str">
        <f t="shared" si="47"/>
        <v/>
      </c>
      <c r="AE45" s="105"/>
      <c r="AF45" s="26" t="str">
        <f t="shared" si="48"/>
        <v/>
      </c>
      <c r="AG45" s="25" t="str">
        <f t="shared" si="49"/>
        <v/>
      </c>
      <c r="AH45" s="123"/>
      <c r="AI45" s="122" t="str">
        <f t="shared" si="50"/>
        <v/>
      </c>
      <c r="AJ45" s="124" t="str">
        <f t="shared" si="51"/>
        <v/>
      </c>
      <c r="AL45" s="25" t="str">
        <f t="shared" si="66"/>
        <v/>
      </c>
      <c r="AM45" s="25" t="str">
        <f t="shared" si="67"/>
        <v/>
      </c>
      <c r="AO45" s="33" t="str">
        <f t="shared" si="68"/>
        <v/>
      </c>
      <c r="AP45" s="33" t="str">
        <f t="shared" si="69"/>
        <v/>
      </c>
      <c r="AQ45" s="125"/>
      <c r="AR45" s="126" t="str">
        <f t="shared" si="70"/>
        <v/>
      </c>
      <c r="AS45" s="126" t="str">
        <f t="shared" si="71"/>
        <v/>
      </c>
      <c r="AT45" s="126"/>
      <c r="AU45" s="62" t="str">
        <f t="shared" si="52"/>
        <v/>
      </c>
      <c r="AV45" s="62" t="str">
        <f t="shared" si="53"/>
        <v/>
      </c>
      <c r="AW45" s="62" t="str">
        <f t="shared" si="54"/>
        <v/>
      </c>
      <c r="AX45" s="61" t="str">
        <f t="shared" si="72"/>
        <v/>
      </c>
      <c r="AY45" s="61"/>
      <c r="AZ45" s="33" t="str">
        <f>IF(B45="","",VLOOKUP($A$3,'Tab1-Plan'!$B$30:$F$33,IF(B45&lt;65,2,3),FALSE))</f>
        <v/>
      </c>
      <c r="BA45" s="33" t="str">
        <f>IF(T45="","",VLOOKUP($A$3,'Tab1-Plan'!$B$30:$F$33,IF(T45&lt;65,4,5),FALSE))</f>
        <v/>
      </c>
      <c r="BB45" s="115"/>
      <c r="BC45" s="126" t="str">
        <f t="shared" si="55"/>
        <v/>
      </c>
      <c r="BD45" s="126" t="str">
        <f t="shared" si="56"/>
        <v/>
      </c>
      <c r="BE45" s="125"/>
      <c r="BF45" s="62" t="str">
        <f t="shared" si="57"/>
        <v/>
      </c>
      <c r="BG45" s="62" t="str">
        <f t="shared" si="58"/>
        <v/>
      </c>
      <c r="BH45" s="62" t="str">
        <f t="shared" si="59"/>
        <v/>
      </c>
      <c r="BI45" s="61" t="str">
        <f t="shared" si="60"/>
        <v/>
      </c>
      <c r="BJ45" s="61"/>
      <c r="BK45" s="61" t="str">
        <f t="shared" si="61"/>
        <v/>
      </c>
      <c r="BL45" s="61" t="str">
        <f t="shared" si="62"/>
        <v/>
      </c>
      <c r="BM45" s="127"/>
      <c r="BU45" s="37"/>
      <c r="BV45" s="127"/>
      <c r="BW45" s="127"/>
    </row>
    <row r="46" spans="1:75">
      <c r="A46" s="26" t="str">
        <f t="shared" si="44"/>
        <v/>
      </c>
      <c r="B46" s="26" t="str">
        <f t="shared" si="26"/>
        <v/>
      </c>
      <c r="C46" s="26" t="str">
        <f t="shared" si="0"/>
        <v/>
      </c>
      <c r="D46" s="103" t="str">
        <f t="shared" si="1"/>
        <v/>
      </c>
      <c r="E46" s="118" t="str">
        <f t="shared" si="2"/>
        <v/>
      </c>
      <c r="F46" s="103" t="str">
        <f t="shared" si="3"/>
        <v/>
      </c>
      <c r="G46" s="103"/>
      <c r="H46" s="60" t="str">
        <f t="shared" si="4"/>
        <v/>
      </c>
      <c r="I46" s="64"/>
      <c r="J46" s="64"/>
      <c r="K46" s="103" t="str">
        <f t="shared" si="27"/>
        <v/>
      </c>
      <c r="L46" s="103" t="str">
        <f t="shared" si="28"/>
        <v/>
      </c>
      <c r="M46" s="103" t="str">
        <f t="shared" si="29"/>
        <v/>
      </c>
      <c r="N46" s="103" t="str">
        <f t="shared" si="30"/>
        <v/>
      </c>
      <c r="O46" s="103" t="str">
        <f t="shared" si="31"/>
        <v/>
      </c>
      <c r="P46" s="103" t="str">
        <f t="shared" si="32"/>
        <v/>
      </c>
      <c r="Q46" s="103" t="str">
        <f t="shared" si="5"/>
        <v/>
      </c>
      <c r="R46" s="103" t="str">
        <f t="shared" si="6"/>
        <v/>
      </c>
      <c r="T46" s="26" t="str">
        <f t="shared" si="33"/>
        <v/>
      </c>
      <c r="U46" s="119" t="str">
        <f t="shared" si="7"/>
        <v/>
      </c>
      <c r="V46" s="119"/>
      <c r="W46" s="120" t="str">
        <f t="shared" si="63"/>
        <v/>
      </c>
      <c r="X46" s="120" t="str">
        <f t="shared" si="64"/>
        <v/>
      </c>
      <c r="Y46" s="120" t="str">
        <f t="shared" si="45"/>
        <v/>
      </c>
      <c r="Z46" s="119"/>
      <c r="AA46" s="119" t="str">
        <f t="shared" si="65"/>
        <v/>
      </c>
      <c r="AC46" s="26" t="str">
        <f t="shared" si="46"/>
        <v/>
      </c>
      <c r="AD46" s="25" t="str">
        <f t="shared" si="47"/>
        <v/>
      </c>
      <c r="AE46" s="105"/>
      <c r="AF46" s="26" t="str">
        <f t="shared" si="48"/>
        <v/>
      </c>
      <c r="AG46" s="25" t="str">
        <f t="shared" si="49"/>
        <v/>
      </c>
      <c r="AH46" s="123"/>
      <c r="AI46" s="122" t="str">
        <f t="shared" si="50"/>
        <v/>
      </c>
      <c r="AJ46" s="124" t="str">
        <f t="shared" si="51"/>
        <v/>
      </c>
      <c r="AL46" s="25" t="str">
        <f t="shared" si="66"/>
        <v/>
      </c>
      <c r="AM46" s="25" t="str">
        <f t="shared" si="67"/>
        <v/>
      </c>
      <c r="AO46" s="33" t="str">
        <f t="shared" si="68"/>
        <v/>
      </c>
      <c r="AP46" s="33" t="str">
        <f t="shared" si="69"/>
        <v/>
      </c>
      <c r="AQ46" s="125"/>
      <c r="AR46" s="126" t="str">
        <f t="shared" si="70"/>
        <v/>
      </c>
      <c r="AS46" s="126" t="str">
        <f t="shared" si="71"/>
        <v/>
      </c>
      <c r="AT46" s="126"/>
      <c r="AU46" s="62" t="str">
        <f t="shared" si="52"/>
        <v/>
      </c>
      <c r="AV46" s="62" t="str">
        <f t="shared" si="53"/>
        <v/>
      </c>
      <c r="AW46" s="62" t="str">
        <f t="shared" si="54"/>
        <v/>
      </c>
      <c r="AX46" s="61" t="str">
        <f t="shared" si="72"/>
        <v/>
      </c>
      <c r="AY46" s="61"/>
      <c r="AZ46" s="33" t="str">
        <f>IF(B46="","",VLOOKUP($A$3,'Tab1-Plan'!$B$30:$F$33,IF(B46&lt;65,2,3),FALSE))</f>
        <v/>
      </c>
      <c r="BA46" s="33" t="str">
        <f>IF(T46="","",VLOOKUP($A$3,'Tab1-Plan'!$B$30:$F$33,IF(T46&lt;65,4,5),FALSE))</f>
        <v/>
      </c>
      <c r="BB46" s="115"/>
      <c r="BC46" s="126" t="str">
        <f t="shared" si="55"/>
        <v/>
      </c>
      <c r="BD46" s="126" t="str">
        <f t="shared" si="56"/>
        <v/>
      </c>
      <c r="BE46" s="125"/>
      <c r="BF46" s="62" t="str">
        <f t="shared" si="57"/>
        <v/>
      </c>
      <c r="BG46" s="62" t="str">
        <f t="shared" si="58"/>
        <v/>
      </c>
      <c r="BH46" s="62" t="str">
        <f t="shared" si="59"/>
        <v/>
      </c>
      <c r="BI46" s="61" t="str">
        <f t="shared" si="60"/>
        <v/>
      </c>
      <c r="BJ46" s="61"/>
      <c r="BK46" s="61" t="str">
        <f t="shared" si="61"/>
        <v/>
      </c>
      <c r="BL46" s="61" t="str">
        <f t="shared" si="62"/>
        <v/>
      </c>
      <c r="BM46" s="127"/>
      <c r="BU46" s="37"/>
      <c r="BV46" s="127"/>
      <c r="BW46" s="127"/>
    </row>
    <row r="47" spans="1:75">
      <c r="A47" s="26" t="str">
        <f t="shared" si="44"/>
        <v/>
      </c>
      <c r="B47" s="26" t="str">
        <f t="shared" si="26"/>
        <v/>
      </c>
      <c r="C47" s="26" t="str">
        <f t="shared" si="0"/>
        <v/>
      </c>
      <c r="D47" s="103" t="str">
        <f t="shared" si="1"/>
        <v/>
      </c>
      <c r="E47" s="118" t="str">
        <f t="shared" si="2"/>
        <v/>
      </c>
      <c r="F47" s="103" t="str">
        <f t="shared" si="3"/>
        <v/>
      </c>
      <c r="G47" s="103"/>
      <c r="H47" s="60" t="str">
        <f t="shared" si="4"/>
        <v/>
      </c>
      <c r="I47" s="64"/>
      <c r="J47" s="64"/>
      <c r="K47" s="103" t="str">
        <f t="shared" si="27"/>
        <v/>
      </c>
      <c r="L47" s="103" t="str">
        <f t="shared" si="28"/>
        <v/>
      </c>
      <c r="M47" s="103" t="str">
        <f t="shared" si="29"/>
        <v/>
      </c>
      <c r="N47" s="103" t="str">
        <f t="shared" si="30"/>
        <v/>
      </c>
      <c r="O47" s="103" t="str">
        <f t="shared" si="31"/>
        <v/>
      </c>
      <c r="P47" s="103" t="str">
        <f t="shared" si="32"/>
        <v/>
      </c>
      <c r="Q47" s="103" t="str">
        <f t="shared" si="5"/>
        <v/>
      </c>
      <c r="R47" s="103" t="str">
        <f t="shared" si="6"/>
        <v/>
      </c>
      <c r="T47" s="26" t="str">
        <f t="shared" si="33"/>
        <v/>
      </c>
      <c r="U47" s="119" t="str">
        <f t="shared" si="7"/>
        <v/>
      </c>
      <c r="V47" s="119"/>
      <c r="W47" s="120" t="str">
        <f t="shared" si="63"/>
        <v/>
      </c>
      <c r="X47" s="120" t="str">
        <f t="shared" si="64"/>
        <v/>
      </c>
      <c r="Y47" s="120" t="str">
        <f t="shared" si="45"/>
        <v/>
      </c>
      <c r="Z47" s="119"/>
      <c r="AA47" s="119" t="str">
        <f t="shared" si="65"/>
        <v/>
      </c>
      <c r="AC47" s="26" t="str">
        <f t="shared" si="46"/>
        <v/>
      </c>
      <c r="AD47" s="25" t="str">
        <f t="shared" si="47"/>
        <v/>
      </c>
      <c r="AE47" s="105"/>
      <c r="AF47" s="26" t="str">
        <f t="shared" si="48"/>
        <v/>
      </c>
      <c r="AG47" s="25" t="str">
        <f t="shared" si="49"/>
        <v/>
      </c>
      <c r="AH47" s="123"/>
      <c r="AI47" s="122" t="str">
        <f t="shared" si="50"/>
        <v/>
      </c>
      <c r="AJ47" s="124" t="str">
        <f t="shared" si="51"/>
        <v/>
      </c>
      <c r="AL47" s="25" t="str">
        <f t="shared" si="66"/>
        <v/>
      </c>
      <c r="AM47" s="25" t="str">
        <f t="shared" si="67"/>
        <v/>
      </c>
      <c r="AO47" s="33" t="str">
        <f t="shared" si="68"/>
        <v/>
      </c>
      <c r="AP47" s="33" t="str">
        <f t="shared" si="69"/>
        <v/>
      </c>
      <c r="AQ47" s="125"/>
      <c r="AR47" s="126" t="str">
        <f t="shared" si="70"/>
        <v/>
      </c>
      <c r="AS47" s="126" t="str">
        <f t="shared" si="71"/>
        <v/>
      </c>
      <c r="AT47" s="126"/>
      <c r="AU47" s="62" t="str">
        <f t="shared" si="52"/>
        <v/>
      </c>
      <c r="AV47" s="62" t="str">
        <f t="shared" si="53"/>
        <v/>
      </c>
      <c r="AW47" s="62" t="str">
        <f t="shared" si="54"/>
        <v/>
      </c>
      <c r="AX47" s="61" t="str">
        <f t="shared" si="72"/>
        <v/>
      </c>
      <c r="AY47" s="61"/>
      <c r="AZ47" s="33" t="str">
        <f>IF(B47="","",VLOOKUP($A$3,'Tab1-Plan'!$B$30:$F$33,IF(B47&lt;65,2,3),FALSE))</f>
        <v/>
      </c>
      <c r="BA47" s="33" t="str">
        <f>IF(T47="","",VLOOKUP($A$3,'Tab1-Plan'!$B$30:$F$33,IF(T47&lt;65,4,5),FALSE))</f>
        <v/>
      </c>
      <c r="BB47" s="115"/>
      <c r="BC47" s="126" t="str">
        <f t="shared" si="55"/>
        <v/>
      </c>
      <c r="BD47" s="126" t="str">
        <f t="shared" si="56"/>
        <v/>
      </c>
      <c r="BE47" s="125"/>
      <c r="BF47" s="62" t="str">
        <f t="shared" si="57"/>
        <v/>
      </c>
      <c r="BG47" s="62" t="str">
        <f t="shared" si="58"/>
        <v/>
      </c>
      <c r="BH47" s="62" t="str">
        <f t="shared" si="59"/>
        <v/>
      </c>
      <c r="BI47" s="61" t="str">
        <f t="shared" si="60"/>
        <v/>
      </c>
      <c r="BJ47" s="61"/>
      <c r="BK47" s="61" t="str">
        <f t="shared" si="61"/>
        <v/>
      </c>
      <c r="BL47" s="61" t="str">
        <f t="shared" si="62"/>
        <v/>
      </c>
      <c r="BM47" s="127"/>
      <c r="BU47" s="37"/>
      <c r="BV47" s="127"/>
      <c r="BW47" s="127"/>
    </row>
    <row r="48" spans="1:75">
      <c r="A48" s="26" t="str">
        <f t="shared" si="44"/>
        <v/>
      </c>
      <c r="B48" s="26" t="str">
        <f t="shared" si="26"/>
        <v/>
      </c>
      <c r="C48" s="26" t="str">
        <f t="shared" si="0"/>
        <v/>
      </c>
      <c r="D48" s="103" t="str">
        <f t="shared" si="1"/>
        <v/>
      </c>
      <c r="E48" s="118" t="str">
        <f t="shared" si="2"/>
        <v/>
      </c>
      <c r="F48" s="103" t="str">
        <f t="shared" si="3"/>
        <v/>
      </c>
      <c r="G48" s="103"/>
      <c r="H48" s="60" t="str">
        <f t="shared" si="4"/>
        <v/>
      </c>
      <c r="I48" s="64"/>
      <c r="J48" s="64"/>
      <c r="K48" s="103" t="str">
        <f t="shared" si="27"/>
        <v/>
      </c>
      <c r="L48" s="103" t="str">
        <f t="shared" si="28"/>
        <v/>
      </c>
      <c r="M48" s="103" t="str">
        <f t="shared" si="29"/>
        <v/>
      </c>
      <c r="N48" s="103" t="str">
        <f t="shared" si="30"/>
        <v/>
      </c>
      <c r="O48" s="103" t="str">
        <f t="shared" si="31"/>
        <v/>
      </c>
      <c r="P48" s="103" t="str">
        <f t="shared" si="32"/>
        <v/>
      </c>
      <c r="Q48" s="103" t="str">
        <f t="shared" si="5"/>
        <v/>
      </c>
      <c r="R48" s="103" t="str">
        <f t="shared" si="6"/>
        <v/>
      </c>
      <c r="T48" s="26" t="str">
        <f t="shared" si="33"/>
        <v/>
      </c>
      <c r="U48" s="119" t="str">
        <f t="shared" si="7"/>
        <v/>
      </c>
      <c r="V48" s="119"/>
      <c r="W48" s="120" t="str">
        <f t="shared" si="63"/>
        <v/>
      </c>
      <c r="X48" s="120" t="str">
        <f t="shared" si="64"/>
        <v/>
      </c>
      <c r="Y48" s="120" t="str">
        <f t="shared" si="45"/>
        <v/>
      </c>
      <c r="Z48" s="119"/>
      <c r="AA48" s="119" t="str">
        <f t="shared" si="65"/>
        <v/>
      </c>
      <c r="AC48" s="26" t="str">
        <f t="shared" si="46"/>
        <v/>
      </c>
      <c r="AD48" s="25" t="str">
        <f t="shared" si="47"/>
        <v/>
      </c>
      <c r="AE48" s="105"/>
      <c r="AF48" s="26" t="str">
        <f t="shared" si="48"/>
        <v/>
      </c>
      <c r="AG48" s="25" t="str">
        <f t="shared" si="49"/>
        <v/>
      </c>
      <c r="AH48" s="123"/>
      <c r="AI48" s="122" t="str">
        <f t="shared" si="50"/>
        <v/>
      </c>
      <c r="AJ48" s="124" t="str">
        <f t="shared" si="51"/>
        <v/>
      </c>
      <c r="AL48" s="25" t="str">
        <f t="shared" si="66"/>
        <v/>
      </c>
      <c r="AM48" s="25" t="str">
        <f t="shared" si="67"/>
        <v/>
      </c>
      <c r="AO48" s="33" t="str">
        <f t="shared" si="68"/>
        <v/>
      </c>
      <c r="AP48" s="33" t="str">
        <f t="shared" si="69"/>
        <v/>
      </c>
      <c r="AQ48" s="125"/>
      <c r="AR48" s="126" t="str">
        <f t="shared" si="70"/>
        <v/>
      </c>
      <c r="AS48" s="126" t="str">
        <f t="shared" si="71"/>
        <v/>
      </c>
      <c r="AT48" s="126"/>
      <c r="AU48" s="62" t="str">
        <f t="shared" si="52"/>
        <v/>
      </c>
      <c r="AV48" s="62" t="str">
        <f t="shared" si="53"/>
        <v/>
      </c>
      <c r="AW48" s="62" t="str">
        <f t="shared" si="54"/>
        <v/>
      </c>
      <c r="AX48" s="61" t="str">
        <f t="shared" si="72"/>
        <v/>
      </c>
      <c r="AY48" s="61"/>
      <c r="AZ48" s="33" t="str">
        <f>IF(B48="","",VLOOKUP($A$3,'Tab1-Plan'!$B$30:$F$33,IF(B48&lt;65,2,3),FALSE))</f>
        <v/>
      </c>
      <c r="BA48" s="33" t="str">
        <f>IF(T48="","",VLOOKUP($A$3,'Tab1-Plan'!$B$30:$F$33,IF(T48&lt;65,4,5),FALSE))</f>
        <v/>
      </c>
      <c r="BB48" s="115"/>
      <c r="BC48" s="126" t="str">
        <f t="shared" si="55"/>
        <v/>
      </c>
      <c r="BD48" s="126" t="str">
        <f t="shared" si="56"/>
        <v/>
      </c>
      <c r="BE48" s="125"/>
      <c r="BF48" s="62" t="str">
        <f t="shared" si="57"/>
        <v/>
      </c>
      <c r="BG48" s="62" t="str">
        <f t="shared" si="58"/>
        <v/>
      </c>
      <c r="BH48" s="62" t="str">
        <f t="shared" si="59"/>
        <v/>
      </c>
      <c r="BI48" s="61" t="str">
        <f t="shared" si="60"/>
        <v/>
      </c>
      <c r="BJ48" s="61"/>
      <c r="BK48" s="61" t="str">
        <f t="shared" si="61"/>
        <v/>
      </c>
      <c r="BL48" s="61" t="str">
        <f t="shared" si="62"/>
        <v/>
      </c>
      <c r="BM48" s="127"/>
      <c r="BU48" s="37"/>
      <c r="BV48" s="127"/>
      <c r="BW48" s="127"/>
    </row>
    <row r="49" spans="1:75">
      <c r="A49" s="26" t="str">
        <f t="shared" si="44"/>
        <v/>
      </c>
      <c r="B49" s="26" t="str">
        <f t="shared" si="26"/>
        <v/>
      </c>
      <c r="C49" s="26" t="str">
        <f t="shared" si="0"/>
        <v/>
      </c>
      <c r="D49" s="103" t="str">
        <f t="shared" si="1"/>
        <v/>
      </c>
      <c r="E49" s="118" t="str">
        <f t="shared" si="2"/>
        <v/>
      </c>
      <c r="F49" s="103" t="str">
        <f t="shared" si="3"/>
        <v/>
      </c>
      <c r="G49" s="103"/>
      <c r="H49" s="60" t="str">
        <f t="shared" si="4"/>
        <v/>
      </c>
      <c r="I49" s="64"/>
      <c r="J49" s="64"/>
      <c r="K49" s="103" t="str">
        <f t="shared" si="27"/>
        <v/>
      </c>
      <c r="L49" s="103" t="str">
        <f t="shared" si="28"/>
        <v/>
      </c>
      <c r="M49" s="103" t="str">
        <f t="shared" si="29"/>
        <v/>
      </c>
      <c r="N49" s="103" t="str">
        <f t="shared" si="30"/>
        <v/>
      </c>
      <c r="O49" s="103" t="str">
        <f t="shared" si="31"/>
        <v/>
      </c>
      <c r="P49" s="103" t="str">
        <f t="shared" si="32"/>
        <v/>
      </c>
      <c r="Q49" s="103" t="str">
        <f t="shared" si="5"/>
        <v/>
      </c>
      <c r="R49" s="103" t="str">
        <f t="shared" si="6"/>
        <v/>
      </c>
      <c r="T49" s="26" t="str">
        <f t="shared" si="33"/>
        <v/>
      </c>
      <c r="U49" s="119" t="str">
        <f t="shared" si="7"/>
        <v/>
      </c>
      <c r="V49" s="119"/>
      <c r="W49" s="120" t="str">
        <f t="shared" si="63"/>
        <v/>
      </c>
      <c r="X49" s="120" t="str">
        <f t="shared" si="64"/>
        <v/>
      </c>
      <c r="Y49" s="120" t="str">
        <f t="shared" si="45"/>
        <v/>
      </c>
      <c r="Z49" s="119"/>
      <c r="AA49" s="119" t="str">
        <f t="shared" si="65"/>
        <v/>
      </c>
      <c r="AC49" s="26" t="str">
        <f t="shared" si="46"/>
        <v/>
      </c>
      <c r="AD49" s="25" t="str">
        <f t="shared" si="47"/>
        <v/>
      </c>
      <c r="AE49" s="105"/>
      <c r="AF49" s="26" t="str">
        <f t="shared" si="48"/>
        <v/>
      </c>
      <c r="AG49" s="25" t="str">
        <f t="shared" si="49"/>
        <v/>
      </c>
      <c r="AH49" s="123"/>
      <c r="AI49" s="122" t="str">
        <f t="shared" si="50"/>
        <v/>
      </c>
      <c r="AJ49" s="124" t="str">
        <f t="shared" si="51"/>
        <v/>
      </c>
      <c r="AL49" s="25" t="str">
        <f t="shared" si="66"/>
        <v/>
      </c>
      <c r="AM49" s="25" t="str">
        <f t="shared" si="67"/>
        <v/>
      </c>
      <c r="AO49" s="33" t="str">
        <f t="shared" si="68"/>
        <v/>
      </c>
      <c r="AP49" s="33" t="str">
        <f t="shared" si="69"/>
        <v/>
      </c>
      <c r="AQ49" s="125"/>
      <c r="AR49" s="126" t="str">
        <f t="shared" si="70"/>
        <v/>
      </c>
      <c r="AS49" s="126" t="str">
        <f t="shared" si="71"/>
        <v/>
      </c>
      <c r="AT49" s="126"/>
      <c r="AU49" s="62" t="str">
        <f t="shared" si="52"/>
        <v/>
      </c>
      <c r="AV49" s="62" t="str">
        <f t="shared" si="53"/>
        <v/>
      </c>
      <c r="AW49" s="62" t="str">
        <f t="shared" si="54"/>
        <v/>
      </c>
      <c r="AX49" s="61" t="str">
        <f t="shared" si="72"/>
        <v/>
      </c>
      <c r="AY49" s="61"/>
      <c r="AZ49" s="33" t="str">
        <f>IF(B49="","",VLOOKUP($A$3,'Tab1-Plan'!$B$30:$F$33,IF(B49&lt;65,2,3),FALSE))</f>
        <v/>
      </c>
      <c r="BA49" s="33" t="str">
        <f>IF(T49="","",VLOOKUP($A$3,'Tab1-Plan'!$B$30:$F$33,IF(T49&lt;65,4,5),FALSE))</f>
        <v/>
      </c>
      <c r="BB49" s="115"/>
      <c r="BC49" s="126" t="str">
        <f t="shared" si="55"/>
        <v/>
      </c>
      <c r="BD49" s="126" t="str">
        <f t="shared" si="56"/>
        <v/>
      </c>
      <c r="BE49" s="125"/>
      <c r="BF49" s="62" t="str">
        <f t="shared" si="57"/>
        <v/>
      </c>
      <c r="BG49" s="62" t="str">
        <f t="shared" si="58"/>
        <v/>
      </c>
      <c r="BH49" s="62" t="str">
        <f t="shared" si="59"/>
        <v/>
      </c>
      <c r="BI49" s="61" t="str">
        <f t="shared" si="60"/>
        <v/>
      </c>
      <c r="BJ49" s="61"/>
      <c r="BK49" s="61" t="str">
        <f t="shared" si="61"/>
        <v/>
      </c>
      <c r="BL49" s="61" t="str">
        <f t="shared" si="62"/>
        <v/>
      </c>
      <c r="BM49" s="129"/>
      <c r="BU49" s="37"/>
      <c r="BV49" s="127"/>
      <c r="BW49" s="127"/>
    </row>
    <row r="50" spans="1:75">
      <c r="A50" s="26" t="str">
        <f t="shared" si="44"/>
        <v/>
      </c>
      <c r="B50" s="26" t="str">
        <f t="shared" si="26"/>
        <v/>
      </c>
      <c r="C50" s="26" t="str">
        <f t="shared" si="0"/>
        <v/>
      </c>
      <c r="D50" s="103" t="str">
        <f t="shared" si="1"/>
        <v/>
      </c>
      <c r="E50" s="118" t="str">
        <f t="shared" si="2"/>
        <v/>
      </c>
      <c r="F50" s="103" t="str">
        <f t="shared" si="3"/>
        <v/>
      </c>
      <c r="G50" s="103"/>
      <c r="H50" s="60" t="str">
        <f t="shared" si="4"/>
        <v/>
      </c>
      <c r="I50" s="64"/>
      <c r="J50" s="64"/>
      <c r="K50" s="103" t="str">
        <f t="shared" si="27"/>
        <v/>
      </c>
      <c r="L50" s="103" t="str">
        <f t="shared" si="28"/>
        <v/>
      </c>
      <c r="M50" s="103" t="str">
        <f t="shared" si="29"/>
        <v/>
      </c>
      <c r="N50" s="103" t="str">
        <f t="shared" si="30"/>
        <v/>
      </c>
      <c r="O50" s="103" t="str">
        <f t="shared" si="31"/>
        <v/>
      </c>
      <c r="P50" s="103" t="str">
        <f t="shared" si="32"/>
        <v/>
      </c>
      <c r="Q50" s="103" t="str">
        <f t="shared" si="5"/>
        <v/>
      </c>
      <c r="R50" s="103" t="str">
        <f t="shared" si="6"/>
        <v/>
      </c>
      <c r="T50" s="26" t="str">
        <f t="shared" si="33"/>
        <v/>
      </c>
      <c r="U50" s="119" t="str">
        <f t="shared" si="7"/>
        <v/>
      </c>
      <c r="V50" s="119"/>
      <c r="W50" s="120" t="str">
        <f t="shared" si="63"/>
        <v/>
      </c>
      <c r="X50" s="120" t="str">
        <f t="shared" si="64"/>
        <v/>
      </c>
      <c r="Y50" s="120" t="str">
        <f t="shared" si="45"/>
        <v/>
      </c>
      <c r="Z50" s="119"/>
      <c r="AA50" s="119" t="str">
        <f t="shared" si="65"/>
        <v/>
      </c>
      <c r="AC50" s="26" t="str">
        <f t="shared" si="46"/>
        <v/>
      </c>
      <c r="AD50" s="25" t="str">
        <f t="shared" si="47"/>
        <v/>
      </c>
      <c r="AE50" s="105"/>
      <c r="AF50" s="26" t="str">
        <f t="shared" si="48"/>
        <v/>
      </c>
      <c r="AG50" s="25" t="str">
        <f t="shared" si="49"/>
        <v/>
      </c>
      <c r="AH50" s="123"/>
      <c r="AI50" s="122" t="str">
        <f t="shared" si="50"/>
        <v/>
      </c>
      <c r="AJ50" s="124" t="str">
        <f t="shared" si="51"/>
        <v/>
      </c>
      <c r="AL50" s="25" t="str">
        <f t="shared" si="66"/>
        <v/>
      </c>
      <c r="AM50" s="25" t="str">
        <f t="shared" si="67"/>
        <v/>
      </c>
      <c r="AO50" s="33" t="str">
        <f t="shared" si="68"/>
        <v/>
      </c>
      <c r="AP50" s="33" t="str">
        <f t="shared" si="69"/>
        <v/>
      </c>
      <c r="AQ50" s="125"/>
      <c r="AR50" s="126" t="str">
        <f t="shared" si="70"/>
        <v/>
      </c>
      <c r="AS50" s="126" t="str">
        <f t="shared" si="71"/>
        <v/>
      </c>
      <c r="AT50" s="126"/>
      <c r="AU50" s="62" t="str">
        <f t="shared" si="52"/>
        <v/>
      </c>
      <c r="AV50" s="62" t="str">
        <f t="shared" si="53"/>
        <v/>
      </c>
      <c r="AW50" s="62" t="str">
        <f t="shared" si="54"/>
        <v/>
      </c>
      <c r="AX50" s="61" t="str">
        <f t="shared" si="72"/>
        <v/>
      </c>
      <c r="AY50" s="61"/>
      <c r="AZ50" s="33" t="str">
        <f>IF(B50="","",VLOOKUP($A$3,'Tab1-Plan'!$B$30:$F$33,IF(B50&lt;65,2,3),FALSE))</f>
        <v/>
      </c>
      <c r="BA50" s="33" t="str">
        <f>IF(T50="","",VLOOKUP($A$3,'Tab1-Plan'!$B$30:$F$33,IF(T50&lt;65,4,5),FALSE))</f>
        <v/>
      </c>
      <c r="BB50" s="115"/>
      <c r="BC50" s="126" t="str">
        <f t="shared" si="55"/>
        <v/>
      </c>
      <c r="BD50" s="126" t="str">
        <f t="shared" si="56"/>
        <v/>
      </c>
      <c r="BE50" s="125"/>
      <c r="BF50" s="62" t="str">
        <f t="shared" si="57"/>
        <v/>
      </c>
      <c r="BG50" s="62" t="str">
        <f t="shared" si="58"/>
        <v/>
      </c>
      <c r="BH50" s="62" t="str">
        <f t="shared" si="59"/>
        <v/>
      </c>
      <c r="BI50" s="61" t="str">
        <f t="shared" si="60"/>
        <v/>
      </c>
      <c r="BJ50" s="61"/>
      <c r="BK50" s="61" t="str">
        <f t="shared" si="61"/>
        <v/>
      </c>
      <c r="BL50" s="61" t="str">
        <f t="shared" si="62"/>
        <v/>
      </c>
      <c r="BM50" s="127"/>
      <c r="BU50" s="37"/>
      <c r="BV50" s="127"/>
      <c r="BW50" s="127"/>
    </row>
    <row r="51" spans="1:75">
      <c r="A51" s="26" t="str">
        <f t="shared" si="44"/>
        <v/>
      </c>
      <c r="B51" s="26" t="str">
        <f t="shared" si="26"/>
        <v/>
      </c>
      <c r="C51" s="26" t="str">
        <f t="shared" si="0"/>
        <v/>
      </c>
      <c r="D51" s="103" t="str">
        <f t="shared" si="1"/>
        <v/>
      </c>
      <c r="E51" s="118" t="str">
        <f t="shared" si="2"/>
        <v/>
      </c>
      <c r="F51" s="103" t="str">
        <f t="shared" si="3"/>
        <v/>
      </c>
      <c r="G51" s="103"/>
      <c r="H51" s="60" t="str">
        <f t="shared" si="4"/>
        <v/>
      </c>
      <c r="I51" s="64"/>
      <c r="J51" s="64"/>
      <c r="K51" s="103" t="str">
        <f t="shared" si="27"/>
        <v/>
      </c>
      <c r="L51" s="103" t="str">
        <f t="shared" si="28"/>
        <v/>
      </c>
      <c r="M51" s="103" t="str">
        <f t="shared" si="29"/>
        <v/>
      </c>
      <c r="N51" s="103" t="str">
        <f t="shared" si="30"/>
        <v/>
      </c>
      <c r="O51" s="103" t="str">
        <f t="shared" si="31"/>
        <v/>
      </c>
      <c r="P51" s="103" t="str">
        <f t="shared" si="32"/>
        <v/>
      </c>
      <c r="Q51" s="103" t="str">
        <f t="shared" si="5"/>
        <v/>
      </c>
      <c r="R51" s="103" t="str">
        <f t="shared" si="6"/>
        <v/>
      </c>
      <c r="T51" s="26" t="str">
        <f t="shared" si="33"/>
        <v/>
      </c>
      <c r="U51" s="119" t="str">
        <f t="shared" si="7"/>
        <v/>
      </c>
      <c r="V51" s="119"/>
      <c r="W51" s="120" t="str">
        <f t="shared" si="63"/>
        <v/>
      </c>
      <c r="X51" s="120" t="str">
        <f t="shared" si="64"/>
        <v/>
      </c>
      <c r="Y51" s="120" t="str">
        <f t="shared" si="45"/>
        <v/>
      </c>
      <c r="Z51" s="119"/>
      <c r="AA51" s="119" t="str">
        <f t="shared" si="65"/>
        <v/>
      </c>
      <c r="AC51" s="26" t="str">
        <f t="shared" si="46"/>
        <v/>
      </c>
      <c r="AD51" s="25" t="str">
        <f t="shared" si="47"/>
        <v/>
      </c>
      <c r="AE51" s="105"/>
      <c r="AF51" s="26" t="str">
        <f t="shared" si="48"/>
        <v/>
      </c>
      <c r="AG51" s="25" t="str">
        <f t="shared" si="49"/>
        <v/>
      </c>
      <c r="AH51" s="123"/>
      <c r="AI51" s="122" t="str">
        <f t="shared" si="50"/>
        <v/>
      </c>
      <c r="AJ51" s="124" t="str">
        <f t="shared" si="51"/>
        <v/>
      </c>
      <c r="AL51" s="25" t="str">
        <f t="shared" si="66"/>
        <v/>
      </c>
      <c r="AM51" s="25" t="str">
        <f t="shared" si="67"/>
        <v/>
      </c>
      <c r="AO51" s="33" t="str">
        <f t="shared" si="68"/>
        <v/>
      </c>
      <c r="AP51" s="33" t="str">
        <f t="shared" si="69"/>
        <v/>
      </c>
      <c r="AQ51" s="125"/>
      <c r="AR51" s="126" t="str">
        <f t="shared" si="70"/>
        <v/>
      </c>
      <c r="AS51" s="126" t="str">
        <f t="shared" si="71"/>
        <v/>
      </c>
      <c r="AT51" s="126"/>
      <c r="AU51" s="62" t="str">
        <f t="shared" si="52"/>
        <v/>
      </c>
      <c r="AV51" s="62" t="str">
        <f t="shared" si="53"/>
        <v/>
      </c>
      <c r="AW51" s="62" t="str">
        <f t="shared" si="54"/>
        <v/>
      </c>
      <c r="AX51" s="61" t="str">
        <f t="shared" si="72"/>
        <v/>
      </c>
      <c r="AY51" s="61"/>
      <c r="AZ51" s="33" t="str">
        <f>IF(B51="","",VLOOKUP($A$3,'Tab1-Plan'!$B$30:$F$33,IF(B51&lt;65,2,3),FALSE))</f>
        <v/>
      </c>
      <c r="BA51" s="33" t="str">
        <f>IF(T51="","",VLOOKUP($A$3,'Tab1-Plan'!$B$30:$F$33,IF(T51&lt;65,4,5),FALSE))</f>
        <v/>
      </c>
      <c r="BB51" s="115"/>
      <c r="BC51" s="126" t="str">
        <f t="shared" si="55"/>
        <v/>
      </c>
      <c r="BD51" s="126" t="str">
        <f t="shared" si="56"/>
        <v/>
      </c>
      <c r="BE51" s="125"/>
      <c r="BF51" s="62" t="str">
        <f t="shared" si="57"/>
        <v/>
      </c>
      <c r="BG51" s="62" t="str">
        <f t="shared" si="58"/>
        <v/>
      </c>
      <c r="BH51" s="62" t="str">
        <f t="shared" si="59"/>
        <v/>
      </c>
      <c r="BI51" s="61" t="str">
        <f t="shared" si="60"/>
        <v/>
      </c>
      <c r="BJ51" s="61"/>
      <c r="BK51" s="61" t="str">
        <f t="shared" si="61"/>
        <v/>
      </c>
      <c r="BL51" s="61" t="str">
        <f t="shared" si="62"/>
        <v/>
      </c>
      <c r="BM51" s="127"/>
      <c r="BU51" s="37"/>
      <c r="BV51" s="127"/>
      <c r="BW51" s="127"/>
    </row>
    <row r="52" spans="1:75">
      <c r="A52" s="26" t="str">
        <f t="shared" si="44"/>
        <v/>
      </c>
      <c r="B52" s="26" t="str">
        <f t="shared" si="26"/>
        <v/>
      </c>
      <c r="C52" s="26" t="str">
        <f t="shared" si="0"/>
        <v/>
      </c>
      <c r="D52" s="103" t="str">
        <f t="shared" si="1"/>
        <v/>
      </c>
      <c r="E52" s="118" t="str">
        <f t="shared" si="2"/>
        <v/>
      </c>
      <c r="F52" s="103" t="str">
        <f t="shared" si="3"/>
        <v/>
      </c>
      <c r="G52" s="103"/>
      <c r="H52" s="60" t="str">
        <f t="shared" si="4"/>
        <v/>
      </c>
      <c r="I52" s="64"/>
      <c r="J52" s="64"/>
      <c r="K52" s="103" t="str">
        <f t="shared" si="27"/>
        <v/>
      </c>
      <c r="L52" s="103" t="str">
        <f t="shared" si="28"/>
        <v/>
      </c>
      <c r="M52" s="103" t="str">
        <f t="shared" si="29"/>
        <v/>
      </c>
      <c r="N52" s="103" t="str">
        <f t="shared" si="30"/>
        <v/>
      </c>
      <c r="O52" s="103" t="str">
        <f t="shared" si="31"/>
        <v/>
      </c>
      <c r="P52" s="103" t="str">
        <f t="shared" si="32"/>
        <v/>
      </c>
      <c r="Q52" s="103" t="str">
        <f t="shared" si="5"/>
        <v/>
      </c>
      <c r="R52" s="103" t="str">
        <f t="shared" si="6"/>
        <v/>
      </c>
      <c r="T52" s="26" t="str">
        <f t="shared" si="33"/>
        <v/>
      </c>
      <c r="U52" s="119" t="str">
        <f t="shared" si="7"/>
        <v/>
      </c>
      <c r="V52" s="119"/>
      <c r="W52" s="120" t="str">
        <f t="shared" si="63"/>
        <v/>
      </c>
      <c r="X52" s="120" t="str">
        <f t="shared" si="64"/>
        <v/>
      </c>
      <c r="Y52" s="120" t="str">
        <f t="shared" si="45"/>
        <v/>
      </c>
      <c r="Z52" s="119"/>
      <c r="AA52" s="119" t="str">
        <f t="shared" si="65"/>
        <v/>
      </c>
      <c r="AC52" s="26" t="str">
        <f t="shared" si="46"/>
        <v/>
      </c>
      <c r="AD52" s="25" t="str">
        <f t="shared" si="47"/>
        <v/>
      </c>
      <c r="AE52" s="105"/>
      <c r="AF52" s="26" t="str">
        <f t="shared" si="48"/>
        <v/>
      </c>
      <c r="AG52" s="25" t="str">
        <f t="shared" si="49"/>
        <v/>
      </c>
      <c r="AH52" s="123"/>
      <c r="AI52" s="122" t="str">
        <f t="shared" si="50"/>
        <v/>
      </c>
      <c r="AJ52" s="124" t="str">
        <f t="shared" si="51"/>
        <v/>
      </c>
      <c r="AL52" s="25" t="str">
        <f t="shared" si="66"/>
        <v/>
      </c>
      <c r="AM52" s="25" t="str">
        <f t="shared" si="67"/>
        <v/>
      </c>
      <c r="AO52" s="33" t="str">
        <f t="shared" si="68"/>
        <v/>
      </c>
      <c r="AP52" s="33" t="str">
        <f t="shared" si="69"/>
        <v/>
      </c>
      <c r="AQ52" s="125"/>
      <c r="AR52" s="126" t="str">
        <f t="shared" si="70"/>
        <v/>
      </c>
      <c r="AS52" s="126" t="str">
        <f t="shared" si="71"/>
        <v/>
      </c>
      <c r="AT52" s="126"/>
      <c r="AU52" s="62" t="str">
        <f t="shared" si="52"/>
        <v/>
      </c>
      <c r="AV52" s="62" t="str">
        <f t="shared" si="53"/>
        <v/>
      </c>
      <c r="AW52" s="62" t="str">
        <f t="shared" si="54"/>
        <v/>
      </c>
      <c r="AX52" s="61" t="str">
        <f t="shared" si="72"/>
        <v/>
      </c>
      <c r="AY52" s="61"/>
      <c r="AZ52" s="33" t="str">
        <f>IF(B52="","",VLOOKUP($A$3,'Tab1-Plan'!$B$30:$F$33,IF(B52&lt;65,2,3),FALSE))</f>
        <v/>
      </c>
      <c r="BA52" s="33" t="str">
        <f>IF(T52="","",VLOOKUP($A$3,'Tab1-Plan'!$B$30:$F$33,IF(T52&lt;65,4,5),FALSE))</f>
        <v/>
      </c>
      <c r="BB52" s="115"/>
      <c r="BC52" s="126" t="str">
        <f t="shared" si="55"/>
        <v/>
      </c>
      <c r="BD52" s="126" t="str">
        <f t="shared" si="56"/>
        <v/>
      </c>
      <c r="BE52" s="125"/>
      <c r="BF52" s="62" t="str">
        <f t="shared" si="57"/>
        <v/>
      </c>
      <c r="BG52" s="62" t="str">
        <f t="shared" si="58"/>
        <v/>
      </c>
      <c r="BH52" s="62" t="str">
        <f t="shared" si="59"/>
        <v/>
      </c>
      <c r="BI52" s="61" t="str">
        <f t="shared" si="60"/>
        <v/>
      </c>
      <c r="BJ52" s="61"/>
      <c r="BK52" s="61" t="str">
        <f t="shared" si="61"/>
        <v/>
      </c>
      <c r="BL52" s="61" t="str">
        <f t="shared" si="62"/>
        <v/>
      </c>
      <c r="BM52" s="127"/>
      <c r="BU52" s="37"/>
      <c r="BV52" s="127"/>
      <c r="BW52" s="127"/>
    </row>
    <row r="53" spans="1:75">
      <c r="A53" s="26" t="str">
        <f t="shared" si="44"/>
        <v/>
      </c>
      <c r="B53" s="26" t="str">
        <f t="shared" si="26"/>
        <v/>
      </c>
      <c r="C53" s="26" t="str">
        <f t="shared" si="0"/>
        <v/>
      </c>
      <c r="D53" s="103" t="str">
        <f t="shared" si="1"/>
        <v/>
      </c>
      <c r="E53" s="118" t="str">
        <f t="shared" si="2"/>
        <v/>
      </c>
      <c r="F53" s="103" t="str">
        <f t="shared" si="3"/>
        <v/>
      </c>
      <c r="G53" s="103"/>
      <c r="H53" s="60" t="str">
        <f t="shared" si="4"/>
        <v/>
      </c>
      <c r="I53" s="64"/>
      <c r="J53" s="64"/>
      <c r="K53" s="103" t="str">
        <f t="shared" si="27"/>
        <v/>
      </c>
      <c r="L53" s="103" t="str">
        <f t="shared" si="28"/>
        <v/>
      </c>
      <c r="M53" s="103" t="str">
        <f t="shared" si="29"/>
        <v/>
      </c>
      <c r="N53" s="103" t="str">
        <f t="shared" si="30"/>
        <v/>
      </c>
      <c r="O53" s="103" t="str">
        <f t="shared" si="31"/>
        <v/>
      </c>
      <c r="P53" s="103" t="str">
        <f t="shared" si="32"/>
        <v/>
      </c>
      <c r="Q53" s="103" t="str">
        <f t="shared" si="5"/>
        <v/>
      </c>
      <c r="R53" s="103" t="str">
        <f t="shared" si="6"/>
        <v/>
      </c>
      <c r="T53" s="26" t="str">
        <f t="shared" si="33"/>
        <v/>
      </c>
      <c r="U53" s="119" t="str">
        <f t="shared" si="7"/>
        <v/>
      </c>
      <c r="V53" s="119"/>
      <c r="W53" s="120" t="str">
        <f t="shared" si="63"/>
        <v/>
      </c>
      <c r="X53" s="120" t="str">
        <f t="shared" si="64"/>
        <v/>
      </c>
      <c r="Y53" s="120" t="str">
        <f t="shared" si="45"/>
        <v/>
      </c>
      <c r="Z53" s="119"/>
      <c r="AA53" s="119" t="str">
        <f t="shared" si="65"/>
        <v/>
      </c>
      <c r="AC53" s="26" t="str">
        <f t="shared" si="46"/>
        <v/>
      </c>
      <c r="AD53" s="25" t="str">
        <f t="shared" si="47"/>
        <v/>
      </c>
      <c r="AE53" s="105"/>
      <c r="AF53" s="26" t="str">
        <f t="shared" si="48"/>
        <v/>
      </c>
      <c r="AG53" s="25" t="str">
        <f t="shared" si="49"/>
        <v/>
      </c>
      <c r="AH53" s="123"/>
      <c r="AI53" s="122" t="str">
        <f t="shared" si="50"/>
        <v/>
      </c>
      <c r="AJ53" s="124" t="str">
        <f t="shared" si="51"/>
        <v/>
      </c>
      <c r="AL53" s="25" t="str">
        <f t="shared" si="66"/>
        <v/>
      </c>
      <c r="AM53" s="25" t="str">
        <f t="shared" si="67"/>
        <v/>
      </c>
      <c r="AO53" s="33" t="str">
        <f t="shared" si="68"/>
        <v/>
      </c>
      <c r="AP53" s="33" t="str">
        <f t="shared" si="69"/>
        <v/>
      </c>
      <c r="AQ53" s="125"/>
      <c r="AR53" s="126" t="str">
        <f t="shared" si="70"/>
        <v/>
      </c>
      <c r="AS53" s="126" t="str">
        <f t="shared" si="71"/>
        <v/>
      </c>
      <c r="AT53" s="126"/>
      <c r="AU53" s="62" t="str">
        <f t="shared" si="52"/>
        <v/>
      </c>
      <c r="AV53" s="62" t="str">
        <f t="shared" si="53"/>
        <v/>
      </c>
      <c r="AW53" s="62" t="str">
        <f t="shared" si="54"/>
        <v/>
      </c>
      <c r="AX53" s="61" t="str">
        <f t="shared" si="72"/>
        <v/>
      </c>
      <c r="AY53" s="61"/>
      <c r="AZ53" s="33" t="str">
        <f>IF(B53="","",VLOOKUP($A$3,'Tab1-Plan'!$B$30:$F$33,IF(B53&lt;65,2,3),FALSE))</f>
        <v/>
      </c>
      <c r="BA53" s="33" t="str">
        <f>IF(T53="","",VLOOKUP($A$3,'Tab1-Plan'!$B$30:$F$33,IF(T53&lt;65,4,5),FALSE))</f>
        <v/>
      </c>
      <c r="BB53" s="115"/>
      <c r="BC53" s="126" t="str">
        <f t="shared" si="55"/>
        <v/>
      </c>
      <c r="BD53" s="126" t="str">
        <f t="shared" si="56"/>
        <v/>
      </c>
      <c r="BE53" s="125"/>
      <c r="BF53" s="62" t="str">
        <f t="shared" si="57"/>
        <v/>
      </c>
      <c r="BG53" s="62" t="str">
        <f t="shared" si="58"/>
        <v/>
      </c>
      <c r="BH53" s="62" t="str">
        <f t="shared" si="59"/>
        <v/>
      </c>
      <c r="BI53" s="61" t="str">
        <f t="shared" si="60"/>
        <v/>
      </c>
      <c r="BJ53" s="61"/>
      <c r="BK53" s="61" t="str">
        <f t="shared" si="61"/>
        <v/>
      </c>
      <c r="BL53" s="61" t="str">
        <f t="shared" si="62"/>
        <v/>
      </c>
      <c r="BM53" s="127"/>
      <c r="BU53" s="37"/>
      <c r="BV53" s="127"/>
      <c r="BW53" s="127"/>
    </row>
    <row r="54" spans="1:75">
      <c r="A54" s="26" t="str">
        <f t="shared" si="44"/>
        <v/>
      </c>
      <c r="B54" s="26" t="str">
        <f t="shared" si="26"/>
        <v/>
      </c>
      <c r="C54" s="26" t="str">
        <f t="shared" si="0"/>
        <v/>
      </c>
      <c r="D54" s="103" t="str">
        <f t="shared" si="1"/>
        <v/>
      </c>
      <c r="E54" s="118" t="str">
        <f t="shared" si="2"/>
        <v/>
      </c>
      <c r="F54" s="103" t="str">
        <f t="shared" si="3"/>
        <v/>
      </c>
      <c r="G54" s="103"/>
      <c r="H54" s="60" t="str">
        <f t="shared" si="4"/>
        <v/>
      </c>
      <c r="I54" s="64"/>
      <c r="J54" s="64"/>
      <c r="K54" s="103" t="str">
        <f t="shared" si="27"/>
        <v/>
      </c>
      <c r="L54" s="103" t="str">
        <f t="shared" si="28"/>
        <v/>
      </c>
      <c r="M54" s="103" t="str">
        <f t="shared" si="29"/>
        <v/>
      </c>
      <c r="N54" s="103" t="str">
        <f t="shared" si="30"/>
        <v/>
      </c>
      <c r="O54" s="103" t="str">
        <f t="shared" si="31"/>
        <v/>
      </c>
      <c r="P54" s="103" t="str">
        <f t="shared" si="32"/>
        <v/>
      </c>
      <c r="Q54" s="103" t="str">
        <f t="shared" si="5"/>
        <v/>
      </c>
      <c r="R54" s="103" t="str">
        <f t="shared" si="6"/>
        <v/>
      </c>
      <c r="T54" s="26" t="str">
        <f t="shared" si="33"/>
        <v/>
      </c>
      <c r="U54" s="119" t="str">
        <f t="shared" si="7"/>
        <v/>
      </c>
      <c r="V54" s="119"/>
      <c r="W54" s="120" t="str">
        <f t="shared" si="63"/>
        <v/>
      </c>
      <c r="X54" s="120" t="str">
        <f t="shared" si="64"/>
        <v/>
      </c>
      <c r="Y54" s="120" t="str">
        <f t="shared" si="45"/>
        <v/>
      </c>
      <c r="Z54" s="119"/>
      <c r="AA54" s="119" t="str">
        <f t="shared" si="65"/>
        <v/>
      </c>
      <c r="AC54" s="26" t="str">
        <f t="shared" si="46"/>
        <v/>
      </c>
      <c r="AD54" s="25" t="str">
        <f t="shared" si="47"/>
        <v/>
      </c>
      <c r="AE54" s="105"/>
      <c r="AF54" s="26" t="str">
        <f t="shared" si="48"/>
        <v/>
      </c>
      <c r="AG54" s="25" t="str">
        <f t="shared" si="49"/>
        <v/>
      </c>
      <c r="AH54" s="123"/>
      <c r="AI54" s="122" t="str">
        <f t="shared" si="50"/>
        <v/>
      </c>
      <c r="AJ54" s="124" t="str">
        <f t="shared" si="51"/>
        <v/>
      </c>
      <c r="AL54" s="25" t="str">
        <f t="shared" si="66"/>
        <v/>
      </c>
      <c r="AM54" s="25" t="str">
        <f t="shared" si="67"/>
        <v/>
      </c>
      <c r="AO54" s="33" t="str">
        <f t="shared" si="68"/>
        <v/>
      </c>
      <c r="AP54" s="33" t="str">
        <f t="shared" si="69"/>
        <v/>
      </c>
      <c r="AQ54" s="125"/>
      <c r="AR54" s="126" t="str">
        <f t="shared" si="70"/>
        <v/>
      </c>
      <c r="AS54" s="126" t="str">
        <f t="shared" si="71"/>
        <v/>
      </c>
      <c r="AT54" s="126"/>
      <c r="AU54" s="62" t="str">
        <f t="shared" si="52"/>
        <v/>
      </c>
      <c r="AV54" s="62" t="str">
        <f t="shared" si="53"/>
        <v/>
      </c>
      <c r="AW54" s="62" t="str">
        <f t="shared" si="54"/>
        <v/>
      </c>
      <c r="AX54" s="61" t="str">
        <f t="shared" si="72"/>
        <v/>
      </c>
      <c r="AY54" s="61"/>
      <c r="AZ54" s="33" t="str">
        <f>IF(B54="","",VLOOKUP($A$3,'Tab1-Plan'!$B$30:$F$33,IF(B54&lt;65,2,3),FALSE))</f>
        <v/>
      </c>
      <c r="BA54" s="33" t="str">
        <f>IF(T54="","",VLOOKUP($A$3,'Tab1-Plan'!$B$30:$F$33,IF(T54&lt;65,4,5),FALSE))</f>
        <v/>
      </c>
      <c r="BB54" s="115"/>
      <c r="BC54" s="126" t="str">
        <f t="shared" si="55"/>
        <v/>
      </c>
      <c r="BD54" s="126" t="str">
        <f t="shared" si="56"/>
        <v/>
      </c>
      <c r="BE54" s="125"/>
      <c r="BF54" s="62" t="str">
        <f t="shared" si="57"/>
        <v/>
      </c>
      <c r="BG54" s="62" t="str">
        <f t="shared" si="58"/>
        <v/>
      </c>
      <c r="BH54" s="62" t="str">
        <f t="shared" si="59"/>
        <v/>
      </c>
      <c r="BI54" s="61" t="str">
        <f t="shared" si="60"/>
        <v/>
      </c>
      <c r="BJ54" s="61"/>
      <c r="BK54" s="61" t="str">
        <f t="shared" si="61"/>
        <v/>
      </c>
      <c r="BL54" s="61" t="str">
        <f t="shared" si="62"/>
        <v/>
      </c>
      <c r="BM54" s="127"/>
      <c r="BU54" s="37"/>
      <c r="BV54" s="127"/>
      <c r="BW54" s="127"/>
    </row>
    <row r="55" spans="1:75">
      <c r="A55" s="26" t="str">
        <f t="shared" si="44"/>
        <v/>
      </c>
      <c r="B55" s="26" t="str">
        <f t="shared" si="26"/>
        <v/>
      </c>
      <c r="C55" s="26" t="str">
        <f t="shared" si="0"/>
        <v/>
      </c>
      <c r="D55" s="103" t="str">
        <f t="shared" si="1"/>
        <v/>
      </c>
      <c r="E55" s="118" t="str">
        <f t="shared" si="2"/>
        <v/>
      </c>
      <c r="F55" s="103" t="str">
        <f t="shared" si="3"/>
        <v/>
      </c>
      <c r="G55" s="103"/>
      <c r="H55" s="60" t="str">
        <f t="shared" si="4"/>
        <v/>
      </c>
      <c r="I55" s="64"/>
      <c r="J55" s="64"/>
      <c r="K55" s="103" t="str">
        <f t="shared" si="27"/>
        <v/>
      </c>
      <c r="L55" s="103" t="str">
        <f t="shared" si="28"/>
        <v/>
      </c>
      <c r="M55" s="103" t="str">
        <f t="shared" si="29"/>
        <v/>
      </c>
      <c r="N55" s="103" t="str">
        <f t="shared" si="30"/>
        <v/>
      </c>
      <c r="O55" s="103" t="str">
        <f t="shared" si="31"/>
        <v/>
      </c>
      <c r="P55" s="103" t="str">
        <f t="shared" si="32"/>
        <v/>
      </c>
      <c r="Q55" s="103" t="str">
        <f t="shared" si="5"/>
        <v/>
      </c>
      <c r="R55" s="103" t="str">
        <f t="shared" si="6"/>
        <v/>
      </c>
      <c r="T55" s="26" t="str">
        <f t="shared" si="33"/>
        <v/>
      </c>
      <c r="U55" s="119" t="str">
        <f t="shared" si="7"/>
        <v/>
      </c>
      <c r="V55" s="119"/>
      <c r="W55" s="120" t="str">
        <f t="shared" si="63"/>
        <v/>
      </c>
      <c r="X55" s="120" t="str">
        <f t="shared" si="64"/>
        <v/>
      </c>
      <c r="Y55" s="120" t="str">
        <f t="shared" si="45"/>
        <v/>
      </c>
      <c r="Z55" s="119"/>
      <c r="AA55" s="119" t="str">
        <f t="shared" si="65"/>
        <v/>
      </c>
      <c r="AC55" s="26" t="str">
        <f t="shared" si="46"/>
        <v/>
      </c>
      <c r="AD55" s="25" t="str">
        <f t="shared" si="47"/>
        <v/>
      </c>
      <c r="AE55" s="105"/>
      <c r="AF55" s="26" t="str">
        <f t="shared" si="48"/>
        <v/>
      </c>
      <c r="AG55" s="25" t="str">
        <f t="shared" si="49"/>
        <v/>
      </c>
      <c r="AH55" s="123"/>
      <c r="AI55" s="122" t="str">
        <f t="shared" si="50"/>
        <v/>
      </c>
      <c r="AJ55" s="124" t="str">
        <f t="shared" si="51"/>
        <v/>
      </c>
      <c r="AL55" s="25" t="str">
        <f t="shared" si="66"/>
        <v/>
      </c>
      <c r="AM55" s="25" t="str">
        <f t="shared" si="67"/>
        <v/>
      </c>
      <c r="AO55" s="33" t="str">
        <f t="shared" si="68"/>
        <v/>
      </c>
      <c r="AP55" s="33" t="str">
        <f t="shared" si="69"/>
        <v/>
      </c>
      <c r="AQ55" s="125"/>
      <c r="AR55" s="126" t="str">
        <f t="shared" si="70"/>
        <v/>
      </c>
      <c r="AS55" s="126" t="str">
        <f t="shared" si="71"/>
        <v/>
      </c>
      <c r="AT55" s="126"/>
      <c r="AU55" s="62" t="str">
        <f t="shared" si="52"/>
        <v/>
      </c>
      <c r="AV55" s="62" t="str">
        <f t="shared" si="53"/>
        <v/>
      </c>
      <c r="AW55" s="62" t="str">
        <f t="shared" si="54"/>
        <v/>
      </c>
      <c r="AX55" s="61" t="str">
        <f t="shared" si="72"/>
        <v/>
      </c>
      <c r="AY55" s="61"/>
      <c r="AZ55" s="33" t="str">
        <f>IF(B55="","",VLOOKUP($A$3,'Tab1-Plan'!$B$30:$F$33,IF(B55&lt;65,2,3),FALSE))</f>
        <v/>
      </c>
      <c r="BA55" s="33" t="str">
        <f>IF(T55="","",VLOOKUP($A$3,'Tab1-Plan'!$B$30:$F$33,IF(T55&lt;65,4,5),FALSE))</f>
        <v/>
      </c>
      <c r="BB55" s="115"/>
      <c r="BC55" s="126" t="str">
        <f t="shared" si="55"/>
        <v/>
      </c>
      <c r="BD55" s="126" t="str">
        <f t="shared" si="56"/>
        <v/>
      </c>
      <c r="BE55" s="125"/>
      <c r="BF55" s="62" t="str">
        <f t="shared" si="57"/>
        <v/>
      </c>
      <c r="BG55" s="62" t="str">
        <f t="shared" si="58"/>
        <v/>
      </c>
      <c r="BH55" s="62" t="str">
        <f t="shared" si="59"/>
        <v/>
      </c>
      <c r="BI55" s="61" t="str">
        <f t="shared" si="60"/>
        <v/>
      </c>
      <c r="BJ55" s="61"/>
      <c r="BK55" s="61" t="str">
        <f t="shared" si="61"/>
        <v/>
      </c>
      <c r="BL55" s="61" t="str">
        <f t="shared" si="62"/>
        <v/>
      </c>
      <c r="BM55" s="127"/>
      <c r="BU55" s="37"/>
      <c r="BV55" s="127"/>
      <c r="BW55" s="127"/>
    </row>
    <row r="56" spans="1:75">
      <c r="A56" s="26" t="str">
        <f t="shared" si="44"/>
        <v/>
      </c>
      <c r="B56" s="26" t="str">
        <f t="shared" si="26"/>
        <v/>
      </c>
      <c r="C56" s="26" t="str">
        <f t="shared" si="0"/>
        <v/>
      </c>
      <c r="D56" s="103" t="str">
        <f t="shared" si="1"/>
        <v/>
      </c>
      <c r="E56" s="118" t="str">
        <f t="shared" si="2"/>
        <v/>
      </c>
      <c r="F56" s="103" t="str">
        <f t="shared" si="3"/>
        <v/>
      </c>
      <c r="G56" s="103"/>
      <c r="H56" s="60" t="str">
        <f t="shared" si="4"/>
        <v/>
      </c>
      <c r="I56" s="64"/>
      <c r="J56" s="64"/>
      <c r="K56" s="103" t="str">
        <f t="shared" si="27"/>
        <v/>
      </c>
      <c r="L56" s="103" t="str">
        <f t="shared" si="28"/>
        <v/>
      </c>
      <c r="M56" s="103" t="str">
        <f t="shared" si="29"/>
        <v/>
      </c>
      <c r="N56" s="103" t="str">
        <f t="shared" si="30"/>
        <v/>
      </c>
      <c r="O56" s="103" t="str">
        <f t="shared" si="31"/>
        <v/>
      </c>
      <c r="P56" s="103" t="str">
        <f t="shared" si="32"/>
        <v/>
      </c>
      <c r="Q56" s="103" t="str">
        <f t="shared" si="5"/>
        <v/>
      </c>
      <c r="R56" s="103" t="str">
        <f t="shared" si="6"/>
        <v/>
      </c>
      <c r="T56" s="26" t="str">
        <f t="shared" si="33"/>
        <v/>
      </c>
      <c r="U56" s="119" t="str">
        <f t="shared" si="7"/>
        <v/>
      </c>
      <c r="V56" s="119"/>
      <c r="W56" s="120" t="str">
        <f t="shared" si="63"/>
        <v/>
      </c>
      <c r="X56" s="120" t="str">
        <f t="shared" si="64"/>
        <v/>
      </c>
      <c r="Y56" s="120" t="str">
        <f t="shared" si="45"/>
        <v/>
      </c>
      <c r="Z56" s="119"/>
      <c r="AA56" s="119" t="str">
        <f t="shared" si="65"/>
        <v/>
      </c>
      <c r="AC56" s="26" t="str">
        <f t="shared" si="46"/>
        <v/>
      </c>
      <c r="AD56" s="25" t="str">
        <f t="shared" si="47"/>
        <v/>
      </c>
      <c r="AE56" s="105"/>
      <c r="AF56" s="26" t="str">
        <f t="shared" si="48"/>
        <v/>
      </c>
      <c r="AG56" s="25" t="str">
        <f t="shared" si="49"/>
        <v/>
      </c>
      <c r="AH56" s="123"/>
      <c r="AI56" s="122" t="str">
        <f t="shared" si="50"/>
        <v/>
      </c>
      <c r="AJ56" s="124" t="str">
        <f t="shared" si="51"/>
        <v/>
      </c>
      <c r="AL56" s="25" t="str">
        <f t="shared" si="66"/>
        <v/>
      </c>
      <c r="AM56" s="25" t="str">
        <f t="shared" si="67"/>
        <v/>
      </c>
      <c r="AO56" s="33" t="str">
        <f t="shared" si="68"/>
        <v/>
      </c>
      <c r="AP56" s="33" t="str">
        <f t="shared" si="69"/>
        <v/>
      </c>
      <c r="AQ56" s="125"/>
      <c r="AR56" s="126" t="str">
        <f t="shared" si="70"/>
        <v/>
      </c>
      <c r="AS56" s="126" t="str">
        <f t="shared" si="71"/>
        <v/>
      </c>
      <c r="AT56" s="126"/>
      <c r="AU56" s="62" t="str">
        <f t="shared" si="52"/>
        <v/>
      </c>
      <c r="AV56" s="62" t="str">
        <f t="shared" si="53"/>
        <v/>
      </c>
      <c r="AW56" s="62" t="str">
        <f t="shared" si="54"/>
        <v/>
      </c>
      <c r="AX56" s="61" t="str">
        <f t="shared" si="72"/>
        <v/>
      </c>
      <c r="AY56" s="61"/>
      <c r="AZ56" s="33" t="str">
        <f>IF(B56="","",VLOOKUP($A$3,'Tab1-Plan'!$B$30:$F$33,IF(B56&lt;65,2,3),FALSE))</f>
        <v/>
      </c>
      <c r="BA56" s="33" t="str">
        <f>IF(T56="","",VLOOKUP($A$3,'Tab1-Plan'!$B$30:$F$33,IF(T56&lt;65,4,5),FALSE))</f>
        <v/>
      </c>
      <c r="BB56" s="115"/>
      <c r="BC56" s="126" t="str">
        <f t="shared" si="55"/>
        <v/>
      </c>
      <c r="BD56" s="126" t="str">
        <f t="shared" si="56"/>
        <v/>
      </c>
      <c r="BE56" s="125"/>
      <c r="BF56" s="62" t="str">
        <f t="shared" si="57"/>
        <v/>
      </c>
      <c r="BG56" s="62" t="str">
        <f t="shared" si="58"/>
        <v/>
      </c>
      <c r="BH56" s="62" t="str">
        <f t="shared" si="59"/>
        <v/>
      </c>
      <c r="BI56" s="61" t="str">
        <f t="shared" si="60"/>
        <v/>
      </c>
      <c r="BJ56" s="61"/>
      <c r="BK56" s="61" t="str">
        <f t="shared" si="61"/>
        <v/>
      </c>
      <c r="BL56" s="61" t="str">
        <f t="shared" si="62"/>
        <v/>
      </c>
      <c r="BM56" s="127"/>
      <c r="BU56" s="37"/>
      <c r="BV56" s="127"/>
      <c r="BW56" s="127"/>
    </row>
    <row r="57" spans="1:75">
      <c r="A57" s="26" t="str">
        <f t="shared" si="44"/>
        <v/>
      </c>
      <c r="B57" s="26" t="str">
        <f t="shared" si="26"/>
        <v/>
      </c>
      <c r="C57" s="26" t="str">
        <f t="shared" si="0"/>
        <v/>
      </c>
      <c r="D57" s="103" t="str">
        <f t="shared" si="1"/>
        <v/>
      </c>
      <c r="E57" s="118" t="str">
        <f t="shared" si="2"/>
        <v/>
      </c>
      <c r="F57" s="103" t="str">
        <f t="shared" si="3"/>
        <v/>
      </c>
      <c r="G57" s="103"/>
      <c r="H57" s="60" t="str">
        <f t="shared" si="4"/>
        <v/>
      </c>
      <c r="I57" s="64"/>
      <c r="J57" s="64"/>
      <c r="K57" s="103" t="str">
        <f t="shared" si="27"/>
        <v/>
      </c>
      <c r="L57" s="103" t="str">
        <f t="shared" si="28"/>
        <v/>
      </c>
      <c r="M57" s="103" t="str">
        <f t="shared" si="29"/>
        <v/>
      </c>
      <c r="N57" s="103" t="str">
        <f t="shared" si="30"/>
        <v/>
      </c>
      <c r="O57" s="103" t="str">
        <f t="shared" si="31"/>
        <v/>
      </c>
      <c r="P57" s="103" t="str">
        <f t="shared" si="32"/>
        <v/>
      </c>
      <c r="Q57" s="103" t="str">
        <f t="shared" si="5"/>
        <v/>
      </c>
      <c r="R57" s="103" t="str">
        <f t="shared" si="6"/>
        <v/>
      </c>
      <c r="T57" s="26" t="str">
        <f t="shared" si="33"/>
        <v/>
      </c>
      <c r="U57" s="119" t="str">
        <f t="shared" si="7"/>
        <v/>
      </c>
      <c r="V57" s="119"/>
      <c r="W57" s="120" t="str">
        <f t="shared" si="63"/>
        <v/>
      </c>
      <c r="X57" s="120" t="str">
        <f t="shared" si="64"/>
        <v/>
      </c>
      <c r="Y57" s="120" t="str">
        <f t="shared" si="45"/>
        <v/>
      </c>
      <c r="Z57" s="119"/>
      <c r="AA57" s="119" t="str">
        <f t="shared" si="65"/>
        <v/>
      </c>
      <c r="AC57" s="26" t="str">
        <f t="shared" si="46"/>
        <v/>
      </c>
      <c r="AD57" s="25" t="str">
        <f t="shared" si="47"/>
        <v/>
      </c>
      <c r="AE57" s="105"/>
      <c r="AF57" s="26" t="str">
        <f t="shared" si="48"/>
        <v/>
      </c>
      <c r="AG57" s="25" t="str">
        <f t="shared" si="49"/>
        <v/>
      </c>
      <c r="AH57" s="123"/>
      <c r="AI57" s="122" t="str">
        <f t="shared" si="50"/>
        <v/>
      </c>
      <c r="AJ57" s="124" t="str">
        <f t="shared" si="51"/>
        <v/>
      </c>
      <c r="AL57" s="25" t="str">
        <f t="shared" si="66"/>
        <v/>
      </c>
      <c r="AM57" s="25" t="str">
        <f t="shared" si="67"/>
        <v/>
      </c>
      <c r="AO57" s="33" t="str">
        <f t="shared" si="68"/>
        <v/>
      </c>
      <c r="AP57" s="33" t="str">
        <f t="shared" si="69"/>
        <v/>
      </c>
      <c r="AQ57" s="125"/>
      <c r="AR57" s="126" t="str">
        <f t="shared" si="70"/>
        <v/>
      </c>
      <c r="AS57" s="126" t="str">
        <f t="shared" si="71"/>
        <v/>
      </c>
      <c r="AT57" s="126"/>
      <c r="AU57" s="62" t="str">
        <f t="shared" si="52"/>
        <v/>
      </c>
      <c r="AV57" s="62" t="str">
        <f t="shared" si="53"/>
        <v/>
      </c>
      <c r="AW57" s="62" t="str">
        <f t="shared" si="54"/>
        <v/>
      </c>
      <c r="AX57" s="61" t="str">
        <f t="shared" si="72"/>
        <v/>
      </c>
      <c r="AY57" s="61"/>
      <c r="AZ57" s="33" t="str">
        <f>IF(B57="","",VLOOKUP($A$3,'Tab1-Plan'!$B$30:$F$33,IF(B57&lt;65,2,3),FALSE))</f>
        <v/>
      </c>
      <c r="BA57" s="33" t="str">
        <f>IF(T57="","",VLOOKUP($A$3,'Tab1-Plan'!$B$30:$F$33,IF(T57&lt;65,4,5),FALSE))</f>
        <v/>
      </c>
      <c r="BB57" s="115"/>
      <c r="BC57" s="126" t="str">
        <f t="shared" si="55"/>
        <v/>
      </c>
      <c r="BD57" s="126" t="str">
        <f t="shared" si="56"/>
        <v/>
      </c>
      <c r="BE57" s="125"/>
      <c r="BF57" s="62" t="str">
        <f t="shared" si="57"/>
        <v/>
      </c>
      <c r="BG57" s="62" t="str">
        <f t="shared" si="58"/>
        <v/>
      </c>
      <c r="BH57" s="62" t="str">
        <f t="shared" si="59"/>
        <v/>
      </c>
      <c r="BI57" s="61" t="str">
        <f t="shared" si="60"/>
        <v/>
      </c>
      <c r="BJ57" s="61"/>
      <c r="BK57" s="61" t="str">
        <f t="shared" si="61"/>
        <v/>
      </c>
      <c r="BL57" s="61" t="str">
        <f t="shared" si="62"/>
        <v/>
      </c>
      <c r="BM57" s="127"/>
      <c r="BU57" s="37"/>
      <c r="BV57" s="127"/>
      <c r="BW57" s="127"/>
    </row>
    <row r="58" spans="1:75">
      <c r="A58" s="26" t="str">
        <f t="shared" si="44"/>
        <v/>
      </c>
      <c r="B58" s="26" t="str">
        <f t="shared" si="26"/>
        <v/>
      </c>
      <c r="C58" s="26" t="str">
        <f t="shared" si="0"/>
        <v/>
      </c>
      <c r="D58" s="103" t="str">
        <f t="shared" si="1"/>
        <v/>
      </c>
      <c r="E58" s="118" t="str">
        <f t="shared" si="2"/>
        <v/>
      </c>
      <c r="F58" s="103" t="str">
        <f t="shared" si="3"/>
        <v/>
      </c>
      <c r="G58" s="103"/>
      <c r="H58" s="60" t="str">
        <f t="shared" si="4"/>
        <v/>
      </c>
      <c r="I58" s="64"/>
      <c r="J58" s="64"/>
      <c r="K58" s="103" t="str">
        <f t="shared" si="27"/>
        <v/>
      </c>
      <c r="L58" s="103" t="str">
        <f t="shared" si="28"/>
        <v/>
      </c>
      <c r="M58" s="103" t="str">
        <f t="shared" si="29"/>
        <v/>
      </c>
      <c r="N58" s="103" t="str">
        <f t="shared" si="30"/>
        <v/>
      </c>
      <c r="O58" s="103" t="str">
        <f t="shared" si="31"/>
        <v/>
      </c>
      <c r="P58" s="103" t="str">
        <f t="shared" si="32"/>
        <v/>
      </c>
      <c r="Q58" s="103" t="str">
        <f t="shared" si="5"/>
        <v/>
      </c>
      <c r="R58" s="103" t="str">
        <f t="shared" si="6"/>
        <v/>
      </c>
      <c r="T58" s="26" t="str">
        <f t="shared" si="33"/>
        <v/>
      </c>
      <c r="U58" s="119" t="str">
        <f t="shared" si="7"/>
        <v/>
      </c>
      <c r="V58" s="119"/>
      <c r="W58" s="120" t="str">
        <f t="shared" si="63"/>
        <v/>
      </c>
      <c r="X58" s="120" t="str">
        <f t="shared" si="64"/>
        <v/>
      </c>
      <c r="Y58" s="120" t="str">
        <f t="shared" si="45"/>
        <v/>
      </c>
      <c r="Z58" s="119"/>
      <c r="AA58" s="119" t="str">
        <f t="shared" si="65"/>
        <v/>
      </c>
      <c r="AC58" s="26" t="str">
        <f t="shared" si="46"/>
        <v/>
      </c>
      <c r="AD58" s="25" t="str">
        <f t="shared" si="47"/>
        <v/>
      </c>
      <c r="AE58" s="105"/>
      <c r="AF58" s="26" t="str">
        <f t="shared" si="48"/>
        <v/>
      </c>
      <c r="AG58" s="25" t="str">
        <f t="shared" si="49"/>
        <v/>
      </c>
      <c r="AH58" s="123"/>
      <c r="AI58" s="51" t="str">
        <f t="shared" si="50"/>
        <v/>
      </c>
      <c r="AJ58" s="35" t="str">
        <f t="shared" si="51"/>
        <v/>
      </c>
      <c r="AL58" s="25" t="str">
        <f t="shared" si="66"/>
        <v/>
      </c>
      <c r="AM58" s="25" t="str">
        <f t="shared" si="67"/>
        <v/>
      </c>
      <c r="AO58" s="33" t="str">
        <f t="shared" si="68"/>
        <v/>
      </c>
      <c r="AP58" s="33" t="str">
        <f t="shared" si="69"/>
        <v/>
      </c>
      <c r="AQ58" s="125"/>
      <c r="AR58" s="126" t="str">
        <f t="shared" si="70"/>
        <v/>
      </c>
      <c r="AS58" s="126" t="str">
        <f t="shared" si="71"/>
        <v/>
      </c>
      <c r="AT58" s="126"/>
      <c r="AU58" s="62" t="str">
        <f t="shared" si="52"/>
        <v/>
      </c>
      <c r="AV58" s="62" t="str">
        <f t="shared" si="53"/>
        <v/>
      </c>
      <c r="AW58" s="62" t="str">
        <f t="shared" si="54"/>
        <v/>
      </c>
      <c r="AX58" s="61" t="str">
        <f t="shared" si="72"/>
        <v/>
      </c>
      <c r="AY58" s="61"/>
      <c r="AZ58" s="33" t="str">
        <f>IF(B58="","",VLOOKUP($A$3,'Tab1-Plan'!$B$30:$F$33,IF(B58&lt;65,2,3),FALSE))</f>
        <v/>
      </c>
      <c r="BA58" s="33" t="str">
        <f>IF(T58="","",VLOOKUP($A$3,'Tab1-Plan'!$B$30:$F$33,IF(T58&lt;65,4,5),FALSE))</f>
        <v/>
      </c>
      <c r="BB58" s="115"/>
      <c r="BC58" s="126" t="str">
        <f t="shared" si="55"/>
        <v/>
      </c>
      <c r="BD58" s="126" t="str">
        <f t="shared" si="56"/>
        <v/>
      </c>
      <c r="BE58" s="125"/>
      <c r="BF58" s="62" t="str">
        <f t="shared" si="57"/>
        <v/>
      </c>
      <c r="BG58" s="62" t="str">
        <f t="shared" si="58"/>
        <v/>
      </c>
      <c r="BH58" s="62" t="str">
        <f t="shared" si="59"/>
        <v/>
      </c>
      <c r="BI58" s="61" t="str">
        <f t="shared" si="60"/>
        <v/>
      </c>
      <c r="BJ58" s="61"/>
      <c r="BK58" s="61" t="str">
        <f t="shared" si="61"/>
        <v/>
      </c>
      <c r="BL58" s="61" t="str">
        <f t="shared" si="62"/>
        <v/>
      </c>
      <c r="BM58" s="127"/>
      <c r="BU58" s="37"/>
      <c r="BV58" s="127"/>
      <c r="BW58" s="127"/>
    </row>
    <row r="59" spans="1:75">
      <c r="A59" s="26" t="str">
        <f t="shared" si="44"/>
        <v/>
      </c>
      <c r="B59" s="26" t="str">
        <f t="shared" si="26"/>
        <v/>
      </c>
      <c r="C59" s="26" t="str">
        <f t="shared" si="0"/>
        <v/>
      </c>
      <c r="D59" s="103" t="str">
        <f t="shared" si="1"/>
        <v/>
      </c>
      <c r="E59" s="118" t="str">
        <f t="shared" si="2"/>
        <v/>
      </c>
      <c r="F59" s="103" t="str">
        <f t="shared" si="3"/>
        <v/>
      </c>
      <c r="G59" s="103"/>
      <c r="H59" s="60" t="str">
        <f t="shared" si="4"/>
        <v/>
      </c>
      <c r="I59" s="64"/>
      <c r="J59" s="64"/>
      <c r="K59" s="103" t="str">
        <f t="shared" si="27"/>
        <v/>
      </c>
      <c r="L59" s="103" t="str">
        <f t="shared" si="28"/>
        <v/>
      </c>
      <c r="M59" s="103" t="str">
        <f t="shared" si="29"/>
        <v/>
      </c>
      <c r="N59" s="103" t="str">
        <f t="shared" si="30"/>
        <v/>
      </c>
      <c r="O59" s="103" t="str">
        <f t="shared" si="31"/>
        <v/>
      </c>
      <c r="P59" s="103" t="str">
        <f t="shared" si="32"/>
        <v/>
      </c>
      <c r="Q59" s="103" t="str">
        <f t="shared" si="5"/>
        <v/>
      </c>
      <c r="R59" s="103" t="str">
        <f t="shared" si="6"/>
        <v/>
      </c>
      <c r="T59" s="26" t="str">
        <f t="shared" si="33"/>
        <v/>
      </c>
      <c r="U59" s="119" t="str">
        <f t="shared" si="7"/>
        <v/>
      </c>
      <c r="V59" s="119"/>
      <c r="W59" s="120" t="str">
        <f t="shared" si="63"/>
        <v/>
      </c>
      <c r="X59" s="120" t="str">
        <f t="shared" si="64"/>
        <v/>
      </c>
      <c r="Y59" s="120" t="str">
        <f t="shared" si="45"/>
        <v/>
      </c>
      <c r="Z59" s="119"/>
      <c r="AA59" s="119" t="str">
        <f t="shared" si="65"/>
        <v/>
      </c>
      <c r="AC59" s="26" t="str">
        <f t="shared" si="46"/>
        <v/>
      </c>
      <c r="AD59" s="25" t="str">
        <f t="shared" si="47"/>
        <v/>
      </c>
      <c r="AE59" s="105"/>
      <c r="AF59" s="26" t="str">
        <f t="shared" si="48"/>
        <v/>
      </c>
      <c r="AG59" s="25" t="str">
        <f t="shared" si="49"/>
        <v/>
      </c>
      <c r="AH59" s="123"/>
      <c r="AI59" s="51" t="str">
        <f t="shared" si="50"/>
        <v/>
      </c>
      <c r="AJ59" s="35" t="str">
        <f t="shared" si="51"/>
        <v/>
      </c>
      <c r="AL59" s="25" t="str">
        <f t="shared" si="66"/>
        <v/>
      </c>
      <c r="AM59" s="25" t="str">
        <f t="shared" si="67"/>
        <v/>
      </c>
      <c r="AO59" s="33" t="str">
        <f t="shared" si="68"/>
        <v/>
      </c>
      <c r="AP59" s="33" t="str">
        <f t="shared" si="69"/>
        <v/>
      </c>
      <c r="AQ59" s="125"/>
      <c r="AR59" s="126" t="str">
        <f t="shared" si="70"/>
        <v/>
      </c>
      <c r="AS59" s="126" t="str">
        <f t="shared" si="71"/>
        <v/>
      </c>
      <c r="AT59" s="126"/>
      <c r="AU59" s="62" t="str">
        <f t="shared" si="52"/>
        <v/>
      </c>
      <c r="AV59" s="62" t="str">
        <f t="shared" si="53"/>
        <v/>
      </c>
      <c r="AW59" s="62" t="str">
        <f t="shared" si="54"/>
        <v/>
      </c>
      <c r="AX59" s="61" t="str">
        <f t="shared" si="72"/>
        <v/>
      </c>
      <c r="AY59" s="61"/>
      <c r="AZ59" s="33" t="str">
        <f>IF(B59="","",VLOOKUP($A$3,'Tab1-Plan'!$B$30:$F$33,IF(B59&lt;65,2,3),FALSE))</f>
        <v/>
      </c>
      <c r="BA59" s="33" t="str">
        <f>IF(T59="","",VLOOKUP($A$3,'Tab1-Plan'!$B$30:$F$33,IF(T59&lt;65,4,5),FALSE))</f>
        <v/>
      </c>
      <c r="BB59" s="115"/>
      <c r="BC59" s="126" t="str">
        <f t="shared" si="55"/>
        <v/>
      </c>
      <c r="BD59" s="126" t="str">
        <f t="shared" si="56"/>
        <v/>
      </c>
      <c r="BE59" s="125"/>
      <c r="BF59" s="62" t="str">
        <f t="shared" si="57"/>
        <v/>
      </c>
      <c r="BG59" s="62" t="str">
        <f t="shared" si="58"/>
        <v/>
      </c>
      <c r="BH59" s="62" t="str">
        <f t="shared" si="59"/>
        <v/>
      </c>
      <c r="BI59" s="61" t="str">
        <f t="shared" si="60"/>
        <v/>
      </c>
      <c r="BJ59" s="61"/>
      <c r="BK59" s="61" t="str">
        <f t="shared" si="61"/>
        <v/>
      </c>
      <c r="BL59" s="61" t="str">
        <f t="shared" si="62"/>
        <v/>
      </c>
      <c r="BM59" s="127"/>
      <c r="BU59" s="37"/>
      <c r="BV59" s="127"/>
      <c r="BW59" s="127"/>
    </row>
    <row r="60" spans="1:75">
      <c r="A60" s="26" t="str">
        <f t="shared" si="44"/>
        <v/>
      </c>
      <c r="B60" s="26" t="str">
        <f t="shared" si="26"/>
        <v/>
      </c>
      <c r="C60" s="26" t="str">
        <f t="shared" si="0"/>
        <v/>
      </c>
      <c r="D60" s="103" t="str">
        <f t="shared" si="1"/>
        <v/>
      </c>
      <c r="E60" s="118" t="str">
        <f t="shared" si="2"/>
        <v/>
      </c>
      <c r="F60" s="103" t="str">
        <f t="shared" si="3"/>
        <v/>
      </c>
      <c r="G60" s="103"/>
      <c r="H60" s="60" t="str">
        <f t="shared" si="4"/>
        <v/>
      </c>
      <c r="I60" s="64"/>
      <c r="J60" s="64"/>
      <c r="K60" s="103" t="str">
        <f t="shared" si="27"/>
        <v/>
      </c>
      <c r="L60" s="103" t="str">
        <f t="shared" si="28"/>
        <v/>
      </c>
      <c r="M60" s="103" t="str">
        <f t="shared" si="29"/>
        <v/>
      </c>
      <c r="N60" s="103" t="str">
        <f t="shared" si="30"/>
        <v/>
      </c>
      <c r="O60" s="103" t="str">
        <f t="shared" si="31"/>
        <v/>
      </c>
      <c r="P60" s="103" t="str">
        <f t="shared" si="32"/>
        <v/>
      </c>
      <c r="Q60" s="103" t="str">
        <f t="shared" si="5"/>
        <v/>
      </c>
      <c r="R60" s="103" t="str">
        <f t="shared" si="6"/>
        <v/>
      </c>
      <c r="T60" s="26" t="str">
        <f t="shared" si="33"/>
        <v/>
      </c>
      <c r="U60" s="119" t="str">
        <f t="shared" si="7"/>
        <v/>
      </c>
      <c r="V60" s="119"/>
      <c r="W60" s="120" t="str">
        <f t="shared" si="63"/>
        <v/>
      </c>
      <c r="X60" s="120" t="str">
        <f t="shared" si="64"/>
        <v/>
      </c>
      <c r="Y60" s="120" t="str">
        <f t="shared" si="45"/>
        <v/>
      </c>
      <c r="Z60" s="119"/>
      <c r="AA60" s="119" t="str">
        <f t="shared" si="65"/>
        <v/>
      </c>
      <c r="AC60" s="26" t="str">
        <f t="shared" si="46"/>
        <v/>
      </c>
      <c r="AD60" s="25" t="str">
        <f t="shared" si="47"/>
        <v/>
      </c>
      <c r="AE60" s="105"/>
      <c r="AF60" s="26" t="str">
        <f t="shared" si="48"/>
        <v/>
      </c>
      <c r="AG60" s="25" t="str">
        <f t="shared" si="49"/>
        <v/>
      </c>
      <c r="AH60" s="123"/>
      <c r="AI60" s="51" t="str">
        <f t="shared" si="50"/>
        <v/>
      </c>
      <c r="AJ60" s="35" t="str">
        <f t="shared" si="51"/>
        <v/>
      </c>
      <c r="AL60" s="25" t="str">
        <f t="shared" si="66"/>
        <v/>
      </c>
      <c r="AM60" s="25" t="str">
        <f t="shared" si="67"/>
        <v/>
      </c>
      <c r="AO60" s="33" t="str">
        <f t="shared" si="68"/>
        <v/>
      </c>
      <c r="AP60" s="33" t="str">
        <f t="shared" si="69"/>
        <v/>
      </c>
      <c r="AQ60" s="125"/>
      <c r="AR60" s="126" t="str">
        <f t="shared" si="70"/>
        <v/>
      </c>
      <c r="AS60" s="126" t="str">
        <f t="shared" si="71"/>
        <v/>
      </c>
      <c r="AT60" s="126"/>
      <c r="AU60" s="62" t="str">
        <f t="shared" si="52"/>
        <v/>
      </c>
      <c r="AV60" s="62" t="str">
        <f t="shared" si="53"/>
        <v/>
      </c>
      <c r="AW60" s="62" t="str">
        <f t="shared" si="54"/>
        <v/>
      </c>
      <c r="AX60" s="61" t="str">
        <f t="shared" si="72"/>
        <v/>
      </c>
      <c r="AY60" s="61"/>
      <c r="AZ60" s="33" t="str">
        <f>IF(B60="","",VLOOKUP($A$3,'Tab1-Plan'!$B$30:$F$33,IF(B60&lt;65,2,3),FALSE))</f>
        <v/>
      </c>
      <c r="BA60" s="33" t="str">
        <f>IF(T60="","",VLOOKUP($A$3,'Tab1-Plan'!$B$30:$F$33,IF(T60&lt;65,4,5),FALSE))</f>
        <v/>
      </c>
      <c r="BB60" s="115"/>
      <c r="BC60" s="126" t="str">
        <f t="shared" si="55"/>
        <v/>
      </c>
      <c r="BD60" s="126" t="str">
        <f t="shared" si="56"/>
        <v/>
      </c>
      <c r="BE60" s="125"/>
      <c r="BF60" s="62" t="str">
        <f t="shared" si="57"/>
        <v/>
      </c>
      <c r="BG60" s="62" t="str">
        <f t="shared" si="58"/>
        <v/>
      </c>
      <c r="BH60" s="62" t="str">
        <f t="shared" si="59"/>
        <v/>
      </c>
      <c r="BI60" s="61" t="str">
        <f t="shared" si="60"/>
        <v/>
      </c>
      <c r="BJ60" s="61"/>
      <c r="BK60" s="61" t="str">
        <f t="shared" si="61"/>
        <v/>
      </c>
      <c r="BL60" s="61" t="str">
        <f t="shared" si="62"/>
        <v/>
      </c>
      <c r="BM60" s="127"/>
      <c r="BU60" s="37"/>
      <c r="BV60" s="127"/>
      <c r="BW60" s="127"/>
    </row>
    <row r="61" spans="1:75">
      <c r="A61" s="26" t="str">
        <f t="shared" si="44"/>
        <v/>
      </c>
      <c r="B61" s="26" t="str">
        <f t="shared" si="26"/>
        <v/>
      </c>
      <c r="C61" s="26" t="str">
        <f t="shared" si="0"/>
        <v/>
      </c>
      <c r="D61" s="103" t="str">
        <f t="shared" si="1"/>
        <v/>
      </c>
      <c r="E61" s="118" t="str">
        <f t="shared" si="2"/>
        <v/>
      </c>
      <c r="F61" s="103" t="str">
        <f t="shared" si="3"/>
        <v/>
      </c>
      <c r="G61" s="103"/>
      <c r="H61" s="60" t="str">
        <f t="shared" si="4"/>
        <v/>
      </c>
      <c r="I61" s="64"/>
      <c r="J61" s="64"/>
      <c r="K61" s="103" t="str">
        <f t="shared" si="27"/>
        <v/>
      </c>
      <c r="L61" s="103" t="str">
        <f t="shared" si="28"/>
        <v/>
      </c>
      <c r="M61" s="103" t="str">
        <f t="shared" si="29"/>
        <v/>
      </c>
      <c r="N61" s="103" t="str">
        <f t="shared" si="30"/>
        <v/>
      </c>
      <c r="O61" s="103" t="str">
        <f t="shared" si="31"/>
        <v/>
      </c>
      <c r="P61" s="103" t="str">
        <f t="shared" si="32"/>
        <v/>
      </c>
      <c r="Q61" s="103" t="str">
        <f t="shared" si="5"/>
        <v/>
      </c>
      <c r="R61" s="103" t="str">
        <f t="shared" si="6"/>
        <v/>
      </c>
      <c r="T61" s="26" t="str">
        <f t="shared" si="33"/>
        <v/>
      </c>
      <c r="U61" s="119" t="str">
        <f t="shared" si="7"/>
        <v/>
      </c>
      <c r="V61" s="119"/>
      <c r="W61" s="120" t="str">
        <f t="shared" si="63"/>
        <v/>
      </c>
      <c r="X61" s="120" t="str">
        <f t="shared" si="64"/>
        <v/>
      </c>
      <c r="Y61" s="120" t="str">
        <f t="shared" si="45"/>
        <v/>
      </c>
      <c r="Z61" s="119"/>
      <c r="AA61" s="119" t="str">
        <f t="shared" si="65"/>
        <v/>
      </c>
      <c r="AC61" s="26" t="str">
        <f t="shared" si="46"/>
        <v/>
      </c>
      <c r="AD61" s="25" t="str">
        <f t="shared" si="47"/>
        <v/>
      </c>
      <c r="AE61" s="105"/>
      <c r="AF61" s="26" t="str">
        <f t="shared" si="48"/>
        <v/>
      </c>
      <c r="AG61" s="25" t="str">
        <f t="shared" si="49"/>
        <v/>
      </c>
      <c r="AH61" s="123"/>
      <c r="AI61" s="51" t="str">
        <f t="shared" si="50"/>
        <v/>
      </c>
      <c r="AJ61" s="35" t="str">
        <f t="shared" si="51"/>
        <v/>
      </c>
      <c r="AL61" s="25" t="str">
        <f t="shared" si="66"/>
        <v/>
      </c>
      <c r="AM61" s="25" t="str">
        <f t="shared" si="67"/>
        <v/>
      </c>
      <c r="AO61" s="33" t="str">
        <f t="shared" si="68"/>
        <v/>
      </c>
      <c r="AP61" s="33" t="str">
        <f t="shared" si="69"/>
        <v/>
      </c>
      <c r="AQ61" s="125"/>
      <c r="AR61" s="126" t="str">
        <f t="shared" si="70"/>
        <v/>
      </c>
      <c r="AS61" s="126" t="str">
        <f t="shared" si="71"/>
        <v/>
      </c>
      <c r="AT61" s="126"/>
      <c r="AU61" s="62" t="str">
        <f t="shared" si="52"/>
        <v/>
      </c>
      <c r="AV61" s="62" t="str">
        <f t="shared" si="53"/>
        <v/>
      </c>
      <c r="AW61" s="62" t="str">
        <f t="shared" si="54"/>
        <v/>
      </c>
      <c r="AX61" s="61" t="str">
        <f t="shared" si="72"/>
        <v/>
      </c>
      <c r="AY61" s="61"/>
      <c r="AZ61" s="33" t="str">
        <f>IF(B61="","",VLOOKUP($A$3,'Tab1-Plan'!$B$30:$F$33,IF(B61&lt;65,2,3),FALSE))</f>
        <v/>
      </c>
      <c r="BA61" s="33" t="str">
        <f>IF(T61="","",VLOOKUP($A$3,'Tab1-Plan'!$B$30:$F$33,IF(T61&lt;65,4,5),FALSE))</f>
        <v/>
      </c>
      <c r="BB61" s="115"/>
      <c r="BC61" s="126" t="str">
        <f t="shared" si="55"/>
        <v/>
      </c>
      <c r="BD61" s="126" t="str">
        <f t="shared" si="56"/>
        <v/>
      </c>
      <c r="BE61" s="125"/>
      <c r="BF61" s="62" t="str">
        <f t="shared" si="57"/>
        <v/>
      </c>
      <c r="BG61" s="62" t="str">
        <f t="shared" si="58"/>
        <v/>
      </c>
      <c r="BH61" s="62" t="str">
        <f t="shared" si="59"/>
        <v/>
      </c>
      <c r="BI61" s="61" t="str">
        <f t="shared" si="60"/>
        <v/>
      </c>
      <c r="BJ61" s="61"/>
      <c r="BK61" s="61" t="str">
        <f t="shared" si="61"/>
        <v/>
      </c>
      <c r="BL61" s="61" t="str">
        <f t="shared" si="62"/>
        <v/>
      </c>
      <c r="BM61" s="127"/>
      <c r="BU61" s="37"/>
      <c r="BV61" s="127"/>
      <c r="BW61" s="127"/>
    </row>
    <row r="62" spans="1:75">
      <c r="A62" s="26" t="str">
        <f t="shared" si="44"/>
        <v/>
      </c>
      <c r="B62" s="26" t="str">
        <f t="shared" si="26"/>
        <v/>
      </c>
      <c r="C62" s="26" t="str">
        <f t="shared" si="0"/>
        <v/>
      </c>
      <c r="D62" s="103" t="str">
        <f t="shared" si="1"/>
        <v/>
      </c>
      <c r="E62" s="118" t="str">
        <f t="shared" si="2"/>
        <v/>
      </c>
      <c r="F62" s="103" t="str">
        <f t="shared" si="3"/>
        <v/>
      </c>
      <c r="G62" s="103"/>
      <c r="H62" s="60" t="str">
        <f t="shared" si="4"/>
        <v/>
      </c>
      <c r="I62" s="64"/>
      <c r="J62" s="64"/>
      <c r="K62" s="103" t="str">
        <f t="shared" si="27"/>
        <v/>
      </c>
      <c r="L62" s="103" t="str">
        <f t="shared" si="28"/>
        <v/>
      </c>
      <c r="M62" s="103" t="str">
        <f t="shared" si="29"/>
        <v/>
      </c>
      <c r="N62" s="103" t="str">
        <f t="shared" si="30"/>
        <v/>
      </c>
      <c r="O62" s="103" t="str">
        <f t="shared" si="31"/>
        <v/>
      </c>
      <c r="P62" s="103" t="str">
        <f t="shared" si="32"/>
        <v/>
      </c>
      <c r="Q62" s="103" t="str">
        <f t="shared" si="5"/>
        <v/>
      </c>
      <c r="R62" s="103" t="str">
        <f t="shared" si="6"/>
        <v/>
      </c>
      <c r="T62" s="26" t="str">
        <f t="shared" si="33"/>
        <v/>
      </c>
      <c r="U62" s="119" t="str">
        <f t="shared" si="7"/>
        <v/>
      </c>
      <c r="V62" s="119"/>
      <c r="W62" s="120" t="str">
        <f t="shared" si="63"/>
        <v/>
      </c>
      <c r="X62" s="120" t="str">
        <f t="shared" si="64"/>
        <v/>
      </c>
      <c r="Y62" s="120" t="str">
        <f t="shared" si="45"/>
        <v/>
      </c>
      <c r="Z62" s="119"/>
      <c r="AA62" s="119" t="str">
        <f t="shared" si="65"/>
        <v/>
      </c>
      <c r="AC62" s="26" t="str">
        <f t="shared" si="46"/>
        <v/>
      </c>
      <c r="AD62" s="25" t="str">
        <f t="shared" si="47"/>
        <v/>
      </c>
      <c r="AE62" s="105"/>
      <c r="AF62" s="26" t="str">
        <f t="shared" si="48"/>
        <v/>
      </c>
      <c r="AG62" s="25" t="str">
        <f t="shared" si="49"/>
        <v/>
      </c>
      <c r="AH62" s="123"/>
      <c r="AI62" s="51" t="str">
        <f t="shared" si="50"/>
        <v/>
      </c>
      <c r="AJ62" s="35" t="str">
        <f t="shared" si="51"/>
        <v/>
      </c>
      <c r="AL62" s="25" t="str">
        <f t="shared" si="66"/>
        <v/>
      </c>
      <c r="AM62" s="25" t="str">
        <f t="shared" si="67"/>
        <v/>
      </c>
      <c r="AO62" s="33" t="str">
        <f t="shared" si="68"/>
        <v/>
      </c>
      <c r="AP62" s="33" t="str">
        <f t="shared" si="69"/>
        <v/>
      </c>
      <c r="AQ62" s="125"/>
      <c r="AR62" s="126" t="str">
        <f t="shared" si="70"/>
        <v/>
      </c>
      <c r="AS62" s="126" t="str">
        <f t="shared" si="71"/>
        <v/>
      </c>
      <c r="AT62" s="126"/>
      <c r="AU62" s="62" t="str">
        <f t="shared" si="52"/>
        <v/>
      </c>
      <c r="AV62" s="62" t="str">
        <f t="shared" si="53"/>
        <v/>
      </c>
      <c r="AW62" s="62" t="str">
        <f t="shared" si="54"/>
        <v/>
      </c>
      <c r="AX62" s="61" t="str">
        <f t="shared" si="72"/>
        <v/>
      </c>
      <c r="AY62" s="61"/>
      <c r="AZ62" s="33" t="str">
        <f>IF(B62="","",VLOOKUP($A$3,'Tab1-Plan'!$B$30:$F$33,IF(B62&lt;65,2,3),FALSE))</f>
        <v/>
      </c>
      <c r="BA62" s="33" t="str">
        <f>IF(T62="","",VLOOKUP($A$3,'Tab1-Plan'!$B$30:$F$33,IF(T62&lt;65,4,5),FALSE))</f>
        <v/>
      </c>
      <c r="BB62" s="115"/>
      <c r="BC62" s="126" t="str">
        <f t="shared" si="55"/>
        <v/>
      </c>
      <c r="BD62" s="126" t="str">
        <f t="shared" si="56"/>
        <v/>
      </c>
      <c r="BE62" s="125"/>
      <c r="BF62" s="62" t="str">
        <f t="shared" si="57"/>
        <v/>
      </c>
      <c r="BG62" s="62" t="str">
        <f t="shared" si="58"/>
        <v/>
      </c>
      <c r="BH62" s="62" t="str">
        <f t="shared" si="59"/>
        <v/>
      </c>
      <c r="BI62" s="61" t="str">
        <f t="shared" si="60"/>
        <v/>
      </c>
      <c r="BJ62" s="61"/>
      <c r="BK62" s="61" t="str">
        <f t="shared" si="61"/>
        <v/>
      </c>
      <c r="BL62" s="61" t="str">
        <f t="shared" si="62"/>
        <v/>
      </c>
      <c r="BM62" s="127"/>
      <c r="BU62" s="37"/>
      <c r="BV62" s="127"/>
      <c r="BW62" s="127"/>
    </row>
    <row r="63" spans="1:75">
      <c r="A63" s="26" t="str">
        <f t="shared" si="44"/>
        <v/>
      </c>
      <c r="B63" s="26" t="str">
        <f t="shared" si="26"/>
        <v/>
      </c>
      <c r="C63" s="26" t="str">
        <f t="shared" si="0"/>
        <v/>
      </c>
      <c r="D63" s="103" t="str">
        <f t="shared" si="1"/>
        <v/>
      </c>
      <c r="E63" s="118" t="str">
        <f t="shared" si="2"/>
        <v/>
      </c>
      <c r="F63" s="103" t="str">
        <f t="shared" si="3"/>
        <v/>
      </c>
      <c r="G63" s="103"/>
      <c r="H63" s="60" t="str">
        <f t="shared" si="4"/>
        <v/>
      </c>
      <c r="I63" s="64"/>
      <c r="J63" s="64"/>
      <c r="K63" s="103" t="str">
        <f t="shared" si="27"/>
        <v/>
      </c>
      <c r="L63" s="103" t="str">
        <f t="shared" si="28"/>
        <v/>
      </c>
      <c r="M63" s="103" t="str">
        <f t="shared" si="29"/>
        <v/>
      </c>
      <c r="N63" s="103" t="str">
        <f t="shared" si="30"/>
        <v/>
      </c>
      <c r="O63" s="103" t="str">
        <f t="shared" si="31"/>
        <v/>
      </c>
      <c r="P63" s="103" t="str">
        <f t="shared" si="32"/>
        <v/>
      </c>
      <c r="Q63" s="103" t="str">
        <f t="shared" si="5"/>
        <v/>
      </c>
      <c r="R63" s="103" t="str">
        <f t="shared" si="6"/>
        <v/>
      </c>
      <c r="T63" s="26" t="str">
        <f t="shared" si="33"/>
        <v/>
      </c>
      <c r="U63" s="119" t="str">
        <f t="shared" si="7"/>
        <v/>
      </c>
      <c r="V63" s="119"/>
      <c r="W63" s="120" t="str">
        <f t="shared" si="63"/>
        <v/>
      </c>
      <c r="X63" s="120" t="str">
        <f t="shared" si="64"/>
        <v/>
      </c>
      <c r="Y63" s="120" t="str">
        <f t="shared" si="45"/>
        <v/>
      </c>
      <c r="Z63" s="119"/>
      <c r="AA63" s="119" t="str">
        <f t="shared" si="65"/>
        <v/>
      </c>
      <c r="AC63" s="26" t="str">
        <f t="shared" si="46"/>
        <v/>
      </c>
      <c r="AD63" s="25" t="str">
        <f t="shared" si="47"/>
        <v/>
      </c>
      <c r="AE63" s="105"/>
      <c r="AF63" s="26" t="str">
        <f t="shared" si="48"/>
        <v/>
      </c>
      <c r="AG63" s="25" t="str">
        <f t="shared" si="49"/>
        <v/>
      </c>
      <c r="AH63" s="123"/>
      <c r="AI63" s="51" t="str">
        <f t="shared" si="50"/>
        <v/>
      </c>
      <c r="AJ63" s="35" t="str">
        <f t="shared" si="51"/>
        <v/>
      </c>
      <c r="AL63" s="25" t="str">
        <f t="shared" si="66"/>
        <v/>
      </c>
      <c r="AM63" s="25" t="str">
        <f t="shared" si="67"/>
        <v/>
      </c>
      <c r="AO63" s="33" t="str">
        <f t="shared" si="68"/>
        <v/>
      </c>
      <c r="AP63" s="33" t="str">
        <f t="shared" si="69"/>
        <v/>
      </c>
      <c r="AQ63" s="125"/>
      <c r="AR63" s="126" t="str">
        <f t="shared" si="70"/>
        <v/>
      </c>
      <c r="AS63" s="126" t="str">
        <f t="shared" si="71"/>
        <v/>
      </c>
      <c r="AT63" s="126"/>
      <c r="AU63" s="62" t="str">
        <f t="shared" si="52"/>
        <v/>
      </c>
      <c r="AV63" s="62" t="str">
        <f t="shared" si="53"/>
        <v/>
      </c>
      <c r="AW63" s="62" t="str">
        <f t="shared" si="54"/>
        <v/>
      </c>
      <c r="AX63" s="61" t="str">
        <f t="shared" si="72"/>
        <v/>
      </c>
      <c r="AY63" s="61"/>
      <c r="AZ63" s="33" t="str">
        <f>IF(B63="","",VLOOKUP($A$3,'Tab1-Plan'!$B$30:$F$33,IF(B63&lt;65,2,3),FALSE))</f>
        <v/>
      </c>
      <c r="BA63" s="33" t="str">
        <f>IF(T63="","",VLOOKUP($A$3,'Tab1-Plan'!$B$30:$F$33,IF(T63&lt;65,4,5),FALSE))</f>
        <v/>
      </c>
      <c r="BB63" s="115"/>
      <c r="BC63" s="126" t="str">
        <f t="shared" si="55"/>
        <v/>
      </c>
      <c r="BD63" s="126" t="str">
        <f t="shared" si="56"/>
        <v/>
      </c>
      <c r="BE63" s="125"/>
      <c r="BF63" s="62" t="str">
        <f t="shared" si="57"/>
        <v/>
      </c>
      <c r="BG63" s="62" t="str">
        <f t="shared" si="58"/>
        <v/>
      </c>
      <c r="BH63" s="62" t="str">
        <f t="shared" si="59"/>
        <v/>
      </c>
      <c r="BI63" s="61" t="str">
        <f t="shared" si="60"/>
        <v/>
      </c>
      <c r="BJ63" s="61"/>
      <c r="BK63" s="61" t="str">
        <f t="shared" si="61"/>
        <v/>
      </c>
      <c r="BL63" s="61" t="str">
        <f t="shared" si="62"/>
        <v/>
      </c>
      <c r="BM63" s="127"/>
      <c r="BU63" s="37"/>
      <c r="BV63" s="127"/>
      <c r="BW63" s="127"/>
    </row>
    <row r="64" spans="1:75">
      <c r="A64" s="26" t="str">
        <f t="shared" si="44"/>
        <v/>
      </c>
      <c r="B64" s="26" t="str">
        <f t="shared" si="26"/>
        <v/>
      </c>
      <c r="C64" s="26" t="str">
        <f t="shared" si="0"/>
        <v/>
      </c>
      <c r="D64" s="103" t="str">
        <f t="shared" si="1"/>
        <v/>
      </c>
      <c r="E64" s="118" t="str">
        <f t="shared" si="2"/>
        <v/>
      </c>
      <c r="F64" s="103" t="str">
        <f t="shared" si="3"/>
        <v/>
      </c>
      <c r="G64" s="103"/>
      <c r="H64" s="60" t="str">
        <f t="shared" si="4"/>
        <v/>
      </c>
      <c r="I64" s="64"/>
      <c r="J64" s="64"/>
      <c r="K64" s="103" t="str">
        <f t="shared" si="27"/>
        <v/>
      </c>
      <c r="L64" s="103" t="str">
        <f t="shared" si="28"/>
        <v/>
      </c>
      <c r="M64" s="103" t="str">
        <f t="shared" si="29"/>
        <v/>
      </c>
      <c r="N64" s="103" t="str">
        <f t="shared" si="30"/>
        <v/>
      </c>
      <c r="O64" s="103" t="str">
        <f t="shared" si="31"/>
        <v/>
      </c>
      <c r="P64" s="103" t="str">
        <f t="shared" si="32"/>
        <v/>
      </c>
      <c r="Q64" s="103" t="str">
        <f t="shared" si="5"/>
        <v/>
      </c>
      <c r="R64" s="103" t="str">
        <f t="shared" si="6"/>
        <v/>
      </c>
      <c r="T64" s="26" t="str">
        <f t="shared" si="33"/>
        <v/>
      </c>
      <c r="U64" s="119" t="str">
        <f t="shared" si="7"/>
        <v/>
      </c>
      <c r="V64" s="119"/>
      <c r="W64" s="120" t="str">
        <f t="shared" si="63"/>
        <v/>
      </c>
      <c r="X64" s="120" t="str">
        <f t="shared" si="64"/>
        <v/>
      </c>
      <c r="Y64" s="120" t="str">
        <f t="shared" si="45"/>
        <v/>
      </c>
      <c r="Z64" s="119"/>
      <c r="AA64" s="119" t="str">
        <f t="shared" si="65"/>
        <v/>
      </c>
      <c r="AC64" s="26" t="str">
        <f t="shared" si="46"/>
        <v/>
      </c>
      <c r="AD64" s="25" t="str">
        <f t="shared" si="47"/>
        <v/>
      </c>
      <c r="AE64" s="105"/>
      <c r="AF64" s="26" t="str">
        <f t="shared" si="48"/>
        <v/>
      </c>
      <c r="AG64" s="25" t="str">
        <f t="shared" si="49"/>
        <v/>
      </c>
      <c r="AH64" s="123"/>
      <c r="AI64" s="51" t="str">
        <f t="shared" si="50"/>
        <v/>
      </c>
      <c r="AJ64" s="35" t="str">
        <f t="shared" si="51"/>
        <v/>
      </c>
      <c r="AL64" s="25" t="str">
        <f t="shared" si="66"/>
        <v/>
      </c>
      <c r="AM64" s="25" t="str">
        <f t="shared" si="67"/>
        <v/>
      </c>
      <c r="AO64" s="33" t="str">
        <f t="shared" si="68"/>
        <v/>
      </c>
      <c r="AP64" s="33" t="str">
        <f t="shared" si="69"/>
        <v/>
      </c>
      <c r="AQ64" s="125"/>
      <c r="AR64" s="126" t="str">
        <f t="shared" si="70"/>
        <v/>
      </c>
      <c r="AS64" s="126" t="str">
        <f t="shared" si="71"/>
        <v/>
      </c>
      <c r="AT64" s="126"/>
      <c r="AU64" s="62" t="str">
        <f t="shared" si="52"/>
        <v/>
      </c>
      <c r="AV64" s="62" t="str">
        <f t="shared" si="53"/>
        <v/>
      </c>
      <c r="AW64" s="62" t="str">
        <f t="shared" si="54"/>
        <v/>
      </c>
      <c r="AX64" s="61" t="str">
        <f t="shared" si="72"/>
        <v/>
      </c>
      <c r="AY64" s="61"/>
      <c r="AZ64" s="33" t="str">
        <f>IF(B64="","",VLOOKUP($A$3,'Tab1-Plan'!$B$30:$F$33,IF(B64&lt;65,2,3),FALSE))</f>
        <v/>
      </c>
      <c r="BA64" s="33" t="str">
        <f>IF(T64="","",VLOOKUP($A$3,'Tab1-Plan'!$B$30:$F$33,IF(T64&lt;65,4,5),FALSE))</f>
        <v/>
      </c>
      <c r="BB64" s="115"/>
      <c r="BC64" s="126" t="str">
        <f t="shared" si="55"/>
        <v/>
      </c>
      <c r="BD64" s="126" t="str">
        <f t="shared" si="56"/>
        <v/>
      </c>
      <c r="BE64" s="125"/>
      <c r="BF64" s="62" t="str">
        <f t="shared" si="57"/>
        <v/>
      </c>
      <c r="BG64" s="62" t="str">
        <f t="shared" si="58"/>
        <v/>
      </c>
      <c r="BH64" s="62" t="str">
        <f t="shared" si="59"/>
        <v/>
      </c>
      <c r="BI64" s="61" t="str">
        <f t="shared" si="60"/>
        <v/>
      </c>
      <c r="BJ64" s="61"/>
      <c r="BK64" s="61" t="str">
        <f t="shared" si="61"/>
        <v/>
      </c>
      <c r="BL64" s="61" t="str">
        <f t="shared" si="62"/>
        <v/>
      </c>
      <c r="BM64" s="127"/>
      <c r="BU64" s="37"/>
      <c r="BV64" s="127"/>
      <c r="BW64" s="127"/>
    </row>
    <row r="65" spans="1:75">
      <c r="A65" s="26" t="str">
        <f t="shared" si="44"/>
        <v/>
      </c>
      <c r="B65" s="26" t="str">
        <f t="shared" si="26"/>
        <v/>
      </c>
      <c r="C65" s="26" t="str">
        <f t="shared" si="0"/>
        <v/>
      </c>
      <c r="D65" s="103" t="str">
        <f t="shared" si="1"/>
        <v/>
      </c>
      <c r="E65" s="118" t="str">
        <f t="shared" si="2"/>
        <v/>
      </c>
      <c r="F65" s="103" t="str">
        <f t="shared" si="3"/>
        <v/>
      </c>
      <c r="G65" s="103"/>
      <c r="H65" s="60" t="str">
        <f t="shared" si="4"/>
        <v/>
      </c>
      <c r="I65" s="64"/>
      <c r="J65" s="64"/>
      <c r="K65" s="103" t="str">
        <f t="shared" si="27"/>
        <v/>
      </c>
      <c r="L65" s="103" t="str">
        <f t="shared" si="28"/>
        <v/>
      </c>
      <c r="M65" s="103" t="str">
        <f t="shared" si="29"/>
        <v/>
      </c>
      <c r="N65" s="103" t="str">
        <f t="shared" si="30"/>
        <v/>
      </c>
      <c r="O65" s="103" t="str">
        <f t="shared" si="31"/>
        <v/>
      </c>
      <c r="P65" s="103" t="str">
        <f t="shared" si="32"/>
        <v/>
      </c>
      <c r="Q65" s="103" t="str">
        <f t="shared" si="5"/>
        <v/>
      </c>
      <c r="R65" s="103" t="str">
        <f t="shared" si="6"/>
        <v/>
      </c>
      <c r="T65" s="26" t="str">
        <f t="shared" si="33"/>
        <v/>
      </c>
      <c r="U65" s="119" t="str">
        <f t="shared" si="7"/>
        <v/>
      </c>
      <c r="V65" s="119"/>
      <c r="W65" s="120" t="str">
        <f t="shared" si="63"/>
        <v/>
      </c>
      <c r="X65" s="120" t="str">
        <f t="shared" si="64"/>
        <v/>
      </c>
      <c r="Y65" s="120" t="str">
        <f t="shared" si="45"/>
        <v/>
      </c>
      <c r="Z65" s="119"/>
      <c r="AA65" s="119" t="str">
        <f t="shared" si="65"/>
        <v/>
      </c>
      <c r="AC65" s="26" t="str">
        <f t="shared" si="46"/>
        <v/>
      </c>
      <c r="AD65" s="25" t="str">
        <f t="shared" si="47"/>
        <v/>
      </c>
      <c r="AE65" s="105"/>
      <c r="AF65" s="26" t="str">
        <f t="shared" si="48"/>
        <v/>
      </c>
      <c r="AG65" s="25" t="str">
        <f t="shared" si="49"/>
        <v/>
      </c>
      <c r="AH65" s="123"/>
      <c r="AI65" s="51" t="str">
        <f t="shared" si="50"/>
        <v/>
      </c>
      <c r="AJ65" s="35" t="str">
        <f t="shared" si="51"/>
        <v/>
      </c>
      <c r="AL65" s="25" t="str">
        <f t="shared" si="66"/>
        <v/>
      </c>
      <c r="AM65" s="25" t="str">
        <f t="shared" si="67"/>
        <v/>
      </c>
      <c r="AO65" s="33" t="str">
        <f t="shared" si="68"/>
        <v/>
      </c>
      <c r="AP65" s="33" t="str">
        <f t="shared" si="69"/>
        <v/>
      </c>
      <c r="AQ65" s="125"/>
      <c r="AR65" s="126" t="str">
        <f t="shared" si="70"/>
        <v/>
      </c>
      <c r="AS65" s="126" t="str">
        <f t="shared" si="71"/>
        <v/>
      </c>
      <c r="AT65" s="126"/>
      <c r="AU65" s="62" t="str">
        <f t="shared" si="52"/>
        <v/>
      </c>
      <c r="AV65" s="62" t="str">
        <f t="shared" si="53"/>
        <v/>
      </c>
      <c r="AW65" s="62" t="str">
        <f t="shared" si="54"/>
        <v/>
      </c>
      <c r="AX65" s="61" t="str">
        <f t="shared" si="72"/>
        <v/>
      </c>
      <c r="AY65" s="61"/>
      <c r="AZ65" s="33" t="str">
        <f>IF(B65="","",VLOOKUP($A$3,'Tab1-Plan'!$B$30:$F$33,IF(B65&lt;65,2,3),FALSE))</f>
        <v/>
      </c>
      <c r="BA65" s="33" t="str">
        <f>IF(T65="","",VLOOKUP($A$3,'Tab1-Plan'!$B$30:$F$33,IF(T65&lt;65,4,5),FALSE))</f>
        <v/>
      </c>
      <c r="BB65" s="115"/>
      <c r="BC65" s="126" t="str">
        <f t="shared" si="55"/>
        <v/>
      </c>
      <c r="BD65" s="126" t="str">
        <f t="shared" si="56"/>
        <v/>
      </c>
      <c r="BE65" s="125"/>
      <c r="BF65" s="62" t="str">
        <f t="shared" si="57"/>
        <v/>
      </c>
      <c r="BG65" s="62" t="str">
        <f t="shared" si="58"/>
        <v/>
      </c>
      <c r="BH65" s="62" t="str">
        <f t="shared" si="59"/>
        <v/>
      </c>
      <c r="BI65" s="61" t="str">
        <f t="shared" si="60"/>
        <v/>
      </c>
      <c r="BJ65" s="61"/>
      <c r="BK65" s="61" t="str">
        <f t="shared" si="61"/>
        <v/>
      </c>
      <c r="BL65" s="61" t="str">
        <f t="shared" si="62"/>
        <v/>
      </c>
      <c r="BM65" s="127"/>
      <c r="BU65" s="37"/>
      <c r="BV65" s="127"/>
      <c r="BW65" s="127"/>
    </row>
    <row r="66" spans="1:75">
      <c r="A66" s="26" t="str">
        <f t="shared" si="44"/>
        <v/>
      </c>
      <c r="B66" s="26" t="str">
        <f t="shared" si="26"/>
        <v/>
      </c>
      <c r="C66" s="26" t="str">
        <f t="shared" si="0"/>
        <v/>
      </c>
      <c r="D66" s="103" t="str">
        <f t="shared" si="1"/>
        <v/>
      </c>
      <c r="E66" s="118" t="str">
        <f t="shared" si="2"/>
        <v/>
      </c>
      <c r="F66" s="103" t="str">
        <f t="shared" si="3"/>
        <v/>
      </c>
      <c r="G66" s="103"/>
      <c r="H66" s="60" t="str">
        <f t="shared" si="4"/>
        <v/>
      </c>
      <c r="I66" s="64"/>
      <c r="J66" s="64"/>
      <c r="K66" s="103" t="str">
        <f t="shared" si="27"/>
        <v/>
      </c>
      <c r="L66" s="103" t="str">
        <f t="shared" si="28"/>
        <v/>
      </c>
      <c r="M66" s="103" t="str">
        <f t="shared" si="29"/>
        <v/>
      </c>
      <c r="N66" s="103" t="str">
        <f t="shared" si="30"/>
        <v/>
      </c>
      <c r="O66" s="103" t="str">
        <f t="shared" si="31"/>
        <v/>
      </c>
      <c r="P66" s="103" t="str">
        <f t="shared" si="32"/>
        <v/>
      </c>
      <c r="Q66" s="103" t="str">
        <f t="shared" si="5"/>
        <v/>
      </c>
      <c r="R66" s="103" t="str">
        <f t="shared" si="6"/>
        <v/>
      </c>
      <c r="T66" s="26" t="str">
        <f t="shared" si="33"/>
        <v/>
      </c>
      <c r="U66" s="119" t="str">
        <f t="shared" si="7"/>
        <v/>
      </c>
      <c r="V66" s="119"/>
      <c r="W66" s="120" t="str">
        <f t="shared" si="63"/>
        <v/>
      </c>
      <c r="X66" s="120" t="str">
        <f t="shared" si="64"/>
        <v/>
      </c>
      <c r="Y66" s="120" t="str">
        <f t="shared" si="45"/>
        <v/>
      </c>
      <c r="Z66" s="119"/>
      <c r="AA66" s="119" t="str">
        <f t="shared" si="65"/>
        <v/>
      </c>
      <c r="AC66" s="26" t="str">
        <f t="shared" si="46"/>
        <v/>
      </c>
      <c r="AD66" s="25" t="str">
        <f t="shared" si="47"/>
        <v/>
      </c>
      <c r="AE66" s="105"/>
      <c r="AF66" s="26" t="str">
        <f t="shared" si="48"/>
        <v/>
      </c>
      <c r="AG66" s="25" t="str">
        <f t="shared" si="49"/>
        <v/>
      </c>
      <c r="AH66" s="123"/>
      <c r="AI66" s="51" t="str">
        <f t="shared" si="50"/>
        <v/>
      </c>
      <c r="AJ66" s="35" t="str">
        <f t="shared" si="51"/>
        <v/>
      </c>
      <c r="AL66" s="25" t="str">
        <f t="shared" si="66"/>
        <v/>
      </c>
      <c r="AM66" s="25" t="str">
        <f t="shared" si="67"/>
        <v/>
      </c>
      <c r="AO66" s="33" t="str">
        <f t="shared" si="68"/>
        <v/>
      </c>
      <c r="AP66" s="33" t="str">
        <f t="shared" si="69"/>
        <v/>
      </c>
      <c r="AQ66" s="125"/>
      <c r="AR66" s="126" t="str">
        <f t="shared" si="70"/>
        <v/>
      </c>
      <c r="AS66" s="126" t="str">
        <f t="shared" si="71"/>
        <v/>
      </c>
      <c r="AT66" s="126"/>
      <c r="AU66" s="62" t="str">
        <f t="shared" si="52"/>
        <v/>
      </c>
      <c r="AV66" s="62" t="str">
        <f t="shared" si="53"/>
        <v/>
      </c>
      <c r="AW66" s="62" t="str">
        <f t="shared" si="54"/>
        <v/>
      </c>
      <c r="AX66" s="61" t="str">
        <f t="shared" si="72"/>
        <v/>
      </c>
      <c r="AY66" s="61"/>
      <c r="AZ66" s="33" t="str">
        <f>IF(B66="","",VLOOKUP($A$3,'Tab1-Plan'!$B$30:$F$33,IF(B66&lt;65,2,3),FALSE))</f>
        <v/>
      </c>
      <c r="BA66" s="33" t="str">
        <f>IF(T66="","",VLOOKUP($A$3,'Tab1-Plan'!$B$30:$F$33,IF(T66&lt;65,4,5),FALSE))</f>
        <v/>
      </c>
      <c r="BB66" s="115"/>
      <c r="BC66" s="126" t="str">
        <f t="shared" si="55"/>
        <v/>
      </c>
      <c r="BD66" s="126" t="str">
        <f t="shared" si="56"/>
        <v/>
      </c>
      <c r="BE66" s="125"/>
      <c r="BF66" s="62" t="str">
        <f t="shared" si="57"/>
        <v/>
      </c>
      <c r="BG66" s="62" t="str">
        <f t="shared" si="58"/>
        <v/>
      </c>
      <c r="BH66" s="62" t="str">
        <f t="shared" si="59"/>
        <v/>
      </c>
      <c r="BI66" s="61" t="str">
        <f t="shared" si="60"/>
        <v/>
      </c>
      <c r="BJ66" s="61"/>
      <c r="BK66" s="61" t="str">
        <f t="shared" si="61"/>
        <v/>
      </c>
      <c r="BL66" s="61" t="str">
        <f t="shared" si="62"/>
        <v/>
      </c>
      <c r="BM66" s="127"/>
      <c r="BU66" s="37"/>
      <c r="BV66" s="127"/>
      <c r="BW66" s="127"/>
    </row>
    <row r="67" spans="1:75">
      <c r="A67" s="26" t="str">
        <f t="shared" si="44"/>
        <v/>
      </c>
      <c r="B67" s="26" t="str">
        <f t="shared" si="26"/>
        <v/>
      </c>
      <c r="C67" s="26" t="str">
        <f t="shared" si="0"/>
        <v/>
      </c>
      <c r="D67" s="103" t="str">
        <f t="shared" si="1"/>
        <v/>
      </c>
      <c r="E67" s="118" t="str">
        <f t="shared" si="2"/>
        <v/>
      </c>
      <c r="F67" s="103" t="str">
        <f t="shared" si="3"/>
        <v/>
      </c>
      <c r="G67" s="103"/>
      <c r="H67" s="60" t="str">
        <f t="shared" si="4"/>
        <v/>
      </c>
      <c r="I67" s="64"/>
      <c r="J67" s="64"/>
      <c r="K67" s="103" t="str">
        <f t="shared" si="27"/>
        <v/>
      </c>
      <c r="L67" s="103" t="str">
        <f t="shared" si="28"/>
        <v/>
      </c>
      <c r="M67" s="103" t="str">
        <f t="shared" si="29"/>
        <v/>
      </c>
      <c r="N67" s="103" t="str">
        <f t="shared" si="30"/>
        <v/>
      </c>
      <c r="O67" s="103" t="str">
        <f t="shared" si="31"/>
        <v/>
      </c>
      <c r="P67" s="103" t="str">
        <f t="shared" si="32"/>
        <v/>
      </c>
      <c r="Q67" s="103" t="str">
        <f t="shared" si="5"/>
        <v/>
      </c>
      <c r="R67" s="103" t="str">
        <f t="shared" si="6"/>
        <v/>
      </c>
      <c r="T67" s="26" t="str">
        <f t="shared" si="33"/>
        <v/>
      </c>
      <c r="U67" s="119" t="str">
        <f t="shared" si="7"/>
        <v/>
      </c>
      <c r="V67" s="119"/>
      <c r="W67" s="120" t="str">
        <f t="shared" si="63"/>
        <v/>
      </c>
      <c r="X67" s="120" t="str">
        <f t="shared" si="64"/>
        <v/>
      </c>
      <c r="Y67" s="120" t="str">
        <f t="shared" si="45"/>
        <v/>
      </c>
      <c r="Z67" s="119"/>
      <c r="AA67" s="119" t="str">
        <f t="shared" si="65"/>
        <v/>
      </c>
      <c r="AC67" s="26" t="str">
        <f t="shared" si="46"/>
        <v/>
      </c>
      <c r="AD67" s="25" t="str">
        <f t="shared" si="47"/>
        <v/>
      </c>
      <c r="AE67" s="105"/>
      <c r="AF67" s="26" t="str">
        <f t="shared" si="48"/>
        <v/>
      </c>
      <c r="AG67" s="25" t="str">
        <f t="shared" si="49"/>
        <v/>
      </c>
      <c r="AH67" s="123"/>
      <c r="AI67" s="51" t="str">
        <f t="shared" si="50"/>
        <v/>
      </c>
      <c r="AJ67" s="35" t="str">
        <f t="shared" si="51"/>
        <v/>
      </c>
      <c r="AL67" s="25" t="str">
        <f t="shared" si="66"/>
        <v/>
      </c>
      <c r="AM67" s="25" t="str">
        <f t="shared" si="67"/>
        <v/>
      </c>
      <c r="AO67" s="33" t="str">
        <f t="shared" si="68"/>
        <v/>
      </c>
      <c r="AP67" s="33" t="str">
        <f t="shared" si="69"/>
        <v/>
      </c>
      <c r="AQ67" s="125"/>
      <c r="AR67" s="126" t="str">
        <f t="shared" si="70"/>
        <v/>
      </c>
      <c r="AS67" s="126" t="str">
        <f t="shared" si="71"/>
        <v/>
      </c>
      <c r="AT67" s="126"/>
      <c r="AU67" s="62" t="str">
        <f t="shared" si="52"/>
        <v/>
      </c>
      <c r="AV67" s="62" t="str">
        <f t="shared" si="53"/>
        <v/>
      </c>
      <c r="AW67" s="62" t="str">
        <f t="shared" si="54"/>
        <v/>
      </c>
      <c r="AX67" s="61" t="str">
        <f t="shared" si="72"/>
        <v/>
      </c>
      <c r="AY67" s="61"/>
      <c r="AZ67" s="33" t="str">
        <f>IF(B67="","",VLOOKUP($A$3,'Tab1-Plan'!$B$30:$F$33,IF(B67&lt;65,2,3),FALSE))</f>
        <v/>
      </c>
      <c r="BA67" s="33" t="str">
        <f>IF(T67="","",VLOOKUP($A$3,'Tab1-Plan'!$B$30:$F$33,IF(T67&lt;65,4,5),FALSE))</f>
        <v/>
      </c>
      <c r="BB67" s="115"/>
      <c r="BC67" s="126" t="str">
        <f t="shared" si="55"/>
        <v/>
      </c>
      <c r="BD67" s="126" t="str">
        <f t="shared" si="56"/>
        <v/>
      </c>
      <c r="BE67" s="125"/>
      <c r="BF67" s="62" t="str">
        <f t="shared" si="57"/>
        <v/>
      </c>
      <c r="BG67" s="62" t="str">
        <f t="shared" si="58"/>
        <v/>
      </c>
      <c r="BH67" s="62" t="str">
        <f t="shared" si="59"/>
        <v/>
      </c>
      <c r="BI67" s="61" t="str">
        <f t="shared" si="60"/>
        <v/>
      </c>
      <c r="BJ67" s="61"/>
      <c r="BK67" s="61" t="str">
        <f t="shared" si="61"/>
        <v/>
      </c>
      <c r="BL67" s="61" t="str">
        <f t="shared" si="62"/>
        <v/>
      </c>
      <c r="BM67" s="127"/>
      <c r="BU67" s="37"/>
      <c r="BV67" s="127"/>
      <c r="BW67" s="127"/>
    </row>
    <row r="68" spans="1:75">
      <c r="A68" s="26" t="str">
        <f t="shared" si="44"/>
        <v/>
      </c>
      <c r="B68" s="26" t="str">
        <f t="shared" si="26"/>
        <v/>
      </c>
      <c r="C68" s="26" t="str">
        <f t="shared" si="0"/>
        <v/>
      </c>
      <c r="D68" s="103" t="str">
        <f t="shared" si="1"/>
        <v/>
      </c>
      <c r="E68" s="118" t="str">
        <f t="shared" si="2"/>
        <v/>
      </c>
      <c r="F68" s="103" t="str">
        <f t="shared" si="3"/>
        <v/>
      </c>
      <c r="G68" s="103"/>
      <c r="H68" s="60" t="str">
        <f t="shared" si="4"/>
        <v/>
      </c>
      <c r="I68" s="64"/>
      <c r="J68" s="64"/>
      <c r="K68" s="103" t="str">
        <f t="shared" si="27"/>
        <v/>
      </c>
      <c r="L68" s="103" t="str">
        <f t="shared" si="28"/>
        <v/>
      </c>
      <c r="M68" s="103" t="str">
        <f t="shared" si="29"/>
        <v/>
      </c>
      <c r="N68" s="103" t="str">
        <f t="shared" si="30"/>
        <v/>
      </c>
      <c r="O68" s="103" t="str">
        <f t="shared" si="31"/>
        <v/>
      </c>
      <c r="P68" s="103" t="str">
        <f t="shared" si="32"/>
        <v/>
      </c>
      <c r="Q68" s="103" t="str">
        <f t="shared" si="5"/>
        <v/>
      </c>
      <c r="R68" s="103" t="str">
        <f t="shared" si="6"/>
        <v/>
      </c>
      <c r="T68" s="26" t="str">
        <f t="shared" si="33"/>
        <v/>
      </c>
      <c r="U68" s="119" t="str">
        <f t="shared" si="7"/>
        <v/>
      </c>
      <c r="V68" s="119"/>
      <c r="W68" s="120" t="str">
        <f t="shared" si="63"/>
        <v/>
      </c>
      <c r="X68" s="120" t="str">
        <f t="shared" si="64"/>
        <v/>
      </c>
      <c r="Y68" s="120" t="str">
        <f t="shared" si="45"/>
        <v/>
      </c>
      <c r="Z68" s="119"/>
      <c r="AA68" s="119" t="str">
        <f t="shared" si="65"/>
        <v/>
      </c>
      <c r="AC68" s="26" t="str">
        <f t="shared" si="46"/>
        <v/>
      </c>
      <c r="AD68" s="25" t="str">
        <f t="shared" si="47"/>
        <v/>
      </c>
      <c r="AE68" s="105"/>
      <c r="AF68" s="26" t="str">
        <f t="shared" si="48"/>
        <v/>
      </c>
      <c r="AG68" s="25" t="str">
        <f t="shared" si="49"/>
        <v/>
      </c>
      <c r="AH68" s="123"/>
      <c r="AI68" s="51" t="str">
        <f t="shared" si="50"/>
        <v/>
      </c>
      <c r="AJ68" s="35" t="str">
        <f t="shared" si="51"/>
        <v/>
      </c>
      <c r="AL68" s="25" t="str">
        <f t="shared" si="66"/>
        <v/>
      </c>
      <c r="AM68" s="25" t="str">
        <f t="shared" si="67"/>
        <v/>
      </c>
      <c r="AO68" s="33" t="str">
        <f t="shared" si="68"/>
        <v/>
      </c>
      <c r="AP68" s="33" t="str">
        <f t="shared" si="69"/>
        <v/>
      </c>
      <c r="AQ68" s="125"/>
      <c r="AR68" s="126" t="str">
        <f t="shared" si="70"/>
        <v/>
      </c>
      <c r="AS68" s="126" t="str">
        <f t="shared" si="71"/>
        <v/>
      </c>
      <c r="AT68" s="126"/>
      <c r="AU68" s="62" t="str">
        <f t="shared" si="52"/>
        <v/>
      </c>
      <c r="AV68" s="62" t="str">
        <f t="shared" si="53"/>
        <v/>
      </c>
      <c r="AW68" s="62" t="str">
        <f t="shared" si="54"/>
        <v/>
      </c>
      <c r="AX68" s="61" t="str">
        <f t="shared" si="72"/>
        <v/>
      </c>
      <c r="AY68" s="61"/>
      <c r="AZ68" s="33" t="str">
        <f>IF(B68="","",VLOOKUP($A$3,'Tab1-Plan'!$B$30:$F$33,IF(B68&lt;65,2,3),FALSE))</f>
        <v/>
      </c>
      <c r="BA68" s="33" t="str">
        <f>IF(T68="","",VLOOKUP($A$3,'Tab1-Plan'!$B$30:$F$33,IF(T68&lt;65,4,5),FALSE))</f>
        <v/>
      </c>
      <c r="BB68" s="115"/>
      <c r="BC68" s="126" t="str">
        <f t="shared" si="55"/>
        <v/>
      </c>
      <c r="BD68" s="126" t="str">
        <f t="shared" si="56"/>
        <v/>
      </c>
      <c r="BE68" s="125"/>
      <c r="BF68" s="62" t="str">
        <f t="shared" si="57"/>
        <v/>
      </c>
      <c r="BG68" s="62" t="str">
        <f t="shared" si="58"/>
        <v/>
      </c>
      <c r="BH68" s="62" t="str">
        <f t="shared" si="59"/>
        <v/>
      </c>
      <c r="BI68" s="61" t="str">
        <f t="shared" si="60"/>
        <v/>
      </c>
      <c r="BJ68" s="61"/>
      <c r="BK68" s="61" t="str">
        <f t="shared" si="61"/>
        <v/>
      </c>
      <c r="BL68" s="61" t="str">
        <f t="shared" si="62"/>
        <v/>
      </c>
      <c r="BM68" s="127"/>
      <c r="BU68" s="37"/>
      <c r="BV68" s="127"/>
      <c r="BW68" s="127"/>
    </row>
    <row r="69" spans="1:75">
      <c r="A69" s="26" t="str">
        <f t="shared" si="44"/>
        <v/>
      </c>
      <c r="B69" s="26" t="str">
        <f t="shared" si="26"/>
        <v/>
      </c>
      <c r="C69" s="26" t="str">
        <f t="shared" si="0"/>
        <v/>
      </c>
      <c r="D69" s="103" t="str">
        <f t="shared" si="1"/>
        <v/>
      </c>
      <c r="E69" s="118" t="str">
        <f t="shared" si="2"/>
        <v/>
      </c>
      <c r="F69" s="103" t="str">
        <f t="shared" si="3"/>
        <v/>
      </c>
      <c r="G69" s="103"/>
      <c r="H69" s="60" t="str">
        <f t="shared" si="4"/>
        <v/>
      </c>
      <c r="I69" s="64"/>
      <c r="J69" s="64"/>
      <c r="K69" s="103" t="str">
        <f t="shared" si="27"/>
        <v/>
      </c>
      <c r="L69" s="103" t="str">
        <f t="shared" si="28"/>
        <v/>
      </c>
      <c r="M69" s="103" t="str">
        <f t="shared" si="29"/>
        <v/>
      </c>
      <c r="N69" s="103" t="str">
        <f t="shared" si="30"/>
        <v/>
      </c>
      <c r="O69" s="103" t="str">
        <f t="shared" si="31"/>
        <v/>
      </c>
      <c r="P69" s="103" t="str">
        <f t="shared" si="32"/>
        <v/>
      </c>
      <c r="Q69" s="103" t="str">
        <f t="shared" si="5"/>
        <v/>
      </c>
      <c r="R69" s="103" t="str">
        <f t="shared" si="6"/>
        <v/>
      </c>
      <c r="T69" s="26" t="str">
        <f t="shared" si="33"/>
        <v/>
      </c>
      <c r="U69" s="119" t="str">
        <f t="shared" si="7"/>
        <v/>
      </c>
      <c r="V69" s="119"/>
      <c r="W69" s="120" t="str">
        <f t="shared" si="63"/>
        <v/>
      </c>
      <c r="X69" s="120" t="str">
        <f t="shared" si="64"/>
        <v/>
      </c>
      <c r="Y69" s="120" t="str">
        <f t="shared" si="45"/>
        <v/>
      </c>
      <c r="Z69" s="119"/>
      <c r="AA69" s="119" t="str">
        <f t="shared" si="65"/>
        <v/>
      </c>
      <c r="AC69" s="26" t="str">
        <f t="shared" si="46"/>
        <v/>
      </c>
      <c r="AD69" s="25" t="str">
        <f t="shared" si="47"/>
        <v/>
      </c>
      <c r="AE69" s="105"/>
      <c r="AF69" s="26" t="str">
        <f t="shared" si="48"/>
        <v/>
      </c>
      <c r="AG69" s="25" t="str">
        <f t="shared" si="49"/>
        <v/>
      </c>
      <c r="AH69" s="123"/>
      <c r="AI69" s="51" t="str">
        <f t="shared" si="50"/>
        <v/>
      </c>
      <c r="AJ69" s="35" t="str">
        <f t="shared" si="51"/>
        <v/>
      </c>
      <c r="AL69" s="25" t="str">
        <f t="shared" si="66"/>
        <v/>
      </c>
      <c r="AM69" s="25" t="str">
        <f t="shared" si="67"/>
        <v/>
      </c>
      <c r="AO69" s="33" t="str">
        <f t="shared" si="68"/>
        <v/>
      </c>
      <c r="AP69" s="33" t="str">
        <f t="shared" si="69"/>
        <v/>
      </c>
      <c r="AQ69" s="125"/>
      <c r="AR69" s="126" t="str">
        <f t="shared" si="70"/>
        <v/>
      </c>
      <c r="AS69" s="126" t="str">
        <f t="shared" si="71"/>
        <v/>
      </c>
      <c r="AT69" s="126"/>
      <c r="AU69" s="62" t="str">
        <f t="shared" si="52"/>
        <v/>
      </c>
      <c r="AV69" s="62" t="str">
        <f t="shared" si="53"/>
        <v/>
      </c>
      <c r="AW69" s="62" t="str">
        <f t="shared" si="54"/>
        <v/>
      </c>
      <c r="AX69" s="61" t="str">
        <f t="shared" si="72"/>
        <v/>
      </c>
      <c r="AY69" s="61"/>
      <c r="AZ69" s="33" t="str">
        <f>IF(B69="","",VLOOKUP($A$3,'Tab1-Plan'!$B$30:$F$33,IF(B69&lt;65,2,3),FALSE))</f>
        <v/>
      </c>
      <c r="BA69" s="33" t="str">
        <f>IF(T69="","",VLOOKUP($A$3,'Tab1-Plan'!$B$30:$F$33,IF(T69&lt;65,4,5),FALSE))</f>
        <v/>
      </c>
      <c r="BB69" s="115"/>
      <c r="BC69" s="126" t="str">
        <f t="shared" si="55"/>
        <v/>
      </c>
      <c r="BD69" s="126" t="str">
        <f t="shared" si="56"/>
        <v/>
      </c>
      <c r="BE69" s="125"/>
      <c r="BF69" s="62" t="str">
        <f t="shared" si="57"/>
        <v/>
      </c>
      <c r="BG69" s="62" t="str">
        <f t="shared" si="58"/>
        <v/>
      </c>
      <c r="BH69" s="62" t="str">
        <f t="shared" si="59"/>
        <v/>
      </c>
      <c r="BI69" s="61" t="str">
        <f t="shared" si="60"/>
        <v/>
      </c>
      <c r="BJ69" s="61"/>
      <c r="BK69" s="61" t="str">
        <f t="shared" si="61"/>
        <v/>
      </c>
      <c r="BL69" s="61" t="str">
        <f t="shared" si="62"/>
        <v/>
      </c>
      <c r="BM69" s="127"/>
      <c r="BU69" s="37"/>
      <c r="BV69" s="127"/>
      <c r="BW69" s="127"/>
    </row>
    <row r="70" spans="1:75">
      <c r="A70" s="26" t="str">
        <f t="shared" si="44"/>
        <v/>
      </c>
      <c r="B70" s="26" t="str">
        <f t="shared" si="26"/>
        <v/>
      </c>
      <c r="C70" s="26" t="str">
        <f t="shared" ref="C70:C133" si="73">IF(B70="","",retiree_service_at_retirement)</f>
        <v/>
      </c>
      <c r="D70" s="103" t="str">
        <f t="shared" ref="D70:D133" si="74">IF(B70="","",IF($A$2="R",0,VLOOKUP($B70,RETIREMENT,2,TRUE)))</f>
        <v/>
      </c>
      <c r="E70" s="118" t="str">
        <f t="shared" ref="E70:E133" si="75">IF(B70="","",IF($A$2="R",0,VLOOKUP($B70,WITHDRAWAL,2)))</f>
        <v/>
      </c>
      <c r="F70" s="103" t="str">
        <f t="shared" ref="F70:F133" si="76">IF(B70="","",IF(OR(retiree_sex="M",retiree_sex="m"),VLOOKUP(IF(B70&lt;20,20,$B70),DEATH_MALE,2),IF(OR(retiree_sex="F",retiree_sex="f"),VLOOKUP(IF(B70&lt;20,20,$B70),DEATH_FEMALE,2),"error")))</f>
        <v/>
      </c>
      <c r="G70" s="103"/>
      <c r="H70" s="60" t="str">
        <f t="shared" ref="H70:H133" si="77">IF(B70="","",IF($A$2="R",1,0))</f>
        <v/>
      </c>
      <c r="I70" s="64"/>
      <c r="J70" s="64"/>
      <c r="K70" s="103" t="str">
        <f t="shared" si="27"/>
        <v/>
      </c>
      <c r="L70" s="103" t="str">
        <f t="shared" si="28"/>
        <v/>
      </c>
      <c r="M70" s="103" t="str">
        <f t="shared" si="29"/>
        <v/>
      </c>
      <c r="N70" s="103" t="str">
        <f t="shared" si="30"/>
        <v/>
      </c>
      <c r="O70" s="103" t="str">
        <f t="shared" si="31"/>
        <v/>
      </c>
      <c r="P70" s="103" t="str">
        <f t="shared" si="32"/>
        <v/>
      </c>
      <c r="Q70" s="103" t="str">
        <f t="shared" ref="Q70:Q133" si="78">IF(B70="","",P70*(1-$F70))</f>
        <v/>
      </c>
      <c r="R70" s="103" t="str">
        <f t="shared" ref="R70:R133" si="79">IF(B70="","",AVERAGE(P70:Q70))</f>
        <v/>
      </c>
      <c r="T70" s="26" t="str">
        <f t="shared" si="33"/>
        <v/>
      </c>
      <c r="U70" s="119" t="str">
        <f t="shared" ref="U70:U133" si="80">IF(T70="","",IF(OR(retiree_sex="M",retiree_sex="m"),VLOOKUP(IF(T70&lt;20,20,$T70),DEATH_FEMALE,2),IF(OR(retiree_sex="F",retiree_sex="f"),VLOOKUP(IF(T70&lt;20,20,$T70),DEATH_MALE,2),"error")))</f>
        <v/>
      </c>
      <c r="V70" s="119"/>
      <c r="W70" s="120" t="str">
        <f t="shared" si="63"/>
        <v/>
      </c>
      <c r="X70" s="120" t="str">
        <f t="shared" si="64"/>
        <v/>
      </c>
      <c r="Y70" s="120" t="str">
        <f t="shared" ref="Y70:Y101" si="81">IF(T70="","",AVERAGE(W70,X70))</f>
        <v/>
      </c>
      <c r="Z70" s="119"/>
      <c r="AA70" s="119" t="str">
        <f t="shared" si="65"/>
        <v/>
      </c>
      <c r="AC70" s="26" t="str">
        <f t="shared" ref="AC70:AC101" si="82">B70</f>
        <v/>
      </c>
      <c r="AD70" s="25" t="str">
        <f t="shared" ref="AD70:AD101" si="83">IF(AC70="","",VLOOKUP(AC70,agingtable,3))</f>
        <v/>
      </c>
      <c r="AE70" s="105"/>
      <c r="AF70" s="26" t="str">
        <f t="shared" ref="AF70:AF101" si="84">T70</f>
        <v/>
      </c>
      <c r="AG70" s="25" t="str">
        <f t="shared" ref="AG70:AG101" si="85">IF(AF70="","",VLOOKUP(AF70,agingtable,3))</f>
        <v/>
      </c>
      <c r="AH70" s="123"/>
      <c r="AI70" s="51" t="str">
        <f t="shared" ref="AI70:AI101" si="86">IF(A70="","",VLOOKUP($A70,TRENDS,2,TRUE))</f>
        <v/>
      </c>
      <c r="AJ70" s="35" t="str">
        <f t="shared" ref="AJ70:AJ101" si="87">IF(A70="","",VLOOKUP($A70,TRENDS,3,TRUE))</f>
        <v/>
      </c>
      <c r="AL70" s="25" t="str">
        <f t="shared" si="66"/>
        <v/>
      </c>
      <c r="AM70" s="25" t="str">
        <f t="shared" si="67"/>
        <v/>
      </c>
      <c r="AO70" s="33" t="str">
        <f t="shared" si="68"/>
        <v/>
      </c>
      <c r="AP70" s="33" t="str">
        <f t="shared" si="69"/>
        <v/>
      </c>
      <c r="AQ70" s="125"/>
      <c r="AR70" s="126" t="str">
        <f t="shared" si="70"/>
        <v/>
      </c>
      <c r="AS70" s="126" t="str">
        <f t="shared" si="71"/>
        <v/>
      </c>
      <c r="AT70" s="126"/>
      <c r="AU70" s="62" t="str">
        <f t="shared" ref="AU70:AU101" si="88">IF($B70="","",(AR70)*$R70*$I70)</f>
        <v/>
      </c>
      <c r="AV70" s="62" t="str">
        <f t="shared" ref="AV70:AV101" si="89">IF($T70="","",(AS70)*$Y70*$I70)</f>
        <v/>
      </c>
      <c r="AW70" s="62" t="str">
        <f t="shared" ref="AW70:AW101" si="90">IF($A70="","",SUM(AU70:AV70))</f>
        <v/>
      </c>
      <c r="AX70" s="61" t="str">
        <f t="shared" si="72"/>
        <v/>
      </c>
      <c r="AY70" s="61"/>
      <c r="AZ70" s="33" t="str">
        <f>IF(B70="","",VLOOKUP($A$3,'Tab1-Plan'!$B$30:$F$33,IF(B70&lt;65,2,3),FALSE))</f>
        <v/>
      </c>
      <c r="BA70" s="33" t="str">
        <f>IF(T70="","",VLOOKUP($A$3,'Tab1-Plan'!$B$30:$F$33,IF(T70&lt;65,4,5),FALSE))</f>
        <v/>
      </c>
      <c r="BB70" s="115"/>
      <c r="BC70" s="126" t="str">
        <f t="shared" ref="BC70:BC101" si="91">IF(B70="","",AZ70*IF(AZ70&lt;1,AR70,AM70))</f>
        <v/>
      </c>
      <c r="BD70" s="126" t="str">
        <f t="shared" ref="BD70:BD101" si="92">IF($T70="","",BA70*IF(BA70&lt;1,AS70,$AM70))</f>
        <v/>
      </c>
      <c r="BE70" s="125"/>
      <c r="BF70" s="62" t="str">
        <f t="shared" ref="BF70:BF101" si="93">IF($B70="","",(BC70)*$R70*$I70)</f>
        <v/>
      </c>
      <c r="BG70" s="62" t="str">
        <f t="shared" ref="BG70:BG101" si="94">IF($T70="","",(BD70)*$Y70*$I70)</f>
        <v/>
      </c>
      <c r="BH70" s="62" t="str">
        <f t="shared" ref="BH70:BH101" si="95">IF($A70="","",SUM(BF70:BG70))</f>
        <v/>
      </c>
      <c r="BI70" s="61" t="str">
        <f t="shared" ref="BI70:BI101" si="96">IF($A70="","",BH70*AA70)</f>
        <v/>
      </c>
      <c r="BJ70" s="61"/>
      <c r="BK70" s="61" t="str">
        <f t="shared" ref="BK70:BK101" si="97">IF(A70="","",AW70-BH70)</f>
        <v/>
      </c>
      <c r="BL70" s="61" t="str">
        <f t="shared" ref="BL70:BL101" si="98">IF(A70="","",AX70-BI70)</f>
        <v/>
      </c>
      <c r="BM70" s="127"/>
      <c r="BU70" s="37"/>
      <c r="BV70" s="127"/>
      <c r="BW70" s="127"/>
    </row>
    <row r="71" spans="1:75">
      <c r="A71" s="26" t="str">
        <f t="shared" si="44"/>
        <v/>
      </c>
      <c r="B71" s="26" t="str">
        <f t="shared" ref="B71:B134" si="99">IF(B70="","",IF((B70+1)&gt;110,"",B70+1))</f>
        <v/>
      </c>
      <c r="C71" s="26" t="str">
        <f t="shared" si="73"/>
        <v/>
      </c>
      <c r="D71" s="103" t="str">
        <f t="shared" si="74"/>
        <v/>
      </c>
      <c r="E71" s="118" t="str">
        <f t="shared" si="75"/>
        <v/>
      </c>
      <c r="F71" s="103" t="str">
        <f t="shared" si="76"/>
        <v/>
      </c>
      <c r="G71" s="103"/>
      <c r="H71" s="60" t="str">
        <f t="shared" si="77"/>
        <v/>
      </c>
      <c r="I71" s="64"/>
      <c r="J71" s="64"/>
      <c r="K71" s="103" t="str">
        <f t="shared" ref="K71:K134" si="100">IF(B71="","",O70)</f>
        <v/>
      </c>
      <c r="L71" s="103" t="str">
        <f t="shared" ref="L71:L134" si="101">IF(B71="","",H71*$K71*IF($D71="",0,$D71))</f>
        <v/>
      </c>
      <c r="M71" s="103" t="str">
        <f t="shared" ref="M71:M134" si="102">IF(B71="","",IF(H71=1,0,$K71*IF($E71="",0,$E71)))</f>
        <v/>
      </c>
      <c r="N71" s="103" t="str">
        <f t="shared" ref="N71:N134" si="103">IF(B71="","",$K71*$F71)</f>
        <v/>
      </c>
      <c r="O71" s="103" t="str">
        <f t="shared" ref="O71:O134" si="104">IF(B71="","",MAX(K71-SUM(L71:N71),0))</f>
        <v/>
      </c>
      <c r="P71" s="103" t="str">
        <f t="shared" ref="P71:P134" si="105">IF(B71="","",L71+Q70)</f>
        <v/>
      </c>
      <c r="Q71" s="103" t="str">
        <f t="shared" si="78"/>
        <v/>
      </c>
      <c r="R71" s="103" t="str">
        <f t="shared" si="79"/>
        <v/>
      </c>
      <c r="T71" s="26" t="str">
        <f t="shared" ref="T71:T134" si="106">IF(T70="","",IF((T70+1)&gt;110,"",T70+1))</f>
        <v/>
      </c>
      <c r="U71" s="119" t="str">
        <f t="shared" si="80"/>
        <v/>
      </c>
      <c r="V71" s="119"/>
      <c r="W71" s="120" t="str">
        <f t="shared" ref="W71:W102" si="107">IF(T71="","",X70+IF(L71="",0,L71))</f>
        <v/>
      </c>
      <c r="X71" s="120" t="str">
        <f t="shared" ref="X71:X102" si="108">IF(T71="","",W71*(1-U71)*(1-IF(B71="",0,F71)))</f>
        <v/>
      </c>
      <c r="Y71" s="120" t="str">
        <f t="shared" si="81"/>
        <v/>
      </c>
      <c r="Z71" s="119"/>
      <c r="AA71" s="119" t="str">
        <f t="shared" ref="AA71:AA102" si="109">IF(A71="","",AA70/(1+discount))</f>
        <v/>
      </c>
      <c r="AC71" s="26" t="str">
        <f t="shared" si="82"/>
        <v/>
      </c>
      <c r="AD71" s="25" t="str">
        <f t="shared" si="83"/>
        <v/>
      </c>
      <c r="AE71" s="105"/>
      <c r="AF71" s="26" t="str">
        <f t="shared" si="84"/>
        <v/>
      </c>
      <c r="AG71" s="25" t="str">
        <f t="shared" si="85"/>
        <v/>
      </c>
      <c r="AH71" s="123"/>
      <c r="AI71" s="51" t="str">
        <f t="shared" si="86"/>
        <v/>
      </c>
      <c r="AJ71" s="35" t="str">
        <f t="shared" si="87"/>
        <v/>
      </c>
      <c r="AL71" s="25" t="str">
        <f t="shared" ref="AL71:AL102" si="110">IF(A71="","",AL70*(1+AI70))</f>
        <v/>
      </c>
      <c r="AM71" s="25" t="str">
        <f t="shared" ref="AM71:AM102" si="111">IF(A71="","",AM70*(1+AJ70))</f>
        <v/>
      </c>
      <c r="AO71" s="33" t="str">
        <f t="shared" ref="AO71:AO102" si="112">IF(B71="","",IF(B71&lt;65,cc_pre_ret_age65,cc_pst_ret_age65))</f>
        <v/>
      </c>
      <c r="AP71" s="33" t="str">
        <f t="shared" ref="AP71:AP102" si="113">IF(T71="","",IF(T71&lt;65,cc_pre_sp_age65,cc_pst_sp_age65))</f>
        <v/>
      </c>
      <c r="AQ71" s="125"/>
      <c r="AR71" s="126" t="str">
        <f t="shared" ref="AR71:AR102" si="114">IF(B71="","",AO71*AL71*AD71)</f>
        <v/>
      </c>
      <c r="AS71" s="126" t="str">
        <f t="shared" ref="AS71:AS102" si="115">IF(T71="","",AP71*AL71*AG71)</f>
        <v/>
      </c>
      <c r="AT71" s="126"/>
      <c r="AU71" s="62" t="str">
        <f t="shared" si="88"/>
        <v/>
      </c>
      <c r="AV71" s="62" t="str">
        <f t="shared" si="89"/>
        <v/>
      </c>
      <c r="AW71" s="62" t="str">
        <f t="shared" si="90"/>
        <v/>
      </c>
      <c r="AX71" s="61" t="str">
        <f t="shared" ref="AX71:AX102" si="116">IF($A71="","",AW71*AA71)</f>
        <v/>
      </c>
      <c r="AY71" s="61"/>
      <c r="AZ71" s="33" t="str">
        <f>IF(B71="","",VLOOKUP($A$3,'Tab1-Plan'!$B$30:$F$33,IF(B71&lt;65,2,3),FALSE))</f>
        <v/>
      </c>
      <c r="BA71" s="33" t="str">
        <f>IF(T71="","",VLOOKUP($A$3,'Tab1-Plan'!$B$30:$F$33,IF(T71&lt;65,4,5),FALSE))</f>
        <v/>
      </c>
      <c r="BB71" s="115"/>
      <c r="BC71" s="126" t="str">
        <f t="shared" si="91"/>
        <v/>
      </c>
      <c r="BD71" s="126" t="str">
        <f t="shared" si="92"/>
        <v/>
      </c>
      <c r="BE71" s="125"/>
      <c r="BF71" s="62" t="str">
        <f t="shared" si="93"/>
        <v/>
      </c>
      <c r="BG71" s="62" t="str">
        <f t="shared" si="94"/>
        <v/>
      </c>
      <c r="BH71" s="62" t="str">
        <f t="shared" si="95"/>
        <v/>
      </c>
      <c r="BI71" s="61" t="str">
        <f t="shared" si="96"/>
        <v/>
      </c>
      <c r="BJ71" s="61"/>
      <c r="BK71" s="61" t="str">
        <f t="shared" si="97"/>
        <v/>
      </c>
      <c r="BL71" s="61" t="str">
        <f t="shared" si="98"/>
        <v/>
      </c>
      <c r="BM71" s="127"/>
      <c r="BU71" s="37"/>
      <c r="BV71" s="127"/>
      <c r="BW71" s="127"/>
    </row>
    <row r="72" spans="1:75">
      <c r="A72" s="26" t="str">
        <f t="shared" ref="A72:A135" si="117">IF(AND(B72="",T72=""),"",A71+1)</f>
        <v/>
      </c>
      <c r="B72" s="26" t="str">
        <f t="shared" si="99"/>
        <v/>
      </c>
      <c r="C72" s="26" t="str">
        <f t="shared" si="73"/>
        <v/>
      </c>
      <c r="D72" s="103" t="str">
        <f t="shared" si="74"/>
        <v/>
      </c>
      <c r="E72" s="118" t="str">
        <f t="shared" si="75"/>
        <v/>
      </c>
      <c r="F72" s="103" t="str">
        <f t="shared" si="76"/>
        <v/>
      </c>
      <c r="G72" s="103"/>
      <c r="H72" s="60" t="str">
        <f t="shared" si="77"/>
        <v/>
      </c>
      <c r="I72" s="64"/>
      <c r="J72" s="64"/>
      <c r="K72" s="103" t="str">
        <f t="shared" si="100"/>
        <v/>
      </c>
      <c r="L72" s="103" t="str">
        <f t="shared" si="101"/>
        <v/>
      </c>
      <c r="M72" s="103" t="str">
        <f t="shared" si="102"/>
        <v/>
      </c>
      <c r="N72" s="103" t="str">
        <f t="shared" si="103"/>
        <v/>
      </c>
      <c r="O72" s="103" t="str">
        <f t="shared" si="104"/>
        <v/>
      </c>
      <c r="P72" s="103" t="str">
        <f t="shared" si="105"/>
        <v/>
      </c>
      <c r="Q72" s="103" t="str">
        <f t="shared" si="78"/>
        <v/>
      </c>
      <c r="R72" s="103" t="str">
        <f t="shared" si="79"/>
        <v/>
      </c>
      <c r="T72" s="26" t="str">
        <f t="shared" si="106"/>
        <v/>
      </c>
      <c r="U72" s="119" t="str">
        <f t="shared" si="80"/>
        <v/>
      </c>
      <c r="V72" s="119"/>
      <c r="W72" s="120" t="str">
        <f t="shared" si="107"/>
        <v/>
      </c>
      <c r="X72" s="120" t="str">
        <f t="shared" si="108"/>
        <v/>
      </c>
      <c r="Y72" s="120" t="str">
        <f t="shared" si="81"/>
        <v/>
      </c>
      <c r="Z72" s="119"/>
      <c r="AA72" s="119" t="str">
        <f t="shared" si="109"/>
        <v/>
      </c>
      <c r="AC72" s="26" t="str">
        <f t="shared" si="82"/>
        <v/>
      </c>
      <c r="AD72" s="25" t="str">
        <f t="shared" si="83"/>
        <v/>
      </c>
      <c r="AE72" s="105"/>
      <c r="AF72" s="26" t="str">
        <f t="shared" si="84"/>
        <v/>
      </c>
      <c r="AG72" s="25" t="str">
        <f t="shared" si="85"/>
        <v/>
      </c>
      <c r="AH72" s="123"/>
      <c r="AI72" s="51" t="str">
        <f t="shared" si="86"/>
        <v/>
      </c>
      <c r="AJ72" s="35" t="str">
        <f t="shared" si="87"/>
        <v/>
      </c>
      <c r="AL72" s="25" t="str">
        <f t="shared" si="110"/>
        <v/>
      </c>
      <c r="AM72" s="25" t="str">
        <f t="shared" si="111"/>
        <v/>
      </c>
      <c r="AO72" s="33" t="str">
        <f t="shared" si="112"/>
        <v/>
      </c>
      <c r="AP72" s="33" t="str">
        <f t="shared" si="113"/>
        <v/>
      </c>
      <c r="AQ72" s="125"/>
      <c r="AR72" s="126" t="str">
        <f t="shared" si="114"/>
        <v/>
      </c>
      <c r="AS72" s="126" t="str">
        <f t="shared" si="115"/>
        <v/>
      </c>
      <c r="AT72" s="126"/>
      <c r="AU72" s="62" t="str">
        <f t="shared" si="88"/>
        <v/>
      </c>
      <c r="AV72" s="62" t="str">
        <f t="shared" si="89"/>
        <v/>
      </c>
      <c r="AW72" s="62" t="str">
        <f t="shared" si="90"/>
        <v/>
      </c>
      <c r="AX72" s="61" t="str">
        <f t="shared" si="116"/>
        <v/>
      </c>
      <c r="AY72" s="61"/>
      <c r="AZ72" s="33" t="str">
        <f>IF(B72="","",VLOOKUP($A$3,'Tab1-Plan'!$B$30:$F$33,IF(B72&lt;65,2,3),FALSE))</f>
        <v/>
      </c>
      <c r="BA72" s="33" t="str">
        <f>IF(T72="","",VLOOKUP($A$3,'Tab1-Plan'!$B$30:$F$33,IF(T72&lt;65,4,5),FALSE))</f>
        <v/>
      </c>
      <c r="BB72" s="115"/>
      <c r="BC72" s="126" t="str">
        <f t="shared" si="91"/>
        <v/>
      </c>
      <c r="BD72" s="126" t="str">
        <f t="shared" si="92"/>
        <v/>
      </c>
      <c r="BE72" s="125"/>
      <c r="BF72" s="62" t="str">
        <f t="shared" si="93"/>
        <v/>
      </c>
      <c r="BG72" s="62" t="str">
        <f t="shared" si="94"/>
        <v/>
      </c>
      <c r="BH72" s="62" t="str">
        <f t="shared" si="95"/>
        <v/>
      </c>
      <c r="BI72" s="61" t="str">
        <f t="shared" si="96"/>
        <v/>
      </c>
      <c r="BJ72" s="61"/>
      <c r="BK72" s="61" t="str">
        <f t="shared" si="97"/>
        <v/>
      </c>
      <c r="BL72" s="61" t="str">
        <f t="shared" si="98"/>
        <v/>
      </c>
      <c r="BM72" s="127"/>
      <c r="BU72" s="37"/>
      <c r="BV72" s="127"/>
      <c r="BW72" s="127"/>
    </row>
    <row r="73" spans="1:75">
      <c r="A73" s="26" t="str">
        <f t="shared" si="117"/>
        <v/>
      </c>
      <c r="B73" s="26" t="str">
        <f t="shared" si="99"/>
        <v/>
      </c>
      <c r="C73" s="26" t="str">
        <f t="shared" si="73"/>
        <v/>
      </c>
      <c r="D73" s="103" t="str">
        <f t="shared" si="74"/>
        <v/>
      </c>
      <c r="E73" s="118" t="str">
        <f t="shared" si="75"/>
        <v/>
      </c>
      <c r="F73" s="103" t="str">
        <f t="shared" si="76"/>
        <v/>
      </c>
      <c r="G73" s="103"/>
      <c r="H73" s="60" t="str">
        <f t="shared" si="77"/>
        <v/>
      </c>
      <c r="I73" s="64"/>
      <c r="J73" s="64"/>
      <c r="K73" s="103" t="str">
        <f t="shared" si="100"/>
        <v/>
      </c>
      <c r="L73" s="103" t="str">
        <f t="shared" si="101"/>
        <v/>
      </c>
      <c r="M73" s="103" t="str">
        <f t="shared" si="102"/>
        <v/>
      </c>
      <c r="N73" s="103" t="str">
        <f t="shared" si="103"/>
        <v/>
      </c>
      <c r="O73" s="103" t="str">
        <f t="shared" si="104"/>
        <v/>
      </c>
      <c r="P73" s="103" t="str">
        <f t="shared" si="105"/>
        <v/>
      </c>
      <c r="Q73" s="103" t="str">
        <f t="shared" si="78"/>
        <v/>
      </c>
      <c r="R73" s="103" t="str">
        <f t="shared" si="79"/>
        <v/>
      </c>
      <c r="T73" s="26" t="str">
        <f t="shared" si="106"/>
        <v/>
      </c>
      <c r="U73" s="119" t="str">
        <f t="shared" si="80"/>
        <v/>
      </c>
      <c r="V73" s="119"/>
      <c r="W73" s="120" t="str">
        <f t="shared" si="107"/>
        <v/>
      </c>
      <c r="X73" s="120" t="str">
        <f t="shared" si="108"/>
        <v/>
      </c>
      <c r="Y73" s="120" t="str">
        <f t="shared" si="81"/>
        <v/>
      </c>
      <c r="Z73" s="119"/>
      <c r="AA73" s="119" t="str">
        <f t="shared" si="109"/>
        <v/>
      </c>
      <c r="AC73" s="26" t="str">
        <f t="shared" si="82"/>
        <v/>
      </c>
      <c r="AD73" s="25" t="str">
        <f t="shared" si="83"/>
        <v/>
      </c>
      <c r="AE73" s="105"/>
      <c r="AF73" s="26" t="str">
        <f t="shared" si="84"/>
        <v/>
      </c>
      <c r="AG73" s="25" t="str">
        <f t="shared" si="85"/>
        <v/>
      </c>
      <c r="AH73" s="123"/>
      <c r="AI73" s="51" t="str">
        <f t="shared" si="86"/>
        <v/>
      </c>
      <c r="AJ73" s="35" t="str">
        <f t="shared" si="87"/>
        <v/>
      </c>
      <c r="AL73" s="25" t="str">
        <f t="shared" si="110"/>
        <v/>
      </c>
      <c r="AM73" s="25" t="str">
        <f t="shared" si="111"/>
        <v/>
      </c>
      <c r="AO73" s="33" t="str">
        <f t="shared" si="112"/>
        <v/>
      </c>
      <c r="AP73" s="33" t="str">
        <f t="shared" si="113"/>
        <v/>
      </c>
      <c r="AQ73" s="125"/>
      <c r="AR73" s="126" t="str">
        <f t="shared" si="114"/>
        <v/>
      </c>
      <c r="AS73" s="126" t="str">
        <f t="shared" si="115"/>
        <v/>
      </c>
      <c r="AT73" s="126"/>
      <c r="AU73" s="62" t="str">
        <f t="shared" si="88"/>
        <v/>
      </c>
      <c r="AV73" s="62" t="str">
        <f t="shared" si="89"/>
        <v/>
      </c>
      <c r="AW73" s="62" t="str">
        <f t="shared" si="90"/>
        <v/>
      </c>
      <c r="AX73" s="61" t="str">
        <f t="shared" si="116"/>
        <v/>
      </c>
      <c r="AY73" s="61"/>
      <c r="AZ73" s="33" t="str">
        <f>IF(B73="","",VLOOKUP($A$3,'Tab1-Plan'!$B$30:$F$33,IF(B73&lt;65,2,3),FALSE))</f>
        <v/>
      </c>
      <c r="BA73" s="33" t="str">
        <f>IF(T73="","",VLOOKUP($A$3,'Tab1-Plan'!$B$30:$F$33,IF(T73&lt;65,4,5),FALSE))</f>
        <v/>
      </c>
      <c r="BB73" s="115"/>
      <c r="BC73" s="126" t="str">
        <f t="shared" si="91"/>
        <v/>
      </c>
      <c r="BD73" s="126" t="str">
        <f t="shared" si="92"/>
        <v/>
      </c>
      <c r="BE73" s="125"/>
      <c r="BF73" s="62" t="str">
        <f t="shared" si="93"/>
        <v/>
      </c>
      <c r="BG73" s="62" t="str">
        <f t="shared" si="94"/>
        <v/>
      </c>
      <c r="BH73" s="62" t="str">
        <f t="shared" si="95"/>
        <v/>
      </c>
      <c r="BI73" s="61" t="str">
        <f t="shared" si="96"/>
        <v/>
      </c>
      <c r="BJ73" s="61"/>
      <c r="BK73" s="61" t="str">
        <f t="shared" si="97"/>
        <v/>
      </c>
      <c r="BL73" s="61" t="str">
        <f t="shared" si="98"/>
        <v/>
      </c>
      <c r="BM73" s="127"/>
      <c r="BU73" s="37"/>
      <c r="BV73" s="127"/>
      <c r="BW73" s="127"/>
    </row>
    <row r="74" spans="1:75">
      <c r="A74" s="26" t="str">
        <f t="shared" si="117"/>
        <v/>
      </c>
      <c r="B74" s="26" t="str">
        <f t="shared" si="99"/>
        <v/>
      </c>
      <c r="C74" s="26" t="str">
        <f t="shared" si="73"/>
        <v/>
      </c>
      <c r="D74" s="103" t="str">
        <f t="shared" si="74"/>
        <v/>
      </c>
      <c r="E74" s="118" t="str">
        <f t="shared" si="75"/>
        <v/>
      </c>
      <c r="F74" s="103" t="str">
        <f t="shared" si="76"/>
        <v/>
      </c>
      <c r="G74" s="103"/>
      <c r="H74" s="60" t="str">
        <f t="shared" si="77"/>
        <v/>
      </c>
      <c r="I74" s="64"/>
      <c r="J74" s="64"/>
      <c r="K74" s="103" t="str">
        <f t="shared" si="100"/>
        <v/>
      </c>
      <c r="L74" s="103" t="str">
        <f t="shared" si="101"/>
        <v/>
      </c>
      <c r="M74" s="103" t="str">
        <f t="shared" si="102"/>
        <v/>
      </c>
      <c r="N74" s="103" t="str">
        <f t="shared" si="103"/>
        <v/>
      </c>
      <c r="O74" s="103" t="str">
        <f t="shared" si="104"/>
        <v/>
      </c>
      <c r="P74" s="103" t="str">
        <f t="shared" si="105"/>
        <v/>
      </c>
      <c r="Q74" s="103" t="str">
        <f t="shared" si="78"/>
        <v/>
      </c>
      <c r="R74" s="103" t="str">
        <f t="shared" si="79"/>
        <v/>
      </c>
      <c r="T74" s="26" t="str">
        <f t="shared" si="106"/>
        <v/>
      </c>
      <c r="U74" s="119" t="str">
        <f t="shared" si="80"/>
        <v/>
      </c>
      <c r="V74" s="119"/>
      <c r="W74" s="120" t="str">
        <f t="shared" si="107"/>
        <v/>
      </c>
      <c r="X74" s="120" t="str">
        <f t="shared" si="108"/>
        <v/>
      </c>
      <c r="Y74" s="120" t="str">
        <f t="shared" si="81"/>
        <v/>
      </c>
      <c r="Z74" s="119"/>
      <c r="AA74" s="119" t="str">
        <f t="shared" si="109"/>
        <v/>
      </c>
      <c r="AC74" s="26" t="str">
        <f t="shared" si="82"/>
        <v/>
      </c>
      <c r="AD74" s="25" t="str">
        <f t="shared" si="83"/>
        <v/>
      </c>
      <c r="AE74" s="105"/>
      <c r="AF74" s="26" t="str">
        <f t="shared" si="84"/>
        <v/>
      </c>
      <c r="AG74" s="25" t="str">
        <f t="shared" si="85"/>
        <v/>
      </c>
      <c r="AH74" s="123"/>
      <c r="AI74" s="51" t="str">
        <f t="shared" si="86"/>
        <v/>
      </c>
      <c r="AJ74" s="35" t="str">
        <f t="shared" si="87"/>
        <v/>
      </c>
      <c r="AL74" s="25" t="str">
        <f t="shared" si="110"/>
        <v/>
      </c>
      <c r="AM74" s="25" t="str">
        <f t="shared" si="111"/>
        <v/>
      </c>
      <c r="AO74" s="33" t="str">
        <f t="shared" si="112"/>
        <v/>
      </c>
      <c r="AP74" s="33" t="str">
        <f t="shared" si="113"/>
        <v/>
      </c>
      <c r="AQ74" s="125"/>
      <c r="AR74" s="126" t="str">
        <f t="shared" si="114"/>
        <v/>
      </c>
      <c r="AS74" s="126" t="str">
        <f t="shared" si="115"/>
        <v/>
      </c>
      <c r="AT74" s="126"/>
      <c r="AU74" s="62" t="str">
        <f t="shared" si="88"/>
        <v/>
      </c>
      <c r="AV74" s="62" t="str">
        <f t="shared" si="89"/>
        <v/>
      </c>
      <c r="AW74" s="62" t="str">
        <f t="shared" si="90"/>
        <v/>
      </c>
      <c r="AX74" s="61" t="str">
        <f t="shared" si="116"/>
        <v/>
      </c>
      <c r="AY74" s="61"/>
      <c r="AZ74" s="33" t="str">
        <f>IF(B74="","",VLOOKUP($A$3,'Tab1-Plan'!$B$30:$F$33,IF(B74&lt;65,2,3),FALSE))</f>
        <v/>
      </c>
      <c r="BA74" s="33" t="str">
        <f>IF(T74="","",VLOOKUP($A$3,'Tab1-Plan'!$B$30:$F$33,IF(T74&lt;65,4,5),FALSE))</f>
        <v/>
      </c>
      <c r="BB74" s="115"/>
      <c r="BC74" s="126" t="str">
        <f t="shared" si="91"/>
        <v/>
      </c>
      <c r="BD74" s="126" t="str">
        <f t="shared" si="92"/>
        <v/>
      </c>
      <c r="BE74" s="125"/>
      <c r="BF74" s="62" t="str">
        <f t="shared" si="93"/>
        <v/>
      </c>
      <c r="BG74" s="62" t="str">
        <f t="shared" si="94"/>
        <v/>
      </c>
      <c r="BH74" s="62" t="str">
        <f t="shared" si="95"/>
        <v/>
      </c>
      <c r="BI74" s="61" t="str">
        <f t="shared" si="96"/>
        <v/>
      </c>
      <c r="BJ74" s="61"/>
      <c r="BK74" s="61" t="str">
        <f t="shared" si="97"/>
        <v/>
      </c>
      <c r="BL74" s="61" t="str">
        <f t="shared" si="98"/>
        <v/>
      </c>
      <c r="BM74" s="127"/>
      <c r="BU74" s="37"/>
      <c r="BV74" s="127"/>
      <c r="BW74" s="127"/>
    </row>
    <row r="75" spans="1:75">
      <c r="A75" s="26" t="str">
        <f t="shared" si="117"/>
        <v/>
      </c>
      <c r="B75" s="26" t="str">
        <f t="shared" si="99"/>
        <v/>
      </c>
      <c r="C75" s="26" t="str">
        <f t="shared" si="73"/>
        <v/>
      </c>
      <c r="D75" s="103" t="str">
        <f t="shared" si="74"/>
        <v/>
      </c>
      <c r="E75" s="118" t="str">
        <f t="shared" si="75"/>
        <v/>
      </c>
      <c r="F75" s="103" t="str">
        <f t="shared" si="76"/>
        <v/>
      </c>
      <c r="G75" s="103"/>
      <c r="H75" s="60" t="str">
        <f t="shared" si="77"/>
        <v/>
      </c>
      <c r="I75" s="64"/>
      <c r="J75" s="64"/>
      <c r="K75" s="103" t="str">
        <f t="shared" si="100"/>
        <v/>
      </c>
      <c r="L75" s="103" t="str">
        <f t="shared" si="101"/>
        <v/>
      </c>
      <c r="M75" s="103" t="str">
        <f t="shared" si="102"/>
        <v/>
      </c>
      <c r="N75" s="103" t="str">
        <f t="shared" si="103"/>
        <v/>
      </c>
      <c r="O75" s="103" t="str">
        <f t="shared" si="104"/>
        <v/>
      </c>
      <c r="P75" s="103" t="str">
        <f t="shared" si="105"/>
        <v/>
      </c>
      <c r="Q75" s="103" t="str">
        <f t="shared" si="78"/>
        <v/>
      </c>
      <c r="R75" s="103" t="str">
        <f t="shared" si="79"/>
        <v/>
      </c>
      <c r="T75" s="26" t="str">
        <f t="shared" si="106"/>
        <v/>
      </c>
      <c r="U75" s="119" t="str">
        <f t="shared" si="80"/>
        <v/>
      </c>
      <c r="V75" s="119"/>
      <c r="W75" s="120" t="str">
        <f t="shared" si="107"/>
        <v/>
      </c>
      <c r="X75" s="120" t="str">
        <f t="shared" si="108"/>
        <v/>
      </c>
      <c r="Y75" s="120" t="str">
        <f t="shared" si="81"/>
        <v/>
      </c>
      <c r="Z75" s="119"/>
      <c r="AA75" s="119" t="str">
        <f t="shared" si="109"/>
        <v/>
      </c>
      <c r="AC75" s="26" t="str">
        <f t="shared" si="82"/>
        <v/>
      </c>
      <c r="AD75" s="25" t="str">
        <f t="shared" si="83"/>
        <v/>
      </c>
      <c r="AE75" s="105"/>
      <c r="AF75" s="26" t="str">
        <f t="shared" si="84"/>
        <v/>
      </c>
      <c r="AG75" s="25" t="str">
        <f t="shared" si="85"/>
        <v/>
      </c>
      <c r="AH75" s="123"/>
      <c r="AI75" s="51" t="str">
        <f t="shared" si="86"/>
        <v/>
      </c>
      <c r="AJ75" s="35" t="str">
        <f t="shared" si="87"/>
        <v/>
      </c>
      <c r="AL75" s="25" t="str">
        <f t="shared" si="110"/>
        <v/>
      </c>
      <c r="AM75" s="25" t="str">
        <f t="shared" si="111"/>
        <v/>
      </c>
      <c r="AO75" s="33" t="str">
        <f t="shared" si="112"/>
        <v/>
      </c>
      <c r="AP75" s="33" t="str">
        <f t="shared" si="113"/>
        <v/>
      </c>
      <c r="AQ75" s="125"/>
      <c r="AR75" s="126" t="str">
        <f t="shared" si="114"/>
        <v/>
      </c>
      <c r="AS75" s="126" t="str">
        <f t="shared" si="115"/>
        <v/>
      </c>
      <c r="AT75" s="126"/>
      <c r="AU75" s="62" t="str">
        <f t="shared" si="88"/>
        <v/>
      </c>
      <c r="AV75" s="62" t="str">
        <f t="shared" si="89"/>
        <v/>
      </c>
      <c r="AW75" s="62" t="str">
        <f t="shared" si="90"/>
        <v/>
      </c>
      <c r="AX75" s="61" t="str">
        <f t="shared" si="116"/>
        <v/>
      </c>
      <c r="AY75" s="61"/>
      <c r="AZ75" s="33" t="str">
        <f>IF(B75="","",VLOOKUP($A$3,'Tab1-Plan'!$B$30:$F$33,IF(B75&lt;65,2,3),FALSE))</f>
        <v/>
      </c>
      <c r="BA75" s="33" t="str">
        <f>IF(T75="","",VLOOKUP($A$3,'Tab1-Plan'!$B$30:$F$33,IF(T75&lt;65,4,5),FALSE))</f>
        <v/>
      </c>
      <c r="BB75" s="115"/>
      <c r="BC75" s="126" t="str">
        <f t="shared" si="91"/>
        <v/>
      </c>
      <c r="BD75" s="126" t="str">
        <f t="shared" si="92"/>
        <v/>
      </c>
      <c r="BE75" s="125"/>
      <c r="BF75" s="62" t="str">
        <f t="shared" si="93"/>
        <v/>
      </c>
      <c r="BG75" s="62" t="str">
        <f t="shared" si="94"/>
        <v/>
      </c>
      <c r="BH75" s="62" t="str">
        <f t="shared" si="95"/>
        <v/>
      </c>
      <c r="BI75" s="61" t="str">
        <f t="shared" si="96"/>
        <v/>
      </c>
      <c r="BJ75" s="61"/>
      <c r="BK75" s="61" t="str">
        <f t="shared" si="97"/>
        <v/>
      </c>
      <c r="BL75" s="61" t="str">
        <f t="shared" si="98"/>
        <v/>
      </c>
      <c r="BM75" s="127"/>
      <c r="BU75" s="37"/>
      <c r="BV75" s="127"/>
      <c r="BW75" s="127"/>
    </row>
    <row r="76" spans="1:75">
      <c r="A76" s="26" t="str">
        <f t="shared" si="117"/>
        <v/>
      </c>
      <c r="B76" s="26" t="str">
        <f t="shared" si="99"/>
        <v/>
      </c>
      <c r="C76" s="26" t="str">
        <f t="shared" si="73"/>
        <v/>
      </c>
      <c r="D76" s="103" t="str">
        <f t="shared" si="74"/>
        <v/>
      </c>
      <c r="E76" s="118" t="str">
        <f t="shared" si="75"/>
        <v/>
      </c>
      <c r="F76" s="103" t="str">
        <f t="shared" si="76"/>
        <v/>
      </c>
      <c r="G76" s="103"/>
      <c r="H76" s="60" t="str">
        <f t="shared" si="77"/>
        <v/>
      </c>
      <c r="I76" s="64"/>
      <c r="J76" s="64"/>
      <c r="K76" s="103" t="str">
        <f t="shared" si="100"/>
        <v/>
      </c>
      <c r="L76" s="103" t="str">
        <f t="shared" si="101"/>
        <v/>
      </c>
      <c r="M76" s="103" t="str">
        <f t="shared" si="102"/>
        <v/>
      </c>
      <c r="N76" s="103" t="str">
        <f t="shared" si="103"/>
        <v/>
      </c>
      <c r="O76" s="103" t="str">
        <f t="shared" si="104"/>
        <v/>
      </c>
      <c r="P76" s="103" t="str">
        <f t="shared" si="105"/>
        <v/>
      </c>
      <c r="Q76" s="103" t="str">
        <f t="shared" si="78"/>
        <v/>
      </c>
      <c r="R76" s="103" t="str">
        <f t="shared" si="79"/>
        <v/>
      </c>
      <c r="T76" s="26" t="str">
        <f t="shared" si="106"/>
        <v/>
      </c>
      <c r="U76" s="119" t="str">
        <f t="shared" si="80"/>
        <v/>
      </c>
      <c r="V76" s="119"/>
      <c r="W76" s="120" t="str">
        <f t="shared" si="107"/>
        <v/>
      </c>
      <c r="X76" s="120" t="str">
        <f t="shared" si="108"/>
        <v/>
      </c>
      <c r="Y76" s="120" t="str">
        <f t="shared" si="81"/>
        <v/>
      </c>
      <c r="Z76" s="119"/>
      <c r="AA76" s="119" t="str">
        <f t="shared" si="109"/>
        <v/>
      </c>
      <c r="AC76" s="26" t="str">
        <f t="shared" si="82"/>
        <v/>
      </c>
      <c r="AD76" s="25" t="str">
        <f t="shared" si="83"/>
        <v/>
      </c>
      <c r="AE76" s="105"/>
      <c r="AF76" s="26" t="str">
        <f t="shared" si="84"/>
        <v/>
      </c>
      <c r="AG76" s="25" t="str">
        <f t="shared" si="85"/>
        <v/>
      </c>
      <c r="AH76" s="123"/>
      <c r="AI76" s="51" t="str">
        <f t="shared" si="86"/>
        <v/>
      </c>
      <c r="AJ76" s="35" t="str">
        <f t="shared" si="87"/>
        <v/>
      </c>
      <c r="AL76" s="25" t="str">
        <f t="shared" si="110"/>
        <v/>
      </c>
      <c r="AM76" s="25" t="str">
        <f t="shared" si="111"/>
        <v/>
      </c>
      <c r="AO76" s="33" t="str">
        <f t="shared" si="112"/>
        <v/>
      </c>
      <c r="AP76" s="33" t="str">
        <f t="shared" si="113"/>
        <v/>
      </c>
      <c r="AQ76" s="125"/>
      <c r="AR76" s="126" t="str">
        <f t="shared" si="114"/>
        <v/>
      </c>
      <c r="AS76" s="126" t="str">
        <f t="shared" si="115"/>
        <v/>
      </c>
      <c r="AT76" s="126"/>
      <c r="AU76" s="62" t="str">
        <f t="shared" si="88"/>
        <v/>
      </c>
      <c r="AV76" s="62" t="str">
        <f t="shared" si="89"/>
        <v/>
      </c>
      <c r="AW76" s="62" t="str">
        <f t="shared" si="90"/>
        <v/>
      </c>
      <c r="AX76" s="61" t="str">
        <f t="shared" si="116"/>
        <v/>
      </c>
      <c r="AY76" s="61"/>
      <c r="AZ76" s="33" t="str">
        <f>IF(B76="","",VLOOKUP($A$3,'Tab1-Plan'!$B$30:$F$33,IF(B76&lt;65,2,3),FALSE))</f>
        <v/>
      </c>
      <c r="BA76" s="33" t="str">
        <f>IF(T76="","",VLOOKUP($A$3,'Tab1-Plan'!$B$30:$F$33,IF(T76&lt;65,4,5),FALSE))</f>
        <v/>
      </c>
      <c r="BB76" s="115"/>
      <c r="BC76" s="126" t="str">
        <f t="shared" si="91"/>
        <v/>
      </c>
      <c r="BD76" s="126" t="str">
        <f t="shared" si="92"/>
        <v/>
      </c>
      <c r="BE76" s="125"/>
      <c r="BF76" s="62" t="str">
        <f t="shared" si="93"/>
        <v/>
      </c>
      <c r="BG76" s="62" t="str">
        <f t="shared" si="94"/>
        <v/>
      </c>
      <c r="BH76" s="62" t="str">
        <f t="shared" si="95"/>
        <v/>
      </c>
      <c r="BI76" s="61" t="str">
        <f t="shared" si="96"/>
        <v/>
      </c>
      <c r="BJ76" s="61"/>
      <c r="BK76" s="61" t="str">
        <f t="shared" si="97"/>
        <v/>
      </c>
      <c r="BL76" s="61" t="str">
        <f t="shared" si="98"/>
        <v/>
      </c>
      <c r="BM76" s="127"/>
      <c r="BU76" s="37"/>
      <c r="BV76" s="127"/>
      <c r="BW76" s="127"/>
    </row>
    <row r="77" spans="1:75">
      <c r="A77" s="26" t="str">
        <f t="shared" si="117"/>
        <v/>
      </c>
      <c r="B77" s="26" t="str">
        <f t="shared" si="99"/>
        <v/>
      </c>
      <c r="C77" s="26" t="str">
        <f t="shared" si="73"/>
        <v/>
      </c>
      <c r="D77" s="103" t="str">
        <f t="shared" si="74"/>
        <v/>
      </c>
      <c r="E77" s="118" t="str">
        <f t="shared" si="75"/>
        <v/>
      </c>
      <c r="F77" s="103" t="str">
        <f t="shared" si="76"/>
        <v/>
      </c>
      <c r="G77" s="103"/>
      <c r="H77" s="60" t="str">
        <f t="shared" si="77"/>
        <v/>
      </c>
      <c r="I77" s="64"/>
      <c r="J77" s="64"/>
      <c r="K77" s="103" t="str">
        <f t="shared" si="100"/>
        <v/>
      </c>
      <c r="L77" s="103" t="str">
        <f t="shared" si="101"/>
        <v/>
      </c>
      <c r="M77" s="103" t="str">
        <f t="shared" si="102"/>
        <v/>
      </c>
      <c r="N77" s="103" t="str">
        <f t="shared" si="103"/>
        <v/>
      </c>
      <c r="O77" s="103" t="str">
        <f t="shared" si="104"/>
        <v/>
      </c>
      <c r="P77" s="103" t="str">
        <f t="shared" si="105"/>
        <v/>
      </c>
      <c r="Q77" s="103" t="str">
        <f t="shared" si="78"/>
        <v/>
      </c>
      <c r="R77" s="103" t="str">
        <f t="shared" si="79"/>
        <v/>
      </c>
      <c r="T77" s="26" t="str">
        <f t="shared" si="106"/>
        <v/>
      </c>
      <c r="U77" s="119" t="str">
        <f t="shared" si="80"/>
        <v/>
      </c>
      <c r="V77" s="119"/>
      <c r="W77" s="120" t="str">
        <f t="shared" si="107"/>
        <v/>
      </c>
      <c r="X77" s="120" t="str">
        <f t="shared" si="108"/>
        <v/>
      </c>
      <c r="Y77" s="120" t="str">
        <f t="shared" si="81"/>
        <v/>
      </c>
      <c r="Z77" s="119"/>
      <c r="AA77" s="119" t="str">
        <f t="shared" si="109"/>
        <v/>
      </c>
      <c r="AC77" s="26" t="str">
        <f t="shared" si="82"/>
        <v/>
      </c>
      <c r="AD77" s="25" t="str">
        <f t="shared" si="83"/>
        <v/>
      </c>
      <c r="AE77" s="105"/>
      <c r="AF77" s="26" t="str">
        <f t="shared" si="84"/>
        <v/>
      </c>
      <c r="AG77" s="25" t="str">
        <f t="shared" si="85"/>
        <v/>
      </c>
      <c r="AH77" s="123"/>
      <c r="AI77" s="51" t="str">
        <f t="shared" si="86"/>
        <v/>
      </c>
      <c r="AJ77" s="35" t="str">
        <f t="shared" si="87"/>
        <v/>
      </c>
      <c r="AL77" s="25" t="str">
        <f t="shared" si="110"/>
        <v/>
      </c>
      <c r="AM77" s="25" t="str">
        <f t="shared" si="111"/>
        <v/>
      </c>
      <c r="AO77" s="33" t="str">
        <f t="shared" si="112"/>
        <v/>
      </c>
      <c r="AP77" s="33" t="str">
        <f t="shared" si="113"/>
        <v/>
      </c>
      <c r="AQ77" s="125"/>
      <c r="AR77" s="126" t="str">
        <f t="shared" si="114"/>
        <v/>
      </c>
      <c r="AS77" s="126" t="str">
        <f t="shared" si="115"/>
        <v/>
      </c>
      <c r="AT77" s="126"/>
      <c r="AU77" s="62" t="str">
        <f t="shared" si="88"/>
        <v/>
      </c>
      <c r="AV77" s="62" t="str">
        <f t="shared" si="89"/>
        <v/>
      </c>
      <c r="AW77" s="62" t="str">
        <f t="shared" si="90"/>
        <v/>
      </c>
      <c r="AX77" s="61" t="str">
        <f t="shared" si="116"/>
        <v/>
      </c>
      <c r="AY77" s="61"/>
      <c r="AZ77" s="33" t="str">
        <f>IF(B77="","",VLOOKUP($A$3,'Tab1-Plan'!$B$30:$F$33,IF(B77&lt;65,2,3),FALSE))</f>
        <v/>
      </c>
      <c r="BA77" s="33" t="str">
        <f>IF(T77="","",VLOOKUP($A$3,'Tab1-Plan'!$B$30:$F$33,IF(T77&lt;65,4,5),FALSE))</f>
        <v/>
      </c>
      <c r="BB77" s="115"/>
      <c r="BC77" s="126" t="str">
        <f t="shared" si="91"/>
        <v/>
      </c>
      <c r="BD77" s="126" t="str">
        <f t="shared" si="92"/>
        <v/>
      </c>
      <c r="BE77" s="125"/>
      <c r="BF77" s="62" t="str">
        <f t="shared" si="93"/>
        <v/>
      </c>
      <c r="BG77" s="62" t="str">
        <f t="shared" si="94"/>
        <v/>
      </c>
      <c r="BH77" s="62" t="str">
        <f t="shared" si="95"/>
        <v/>
      </c>
      <c r="BI77" s="61" t="str">
        <f t="shared" si="96"/>
        <v/>
      </c>
      <c r="BJ77" s="61"/>
      <c r="BK77" s="61" t="str">
        <f t="shared" si="97"/>
        <v/>
      </c>
      <c r="BL77" s="61" t="str">
        <f t="shared" si="98"/>
        <v/>
      </c>
      <c r="BM77" s="127"/>
      <c r="BU77" s="37"/>
      <c r="BV77" s="127"/>
      <c r="BW77" s="127"/>
    </row>
    <row r="78" spans="1:75">
      <c r="A78" s="26" t="str">
        <f t="shared" si="117"/>
        <v/>
      </c>
      <c r="B78" s="26" t="str">
        <f t="shared" si="99"/>
        <v/>
      </c>
      <c r="C78" s="26" t="str">
        <f t="shared" si="73"/>
        <v/>
      </c>
      <c r="D78" s="103" t="str">
        <f t="shared" si="74"/>
        <v/>
      </c>
      <c r="E78" s="118" t="str">
        <f t="shared" si="75"/>
        <v/>
      </c>
      <c r="F78" s="103" t="str">
        <f t="shared" si="76"/>
        <v/>
      </c>
      <c r="G78" s="103"/>
      <c r="H78" s="60" t="str">
        <f t="shared" si="77"/>
        <v/>
      </c>
      <c r="I78" s="64"/>
      <c r="J78" s="64"/>
      <c r="K78" s="103" t="str">
        <f t="shared" si="100"/>
        <v/>
      </c>
      <c r="L78" s="103" t="str">
        <f t="shared" si="101"/>
        <v/>
      </c>
      <c r="M78" s="103" t="str">
        <f t="shared" si="102"/>
        <v/>
      </c>
      <c r="N78" s="103" t="str">
        <f t="shared" si="103"/>
        <v/>
      </c>
      <c r="O78" s="103" t="str">
        <f t="shared" si="104"/>
        <v/>
      </c>
      <c r="P78" s="103" t="str">
        <f t="shared" si="105"/>
        <v/>
      </c>
      <c r="Q78" s="103" t="str">
        <f t="shared" si="78"/>
        <v/>
      </c>
      <c r="R78" s="103" t="str">
        <f t="shared" si="79"/>
        <v/>
      </c>
      <c r="T78" s="26" t="str">
        <f t="shared" si="106"/>
        <v/>
      </c>
      <c r="U78" s="119" t="str">
        <f t="shared" si="80"/>
        <v/>
      </c>
      <c r="V78" s="119"/>
      <c r="W78" s="120" t="str">
        <f t="shared" si="107"/>
        <v/>
      </c>
      <c r="X78" s="120" t="str">
        <f t="shared" si="108"/>
        <v/>
      </c>
      <c r="Y78" s="120" t="str">
        <f t="shared" si="81"/>
        <v/>
      </c>
      <c r="Z78" s="119"/>
      <c r="AA78" s="119" t="str">
        <f t="shared" si="109"/>
        <v/>
      </c>
      <c r="AC78" s="26" t="str">
        <f t="shared" si="82"/>
        <v/>
      </c>
      <c r="AD78" s="25" t="str">
        <f t="shared" si="83"/>
        <v/>
      </c>
      <c r="AE78" s="105"/>
      <c r="AF78" s="26" t="str">
        <f t="shared" si="84"/>
        <v/>
      </c>
      <c r="AG78" s="25" t="str">
        <f t="shared" si="85"/>
        <v/>
      </c>
      <c r="AH78" s="123"/>
      <c r="AI78" s="51" t="str">
        <f t="shared" si="86"/>
        <v/>
      </c>
      <c r="AJ78" s="35" t="str">
        <f t="shared" si="87"/>
        <v/>
      </c>
      <c r="AL78" s="25" t="str">
        <f t="shared" si="110"/>
        <v/>
      </c>
      <c r="AM78" s="25" t="str">
        <f t="shared" si="111"/>
        <v/>
      </c>
      <c r="AO78" s="33" t="str">
        <f t="shared" si="112"/>
        <v/>
      </c>
      <c r="AP78" s="33" t="str">
        <f t="shared" si="113"/>
        <v/>
      </c>
      <c r="AQ78" s="125"/>
      <c r="AR78" s="126" t="str">
        <f t="shared" si="114"/>
        <v/>
      </c>
      <c r="AS78" s="126" t="str">
        <f t="shared" si="115"/>
        <v/>
      </c>
      <c r="AT78" s="126"/>
      <c r="AU78" s="62" t="str">
        <f t="shared" si="88"/>
        <v/>
      </c>
      <c r="AV78" s="62" t="str">
        <f t="shared" si="89"/>
        <v/>
      </c>
      <c r="AW78" s="62" t="str">
        <f t="shared" si="90"/>
        <v/>
      </c>
      <c r="AX78" s="61" t="str">
        <f t="shared" si="116"/>
        <v/>
      </c>
      <c r="AY78" s="61"/>
      <c r="AZ78" s="33" t="str">
        <f>IF(B78="","",VLOOKUP($A$3,'Tab1-Plan'!$B$30:$F$33,IF(B78&lt;65,2,3),FALSE))</f>
        <v/>
      </c>
      <c r="BA78" s="33" t="str">
        <f>IF(T78="","",VLOOKUP($A$3,'Tab1-Plan'!$B$30:$F$33,IF(T78&lt;65,4,5),FALSE))</f>
        <v/>
      </c>
      <c r="BB78" s="115"/>
      <c r="BC78" s="126" t="str">
        <f t="shared" si="91"/>
        <v/>
      </c>
      <c r="BD78" s="126" t="str">
        <f t="shared" si="92"/>
        <v/>
      </c>
      <c r="BE78" s="125"/>
      <c r="BF78" s="62" t="str">
        <f t="shared" si="93"/>
        <v/>
      </c>
      <c r="BG78" s="62" t="str">
        <f t="shared" si="94"/>
        <v/>
      </c>
      <c r="BH78" s="62" t="str">
        <f t="shared" si="95"/>
        <v/>
      </c>
      <c r="BI78" s="61" t="str">
        <f t="shared" si="96"/>
        <v/>
      </c>
      <c r="BJ78" s="61"/>
      <c r="BK78" s="61" t="str">
        <f t="shared" si="97"/>
        <v/>
      </c>
      <c r="BL78" s="61" t="str">
        <f t="shared" si="98"/>
        <v/>
      </c>
      <c r="BM78" s="127"/>
      <c r="BU78" s="37"/>
      <c r="BV78" s="127"/>
      <c r="BW78" s="127"/>
    </row>
    <row r="79" spans="1:75">
      <c r="A79" s="26" t="str">
        <f t="shared" si="117"/>
        <v/>
      </c>
      <c r="B79" s="26" t="str">
        <f t="shared" si="99"/>
        <v/>
      </c>
      <c r="C79" s="26" t="str">
        <f t="shared" si="73"/>
        <v/>
      </c>
      <c r="D79" s="103" t="str">
        <f t="shared" si="74"/>
        <v/>
      </c>
      <c r="E79" s="118" t="str">
        <f t="shared" si="75"/>
        <v/>
      </c>
      <c r="F79" s="103" t="str">
        <f t="shared" si="76"/>
        <v/>
      </c>
      <c r="G79" s="103"/>
      <c r="H79" s="60" t="str">
        <f t="shared" si="77"/>
        <v/>
      </c>
      <c r="I79" s="64"/>
      <c r="J79" s="64"/>
      <c r="K79" s="103" t="str">
        <f t="shared" si="100"/>
        <v/>
      </c>
      <c r="L79" s="103" t="str">
        <f t="shared" si="101"/>
        <v/>
      </c>
      <c r="M79" s="103" t="str">
        <f t="shared" si="102"/>
        <v/>
      </c>
      <c r="N79" s="103" t="str">
        <f t="shared" si="103"/>
        <v/>
      </c>
      <c r="O79" s="103" t="str">
        <f t="shared" si="104"/>
        <v/>
      </c>
      <c r="P79" s="103" t="str">
        <f t="shared" si="105"/>
        <v/>
      </c>
      <c r="Q79" s="103" t="str">
        <f t="shared" si="78"/>
        <v/>
      </c>
      <c r="R79" s="103" t="str">
        <f t="shared" si="79"/>
        <v/>
      </c>
      <c r="T79" s="26" t="str">
        <f t="shared" si="106"/>
        <v/>
      </c>
      <c r="U79" s="119" t="str">
        <f t="shared" si="80"/>
        <v/>
      </c>
      <c r="V79" s="119"/>
      <c r="W79" s="120" t="str">
        <f t="shared" si="107"/>
        <v/>
      </c>
      <c r="X79" s="120" t="str">
        <f t="shared" si="108"/>
        <v/>
      </c>
      <c r="Y79" s="120" t="str">
        <f t="shared" si="81"/>
        <v/>
      </c>
      <c r="Z79" s="119"/>
      <c r="AA79" s="119" t="str">
        <f t="shared" si="109"/>
        <v/>
      </c>
      <c r="AC79" s="26" t="str">
        <f t="shared" si="82"/>
        <v/>
      </c>
      <c r="AD79" s="25" t="str">
        <f t="shared" si="83"/>
        <v/>
      </c>
      <c r="AE79" s="105"/>
      <c r="AF79" s="26" t="str">
        <f t="shared" si="84"/>
        <v/>
      </c>
      <c r="AG79" s="25" t="str">
        <f t="shared" si="85"/>
        <v/>
      </c>
      <c r="AH79" s="123"/>
      <c r="AI79" s="51" t="str">
        <f t="shared" si="86"/>
        <v/>
      </c>
      <c r="AJ79" s="35" t="str">
        <f t="shared" si="87"/>
        <v/>
      </c>
      <c r="AL79" s="25" t="str">
        <f t="shared" si="110"/>
        <v/>
      </c>
      <c r="AM79" s="25" t="str">
        <f t="shared" si="111"/>
        <v/>
      </c>
      <c r="AO79" s="33" t="str">
        <f t="shared" si="112"/>
        <v/>
      </c>
      <c r="AP79" s="33" t="str">
        <f t="shared" si="113"/>
        <v/>
      </c>
      <c r="AQ79" s="125"/>
      <c r="AR79" s="126" t="str">
        <f t="shared" si="114"/>
        <v/>
      </c>
      <c r="AS79" s="126" t="str">
        <f t="shared" si="115"/>
        <v/>
      </c>
      <c r="AT79" s="126"/>
      <c r="AU79" s="62" t="str">
        <f t="shared" si="88"/>
        <v/>
      </c>
      <c r="AV79" s="62" t="str">
        <f t="shared" si="89"/>
        <v/>
      </c>
      <c r="AW79" s="62" t="str">
        <f t="shared" si="90"/>
        <v/>
      </c>
      <c r="AX79" s="61" t="str">
        <f t="shared" si="116"/>
        <v/>
      </c>
      <c r="AY79" s="61"/>
      <c r="AZ79" s="33" t="str">
        <f>IF(B79="","",VLOOKUP($A$3,'Tab1-Plan'!$B$30:$F$33,IF(B79&lt;65,2,3),FALSE))</f>
        <v/>
      </c>
      <c r="BA79" s="33" t="str">
        <f>IF(T79="","",VLOOKUP($A$3,'Tab1-Plan'!$B$30:$F$33,IF(T79&lt;65,4,5),FALSE))</f>
        <v/>
      </c>
      <c r="BB79" s="115"/>
      <c r="BC79" s="126" t="str">
        <f t="shared" si="91"/>
        <v/>
      </c>
      <c r="BD79" s="126" t="str">
        <f t="shared" si="92"/>
        <v/>
      </c>
      <c r="BE79" s="125"/>
      <c r="BF79" s="62" t="str">
        <f t="shared" si="93"/>
        <v/>
      </c>
      <c r="BG79" s="62" t="str">
        <f t="shared" si="94"/>
        <v/>
      </c>
      <c r="BH79" s="62" t="str">
        <f t="shared" si="95"/>
        <v/>
      </c>
      <c r="BI79" s="61" t="str">
        <f t="shared" si="96"/>
        <v/>
      </c>
      <c r="BJ79" s="61"/>
      <c r="BK79" s="61" t="str">
        <f t="shared" si="97"/>
        <v/>
      </c>
      <c r="BL79" s="61" t="str">
        <f t="shared" si="98"/>
        <v/>
      </c>
      <c r="BM79" s="127"/>
      <c r="BU79" s="37"/>
      <c r="BV79" s="127"/>
      <c r="BW79" s="127"/>
    </row>
    <row r="80" spans="1:75">
      <c r="A80" s="26" t="str">
        <f t="shared" si="117"/>
        <v/>
      </c>
      <c r="B80" s="26" t="str">
        <f t="shared" si="99"/>
        <v/>
      </c>
      <c r="C80" s="26" t="str">
        <f t="shared" si="73"/>
        <v/>
      </c>
      <c r="D80" s="103" t="str">
        <f t="shared" si="74"/>
        <v/>
      </c>
      <c r="E80" s="118" t="str">
        <f t="shared" si="75"/>
        <v/>
      </c>
      <c r="F80" s="103" t="str">
        <f t="shared" si="76"/>
        <v/>
      </c>
      <c r="G80" s="103"/>
      <c r="H80" s="60" t="str">
        <f t="shared" si="77"/>
        <v/>
      </c>
      <c r="I80" s="64"/>
      <c r="J80" s="64"/>
      <c r="K80" s="103" t="str">
        <f t="shared" si="100"/>
        <v/>
      </c>
      <c r="L80" s="103" t="str">
        <f t="shared" si="101"/>
        <v/>
      </c>
      <c r="M80" s="103" t="str">
        <f t="shared" si="102"/>
        <v/>
      </c>
      <c r="N80" s="103" t="str">
        <f t="shared" si="103"/>
        <v/>
      </c>
      <c r="O80" s="103" t="str">
        <f t="shared" si="104"/>
        <v/>
      </c>
      <c r="P80" s="103" t="str">
        <f t="shared" si="105"/>
        <v/>
      </c>
      <c r="Q80" s="103" t="str">
        <f t="shared" si="78"/>
        <v/>
      </c>
      <c r="R80" s="103" t="str">
        <f t="shared" si="79"/>
        <v/>
      </c>
      <c r="T80" s="26" t="str">
        <f t="shared" si="106"/>
        <v/>
      </c>
      <c r="U80" s="119" t="str">
        <f t="shared" si="80"/>
        <v/>
      </c>
      <c r="V80" s="119"/>
      <c r="W80" s="120" t="str">
        <f t="shared" si="107"/>
        <v/>
      </c>
      <c r="X80" s="120" t="str">
        <f t="shared" si="108"/>
        <v/>
      </c>
      <c r="Y80" s="120" t="str">
        <f t="shared" si="81"/>
        <v/>
      </c>
      <c r="Z80" s="119"/>
      <c r="AA80" s="119" t="str">
        <f t="shared" si="109"/>
        <v/>
      </c>
      <c r="AC80" s="26" t="str">
        <f t="shared" si="82"/>
        <v/>
      </c>
      <c r="AD80" s="25" t="str">
        <f t="shared" si="83"/>
        <v/>
      </c>
      <c r="AE80" s="105"/>
      <c r="AF80" s="26" t="str">
        <f t="shared" si="84"/>
        <v/>
      </c>
      <c r="AG80" s="25" t="str">
        <f t="shared" si="85"/>
        <v/>
      </c>
      <c r="AH80" s="123"/>
      <c r="AI80" s="51" t="str">
        <f t="shared" si="86"/>
        <v/>
      </c>
      <c r="AJ80" s="35" t="str">
        <f t="shared" si="87"/>
        <v/>
      </c>
      <c r="AL80" s="25" t="str">
        <f t="shared" si="110"/>
        <v/>
      </c>
      <c r="AM80" s="25" t="str">
        <f t="shared" si="111"/>
        <v/>
      </c>
      <c r="AO80" s="33" t="str">
        <f t="shared" si="112"/>
        <v/>
      </c>
      <c r="AP80" s="33" t="str">
        <f t="shared" si="113"/>
        <v/>
      </c>
      <c r="AQ80" s="125"/>
      <c r="AR80" s="126" t="str">
        <f t="shared" si="114"/>
        <v/>
      </c>
      <c r="AS80" s="126" t="str">
        <f t="shared" si="115"/>
        <v/>
      </c>
      <c r="AT80" s="126"/>
      <c r="AU80" s="62" t="str">
        <f t="shared" si="88"/>
        <v/>
      </c>
      <c r="AV80" s="62" t="str">
        <f t="shared" si="89"/>
        <v/>
      </c>
      <c r="AW80" s="62" t="str">
        <f t="shared" si="90"/>
        <v/>
      </c>
      <c r="AX80" s="61" t="str">
        <f t="shared" si="116"/>
        <v/>
      </c>
      <c r="AY80" s="61"/>
      <c r="AZ80" s="33" t="str">
        <f>IF(B80="","",VLOOKUP($A$3,'Tab1-Plan'!$B$30:$F$33,IF(B80&lt;65,2,3),FALSE))</f>
        <v/>
      </c>
      <c r="BA80" s="33" t="str">
        <f>IF(T80="","",VLOOKUP($A$3,'Tab1-Plan'!$B$30:$F$33,IF(T80&lt;65,4,5),FALSE))</f>
        <v/>
      </c>
      <c r="BB80" s="115"/>
      <c r="BC80" s="126" t="str">
        <f t="shared" si="91"/>
        <v/>
      </c>
      <c r="BD80" s="126" t="str">
        <f t="shared" si="92"/>
        <v/>
      </c>
      <c r="BE80" s="125"/>
      <c r="BF80" s="62" t="str">
        <f t="shared" si="93"/>
        <v/>
      </c>
      <c r="BG80" s="62" t="str">
        <f t="shared" si="94"/>
        <v/>
      </c>
      <c r="BH80" s="62" t="str">
        <f t="shared" si="95"/>
        <v/>
      </c>
      <c r="BI80" s="61" t="str">
        <f t="shared" si="96"/>
        <v/>
      </c>
      <c r="BJ80" s="61"/>
      <c r="BK80" s="61" t="str">
        <f t="shared" si="97"/>
        <v/>
      </c>
      <c r="BL80" s="61" t="str">
        <f t="shared" si="98"/>
        <v/>
      </c>
      <c r="BM80" s="127"/>
      <c r="BU80" s="37"/>
      <c r="BV80" s="127"/>
      <c r="BW80" s="127"/>
    </row>
    <row r="81" spans="1:75">
      <c r="A81" s="26" t="str">
        <f t="shared" si="117"/>
        <v/>
      </c>
      <c r="B81" s="26" t="str">
        <f t="shared" si="99"/>
        <v/>
      </c>
      <c r="C81" s="26" t="str">
        <f t="shared" si="73"/>
        <v/>
      </c>
      <c r="D81" s="103" t="str">
        <f t="shared" si="74"/>
        <v/>
      </c>
      <c r="E81" s="118" t="str">
        <f t="shared" si="75"/>
        <v/>
      </c>
      <c r="F81" s="103" t="str">
        <f t="shared" si="76"/>
        <v/>
      </c>
      <c r="G81" s="103"/>
      <c r="H81" s="60" t="str">
        <f t="shared" si="77"/>
        <v/>
      </c>
      <c r="I81" s="64"/>
      <c r="J81" s="64"/>
      <c r="K81" s="103" t="str">
        <f t="shared" si="100"/>
        <v/>
      </c>
      <c r="L81" s="103" t="str">
        <f t="shared" si="101"/>
        <v/>
      </c>
      <c r="M81" s="103" t="str">
        <f t="shared" si="102"/>
        <v/>
      </c>
      <c r="N81" s="103" t="str">
        <f t="shared" si="103"/>
        <v/>
      </c>
      <c r="O81" s="103" t="str">
        <f t="shared" si="104"/>
        <v/>
      </c>
      <c r="P81" s="103" t="str">
        <f t="shared" si="105"/>
        <v/>
      </c>
      <c r="Q81" s="103" t="str">
        <f t="shared" si="78"/>
        <v/>
      </c>
      <c r="R81" s="103" t="str">
        <f t="shared" si="79"/>
        <v/>
      </c>
      <c r="T81" s="26" t="str">
        <f t="shared" si="106"/>
        <v/>
      </c>
      <c r="U81" s="119" t="str">
        <f t="shared" si="80"/>
        <v/>
      </c>
      <c r="V81" s="119"/>
      <c r="W81" s="120" t="str">
        <f t="shared" si="107"/>
        <v/>
      </c>
      <c r="X81" s="120" t="str">
        <f t="shared" si="108"/>
        <v/>
      </c>
      <c r="Y81" s="120" t="str">
        <f t="shared" si="81"/>
        <v/>
      </c>
      <c r="Z81" s="119"/>
      <c r="AA81" s="119" t="str">
        <f t="shared" si="109"/>
        <v/>
      </c>
      <c r="AC81" s="26" t="str">
        <f t="shared" si="82"/>
        <v/>
      </c>
      <c r="AD81" s="25" t="str">
        <f t="shared" si="83"/>
        <v/>
      </c>
      <c r="AE81" s="105"/>
      <c r="AF81" s="26" t="str">
        <f t="shared" si="84"/>
        <v/>
      </c>
      <c r="AG81" s="25" t="str">
        <f t="shared" si="85"/>
        <v/>
      </c>
      <c r="AH81" s="123"/>
      <c r="AI81" s="51" t="str">
        <f t="shared" si="86"/>
        <v/>
      </c>
      <c r="AJ81" s="35" t="str">
        <f t="shared" si="87"/>
        <v/>
      </c>
      <c r="AL81" s="25" t="str">
        <f t="shared" si="110"/>
        <v/>
      </c>
      <c r="AM81" s="25" t="str">
        <f t="shared" si="111"/>
        <v/>
      </c>
      <c r="AO81" s="33" t="str">
        <f t="shared" si="112"/>
        <v/>
      </c>
      <c r="AP81" s="33" t="str">
        <f t="shared" si="113"/>
        <v/>
      </c>
      <c r="AQ81" s="125"/>
      <c r="AR81" s="126" t="str">
        <f t="shared" si="114"/>
        <v/>
      </c>
      <c r="AS81" s="126" t="str">
        <f t="shared" si="115"/>
        <v/>
      </c>
      <c r="AT81" s="126"/>
      <c r="AU81" s="62" t="str">
        <f t="shared" si="88"/>
        <v/>
      </c>
      <c r="AV81" s="62" t="str">
        <f t="shared" si="89"/>
        <v/>
      </c>
      <c r="AW81" s="62" t="str">
        <f t="shared" si="90"/>
        <v/>
      </c>
      <c r="AX81" s="61" t="str">
        <f t="shared" si="116"/>
        <v/>
      </c>
      <c r="AY81" s="61"/>
      <c r="AZ81" s="33" t="str">
        <f>IF(B81="","",VLOOKUP($A$3,'Tab1-Plan'!$B$30:$F$33,IF(B81&lt;65,2,3),FALSE))</f>
        <v/>
      </c>
      <c r="BA81" s="33" t="str">
        <f>IF(T81="","",VLOOKUP($A$3,'Tab1-Plan'!$B$30:$F$33,IF(T81&lt;65,4,5),FALSE))</f>
        <v/>
      </c>
      <c r="BB81" s="115"/>
      <c r="BC81" s="126" t="str">
        <f t="shared" si="91"/>
        <v/>
      </c>
      <c r="BD81" s="126" t="str">
        <f t="shared" si="92"/>
        <v/>
      </c>
      <c r="BE81" s="125"/>
      <c r="BF81" s="62" t="str">
        <f t="shared" si="93"/>
        <v/>
      </c>
      <c r="BG81" s="62" t="str">
        <f t="shared" si="94"/>
        <v/>
      </c>
      <c r="BH81" s="62" t="str">
        <f t="shared" si="95"/>
        <v/>
      </c>
      <c r="BI81" s="61" t="str">
        <f t="shared" si="96"/>
        <v/>
      </c>
      <c r="BJ81" s="61"/>
      <c r="BK81" s="61" t="str">
        <f t="shared" si="97"/>
        <v/>
      </c>
      <c r="BL81" s="61" t="str">
        <f t="shared" si="98"/>
        <v/>
      </c>
      <c r="BM81" s="127"/>
      <c r="BU81" s="37"/>
      <c r="BV81" s="127"/>
      <c r="BW81" s="127"/>
    </row>
    <row r="82" spans="1:75">
      <c r="A82" s="26" t="str">
        <f t="shared" si="117"/>
        <v/>
      </c>
      <c r="B82" s="26" t="str">
        <f t="shared" si="99"/>
        <v/>
      </c>
      <c r="C82" s="26" t="str">
        <f t="shared" si="73"/>
        <v/>
      </c>
      <c r="D82" s="103" t="str">
        <f t="shared" si="74"/>
        <v/>
      </c>
      <c r="E82" s="118" t="str">
        <f t="shared" si="75"/>
        <v/>
      </c>
      <c r="F82" s="103" t="str">
        <f t="shared" si="76"/>
        <v/>
      </c>
      <c r="G82" s="103"/>
      <c r="H82" s="60" t="str">
        <f t="shared" si="77"/>
        <v/>
      </c>
      <c r="I82" s="64"/>
      <c r="J82" s="64"/>
      <c r="K82" s="103" t="str">
        <f t="shared" si="100"/>
        <v/>
      </c>
      <c r="L82" s="103" t="str">
        <f t="shared" si="101"/>
        <v/>
      </c>
      <c r="M82" s="103" t="str">
        <f t="shared" si="102"/>
        <v/>
      </c>
      <c r="N82" s="103" t="str">
        <f t="shared" si="103"/>
        <v/>
      </c>
      <c r="O82" s="103" t="str">
        <f t="shared" si="104"/>
        <v/>
      </c>
      <c r="P82" s="103" t="str">
        <f t="shared" si="105"/>
        <v/>
      </c>
      <c r="Q82" s="103" t="str">
        <f t="shared" si="78"/>
        <v/>
      </c>
      <c r="R82" s="103" t="str">
        <f t="shared" si="79"/>
        <v/>
      </c>
      <c r="T82" s="26" t="str">
        <f t="shared" si="106"/>
        <v/>
      </c>
      <c r="U82" s="119" t="str">
        <f t="shared" si="80"/>
        <v/>
      </c>
      <c r="V82" s="119"/>
      <c r="W82" s="120" t="str">
        <f t="shared" si="107"/>
        <v/>
      </c>
      <c r="X82" s="120" t="str">
        <f t="shared" si="108"/>
        <v/>
      </c>
      <c r="Y82" s="120" t="str">
        <f t="shared" si="81"/>
        <v/>
      </c>
      <c r="Z82" s="119"/>
      <c r="AA82" s="119" t="str">
        <f t="shared" si="109"/>
        <v/>
      </c>
      <c r="AC82" s="26" t="str">
        <f t="shared" si="82"/>
        <v/>
      </c>
      <c r="AD82" s="25" t="str">
        <f t="shared" si="83"/>
        <v/>
      </c>
      <c r="AE82" s="105"/>
      <c r="AF82" s="26" t="str">
        <f t="shared" si="84"/>
        <v/>
      </c>
      <c r="AG82" s="25" t="str">
        <f t="shared" si="85"/>
        <v/>
      </c>
      <c r="AH82" s="123"/>
      <c r="AI82" s="51" t="str">
        <f t="shared" si="86"/>
        <v/>
      </c>
      <c r="AJ82" s="35" t="str">
        <f t="shared" si="87"/>
        <v/>
      </c>
      <c r="AL82" s="25" t="str">
        <f t="shared" si="110"/>
        <v/>
      </c>
      <c r="AM82" s="25" t="str">
        <f t="shared" si="111"/>
        <v/>
      </c>
      <c r="AO82" s="33" t="str">
        <f t="shared" si="112"/>
        <v/>
      </c>
      <c r="AP82" s="33" t="str">
        <f t="shared" si="113"/>
        <v/>
      </c>
      <c r="AQ82" s="125"/>
      <c r="AR82" s="126" t="str">
        <f t="shared" si="114"/>
        <v/>
      </c>
      <c r="AS82" s="126" t="str">
        <f t="shared" si="115"/>
        <v/>
      </c>
      <c r="AT82" s="126"/>
      <c r="AU82" s="62" t="str">
        <f t="shared" si="88"/>
        <v/>
      </c>
      <c r="AV82" s="62" t="str">
        <f t="shared" si="89"/>
        <v/>
      </c>
      <c r="AW82" s="62" t="str">
        <f t="shared" si="90"/>
        <v/>
      </c>
      <c r="AX82" s="61" t="str">
        <f t="shared" si="116"/>
        <v/>
      </c>
      <c r="AY82" s="61"/>
      <c r="AZ82" s="33" t="str">
        <f>IF(B82="","",VLOOKUP($A$3,'Tab1-Plan'!$B$30:$F$33,IF(B82&lt;65,2,3),FALSE))</f>
        <v/>
      </c>
      <c r="BA82" s="33" t="str">
        <f>IF(T82="","",VLOOKUP($A$3,'Tab1-Plan'!$B$30:$F$33,IF(T82&lt;65,4,5),FALSE))</f>
        <v/>
      </c>
      <c r="BB82" s="115"/>
      <c r="BC82" s="126" t="str">
        <f t="shared" si="91"/>
        <v/>
      </c>
      <c r="BD82" s="126" t="str">
        <f t="shared" si="92"/>
        <v/>
      </c>
      <c r="BE82" s="125"/>
      <c r="BF82" s="62" t="str">
        <f t="shared" si="93"/>
        <v/>
      </c>
      <c r="BG82" s="62" t="str">
        <f t="shared" si="94"/>
        <v/>
      </c>
      <c r="BH82" s="62" t="str">
        <f t="shared" si="95"/>
        <v/>
      </c>
      <c r="BI82" s="61" t="str">
        <f t="shared" si="96"/>
        <v/>
      </c>
      <c r="BJ82" s="61"/>
      <c r="BK82" s="61" t="str">
        <f t="shared" si="97"/>
        <v/>
      </c>
      <c r="BL82" s="61" t="str">
        <f t="shared" si="98"/>
        <v/>
      </c>
      <c r="BM82" s="127"/>
      <c r="BU82" s="37"/>
      <c r="BV82" s="127"/>
      <c r="BW82" s="127"/>
    </row>
    <row r="83" spans="1:75">
      <c r="A83" s="26" t="str">
        <f t="shared" si="117"/>
        <v/>
      </c>
      <c r="B83" s="26" t="str">
        <f t="shared" si="99"/>
        <v/>
      </c>
      <c r="C83" s="26" t="str">
        <f t="shared" si="73"/>
        <v/>
      </c>
      <c r="D83" s="103" t="str">
        <f t="shared" si="74"/>
        <v/>
      </c>
      <c r="E83" s="118" t="str">
        <f t="shared" si="75"/>
        <v/>
      </c>
      <c r="F83" s="103" t="str">
        <f t="shared" si="76"/>
        <v/>
      </c>
      <c r="G83" s="103"/>
      <c r="H83" s="60" t="str">
        <f t="shared" si="77"/>
        <v/>
      </c>
      <c r="I83" s="64"/>
      <c r="J83" s="64"/>
      <c r="K83" s="103" t="str">
        <f t="shared" si="100"/>
        <v/>
      </c>
      <c r="L83" s="103" t="str">
        <f t="shared" si="101"/>
        <v/>
      </c>
      <c r="M83" s="103" t="str">
        <f t="shared" si="102"/>
        <v/>
      </c>
      <c r="N83" s="103" t="str">
        <f t="shared" si="103"/>
        <v/>
      </c>
      <c r="O83" s="103" t="str">
        <f t="shared" si="104"/>
        <v/>
      </c>
      <c r="P83" s="103" t="str">
        <f t="shared" si="105"/>
        <v/>
      </c>
      <c r="Q83" s="103" t="str">
        <f t="shared" si="78"/>
        <v/>
      </c>
      <c r="R83" s="103" t="str">
        <f t="shared" si="79"/>
        <v/>
      </c>
      <c r="T83" s="26" t="str">
        <f t="shared" si="106"/>
        <v/>
      </c>
      <c r="U83" s="119" t="str">
        <f t="shared" si="80"/>
        <v/>
      </c>
      <c r="V83" s="119"/>
      <c r="W83" s="120" t="str">
        <f t="shared" si="107"/>
        <v/>
      </c>
      <c r="X83" s="120" t="str">
        <f t="shared" si="108"/>
        <v/>
      </c>
      <c r="Y83" s="120" t="str">
        <f t="shared" si="81"/>
        <v/>
      </c>
      <c r="Z83" s="119"/>
      <c r="AA83" s="119" t="str">
        <f t="shared" si="109"/>
        <v/>
      </c>
      <c r="AC83" s="26" t="str">
        <f t="shared" si="82"/>
        <v/>
      </c>
      <c r="AD83" s="25" t="str">
        <f t="shared" si="83"/>
        <v/>
      </c>
      <c r="AE83" s="105"/>
      <c r="AF83" s="26" t="str">
        <f t="shared" si="84"/>
        <v/>
      </c>
      <c r="AG83" s="25" t="str">
        <f t="shared" si="85"/>
        <v/>
      </c>
      <c r="AH83" s="123"/>
      <c r="AI83" s="51" t="str">
        <f t="shared" si="86"/>
        <v/>
      </c>
      <c r="AJ83" s="35" t="str">
        <f t="shared" si="87"/>
        <v/>
      </c>
      <c r="AL83" s="25" t="str">
        <f t="shared" si="110"/>
        <v/>
      </c>
      <c r="AM83" s="25" t="str">
        <f t="shared" si="111"/>
        <v/>
      </c>
      <c r="AO83" s="33" t="str">
        <f t="shared" si="112"/>
        <v/>
      </c>
      <c r="AP83" s="33" t="str">
        <f t="shared" si="113"/>
        <v/>
      </c>
      <c r="AQ83" s="125"/>
      <c r="AR83" s="126" t="str">
        <f t="shared" si="114"/>
        <v/>
      </c>
      <c r="AS83" s="126" t="str">
        <f t="shared" si="115"/>
        <v/>
      </c>
      <c r="AT83" s="126"/>
      <c r="AU83" s="62" t="str">
        <f t="shared" si="88"/>
        <v/>
      </c>
      <c r="AV83" s="62" t="str">
        <f t="shared" si="89"/>
        <v/>
      </c>
      <c r="AW83" s="62" t="str">
        <f t="shared" si="90"/>
        <v/>
      </c>
      <c r="AX83" s="61" t="str">
        <f t="shared" si="116"/>
        <v/>
      </c>
      <c r="AY83" s="61"/>
      <c r="AZ83" s="33" t="str">
        <f>IF(B83="","",VLOOKUP($A$3,'Tab1-Plan'!$B$30:$F$33,IF(B83&lt;65,2,3),FALSE))</f>
        <v/>
      </c>
      <c r="BA83" s="33" t="str">
        <f>IF(T83="","",VLOOKUP($A$3,'Tab1-Plan'!$B$30:$F$33,IF(T83&lt;65,4,5),FALSE))</f>
        <v/>
      </c>
      <c r="BB83" s="115"/>
      <c r="BC83" s="126" t="str">
        <f t="shared" si="91"/>
        <v/>
      </c>
      <c r="BD83" s="126" t="str">
        <f t="shared" si="92"/>
        <v/>
      </c>
      <c r="BE83" s="125"/>
      <c r="BF83" s="62" t="str">
        <f t="shared" si="93"/>
        <v/>
      </c>
      <c r="BG83" s="62" t="str">
        <f t="shared" si="94"/>
        <v/>
      </c>
      <c r="BH83" s="62" t="str">
        <f t="shared" si="95"/>
        <v/>
      </c>
      <c r="BI83" s="61" t="str">
        <f t="shared" si="96"/>
        <v/>
      </c>
      <c r="BJ83" s="61"/>
      <c r="BK83" s="61" t="str">
        <f t="shared" si="97"/>
        <v/>
      </c>
      <c r="BL83" s="61" t="str">
        <f t="shared" si="98"/>
        <v/>
      </c>
      <c r="BM83" s="127"/>
      <c r="BU83" s="37"/>
      <c r="BV83" s="127"/>
      <c r="BW83" s="127"/>
    </row>
    <row r="84" spans="1:75">
      <c r="A84" s="26" t="str">
        <f t="shared" si="117"/>
        <v/>
      </c>
      <c r="B84" s="26" t="str">
        <f t="shared" si="99"/>
        <v/>
      </c>
      <c r="C84" s="26" t="str">
        <f t="shared" si="73"/>
        <v/>
      </c>
      <c r="D84" s="103" t="str">
        <f t="shared" si="74"/>
        <v/>
      </c>
      <c r="E84" s="118" t="str">
        <f t="shared" si="75"/>
        <v/>
      </c>
      <c r="F84" s="103" t="str">
        <f t="shared" si="76"/>
        <v/>
      </c>
      <c r="G84" s="103"/>
      <c r="H84" s="60" t="str">
        <f t="shared" si="77"/>
        <v/>
      </c>
      <c r="I84" s="64"/>
      <c r="J84" s="64"/>
      <c r="K84" s="103" t="str">
        <f t="shared" si="100"/>
        <v/>
      </c>
      <c r="L84" s="103" t="str">
        <f t="shared" si="101"/>
        <v/>
      </c>
      <c r="M84" s="103" t="str">
        <f t="shared" si="102"/>
        <v/>
      </c>
      <c r="N84" s="103" t="str">
        <f t="shared" si="103"/>
        <v/>
      </c>
      <c r="O84" s="103" t="str">
        <f t="shared" si="104"/>
        <v/>
      </c>
      <c r="P84" s="103" t="str">
        <f t="shared" si="105"/>
        <v/>
      </c>
      <c r="Q84" s="103" t="str">
        <f t="shared" si="78"/>
        <v/>
      </c>
      <c r="R84" s="103" t="str">
        <f t="shared" si="79"/>
        <v/>
      </c>
      <c r="T84" s="26" t="str">
        <f t="shared" si="106"/>
        <v/>
      </c>
      <c r="U84" s="119" t="str">
        <f t="shared" si="80"/>
        <v/>
      </c>
      <c r="V84" s="119"/>
      <c r="W84" s="120" t="str">
        <f t="shared" si="107"/>
        <v/>
      </c>
      <c r="X84" s="120" t="str">
        <f t="shared" si="108"/>
        <v/>
      </c>
      <c r="Y84" s="120" t="str">
        <f t="shared" si="81"/>
        <v/>
      </c>
      <c r="Z84" s="119"/>
      <c r="AA84" s="119" t="str">
        <f t="shared" si="109"/>
        <v/>
      </c>
      <c r="AC84" s="26" t="str">
        <f t="shared" si="82"/>
        <v/>
      </c>
      <c r="AD84" s="25" t="str">
        <f t="shared" si="83"/>
        <v/>
      </c>
      <c r="AE84" s="105"/>
      <c r="AF84" s="26" t="str">
        <f t="shared" si="84"/>
        <v/>
      </c>
      <c r="AG84" s="25" t="str">
        <f t="shared" si="85"/>
        <v/>
      </c>
      <c r="AH84" s="123"/>
      <c r="AI84" s="51" t="str">
        <f t="shared" si="86"/>
        <v/>
      </c>
      <c r="AJ84" s="35" t="str">
        <f t="shared" si="87"/>
        <v/>
      </c>
      <c r="AL84" s="25" t="str">
        <f t="shared" si="110"/>
        <v/>
      </c>
      <c r="AM84" s="25" t="str">
        <f t="shared" si="111"/>
        <v/>
      </c>
      <c r="AO84" s="33" t="str">
        <f t="shared" si="112"/>
        <v/>
      </c>
      <c r="AP84" s="33" t="str">
        <f t="shared" si="113"/>
        <v/>
      </c>
      <c r="AQ84" s="125"/>
      <c r="AR84" s="126" t="str">
        <f t="shared" si="114"/>
        <v/>
      </c>
      <c r="AS84" s="126" t="str">
        <f t="shared" si="115"/>
        <v/>
      </c>
      <c r="AT84" s="126"/>
      <c r="AU84" s="62" t="str">
        <f t="shared" si="88"/>
        <v/>
      </c>
      <c r="AV84" s="62" t="str">
        <f t="shared" si="89"/>
        <v/>
      </c>
      <c r="AW84" s="62" t="str">
        <f t="shared" si="90"/>
        <v/>
      </c>
      <c r="AX84" s="61" t="str">
        <f t="shared" si="116"/>
        <v/>
      </c>
      <c r="AY84" s="61"/>
      <c r="AZ84" s="33" t="str">
        <f>IF(B84="","",VLOOKUP($A$3,'Tab1-Plan'!$B$30:$F$33,IF(B84&lt;65,2,3),FALSE))</f>
        <v/>
      </c>
      <c r="BA84" s="33" t="str">
        <f>IF(T84="","",VLOOKUP($A$3,'Tab1-Plan'!$B$30:$F$33,IF(T84&lt;65,4,5),FALSE))</f>
        <v/>
      </c>
      <c r="BB84" s="115"/>
      <c r="BC84" s="126" t="str">
        <f t="shared" si="91"/>
        <v/>
      </c>
      <c r="BD84" s="126" t="str">
        <f t="shared" si="92"/>
        <v/>
      </c>
      <c r="BE84" s="125"/>
      <c r="BF84" s="62" t="str">
        <f t="shared" si="93"/>
        <v/>
      </c>
      <c r="BG84" s="62" t="str">
        <f t="shared" si="94"/>
        <v/>
      </c>
      <c r="BH84" s="62" t="str">
        <f t="shared" si="95"/>
        <v/>
      </c>
      <c r="BI84" s="61" t="str">
        <f t="shared" si="96"/>
        <v/>
      </c>
      <c r="BJ84" s="61"/>
      <c r="BK84" s="61" t="str">
        <f t="shared" si="97"/>
        <v/>
      </c>
      <c r="BL84" s="61" t="str">
        <f t="shared" si="98"/>
        <v/>
      </c>
      <c r="BM84" s="127"/>
      <c r="BU84" s="37"/>
      <c r="BV84" s="127"/>
      <c r="BW84" s="127"/>
    </row>
    <row r="85" spans="1:75">
      <c r="A85" s="26" t="str">
        <f t="shared" si="117"/>
        <v/>
      </c>
      <c r="B85" s="26" t="str">
        <f t="shared" si="99"/>
        <v/>
      </c>
      <c r="C85" s="26" t="str">
        <f t="shared" si="73"/>
        <v/>
      </c>
      <c r="D85" s="103" t="str">
        <f t="shared" si="74"/>
        <v/>
      </c>
      <c r="E85" s="118" t="str">
        <f t="shared" si="75"/>
        <v/>
      </c>
      <c r="F85" s="103" t="str">
        <f t="shared" si="76"/>
        <v/>
      </c>
      <c r="G85" s="103"/>
      <c r="H85" s="60" t="str">
        <f t="shared" si="77"/>
        <v/>
      </c>
      <c r="I85" s="64"/>
      <c r="J85" s="64"/>
      <c r="K85" s="103" t="str">
        <f t="shared" si="100"/>
        <v/>
      </c>
      <c r="L85" s="103" t="str">
        <f t="shared" si="101"/>
        <v/>
      </c>
      <c r="M85" s="103" t="str">
        <f t="shared" si="102"/>
        <v/>
      </c>
      <c r="N85" s="103" t="str">
        <f t="shared" si="103"/>
        <v/>
      </c>
      <c r="O85" s="103" t="str">
        <f t="shared" si="104"/>
        <v/>
      </c>
      <c r="P85" s="103" t="str">
        <f t="shared" si="105"/>
        <v/>
      </c>
      <c r="Q85" s="103" t="str">
        <f t="shared" si="78"/>
        <v/>
      </c>
      <c r="R85" s="103" t="str">
        <f t="shared" si="79"/>
        <v/>
      </c>
      <c r="T85" s="26" t="str">
        <f t="shared" si="106"/>
        <v/>
      </c>
      <c r="U85" s="119" t="str">
        <f t="shared" si="80"/>
        <v/>
      </c>
      <c r="V85" s="119"/>
      <c r="W85" s="120" t="str">
        <f t="shared" si="107"/>
        <v/>
      </c>
      <c r="X85" s="120" t="str">
        <f t="shared" si="108"/>
        <v/>
      </c>
      <c r="Y85" s="120" t="str">
        <f t="shared" si="81"/>
        <v/>
      </c>
      <c r="Z85" s="119"/>
      <c r="AA85" s="119" t="str">
        <f t="shared" si="109"/>
        <v/>
      </c>
      <c r="AC85" s="26" t="str">
        <f t="shared" si="82"/>
        <v/>
      </c>
      <c r="AD85" s="25" t="str">
        <f t="shared" si="83"/>
        <v/>
      </c>
      <c r="AE85" s="105"/>
      <c r="AF85" s="26" t="str">
        <f t="shared" si="84"/>
        <v/>
      </c>
      <c r="AG85" s="25" t="str">
        <f t="shared" si="85"/>
        <v/>
      </c>
      <c r="AH85" s="123"/>
      <c r="AI85" s="51" t="str">
        <f t="shared" si="86"/>
        <v/>
      </c>
      <c r="AJ85" s="35" t="str">
        <f t="shared" si="87"/>
        <v/>
      </c>
      <c r="AL85" s="25" t="str">
        <f t="shared" si="110"/>
        <v/>
      </c>
      <c r="AM85" s="25" t="str">
        <f t="shared" si="111"/>
        <v/>
      </c>
      <c r="AO85" s="33" t="str">
        <f t="shared" si="112"/>
        <v/>
      </c>
      <c r="AP85" s="33" t="str">
        <f t="shared" si="113"/>
        <v/>
      </c>
      <c r="AQ85" s="125"/>
      <c r="AR85" s="126" t="str">
        <f t="shared" si="114"/>
        <v/>
      </c>
      <c r="AS85" s="126" t="str">
        <f t="shared" si="115"/>
        <v/>
      </c>
      <c r="AT85" s="126"/>
      <c r="AU85" s="62" t="str">
        <f t="shared" si="88"/>
        <v/>
      </c>
      <c r="AV85" s="62" t="str">
        <f t="shared" si="89"/>
        <v/>
      </c>
      <c r="AW85" s="62" t="str">
        <f t="shared" si="90"/>
        <v/>
      </c>
      <c r="AX85" s="61" t="str">
        <f t="shared" si="116"/>
        <v/>
      </c>
      <c r="AY85" s="61"/>
      <c r="AZ85" s="33" t="str">
        <f>IF(B85="","",VLOOKUP($A$3,'Tab1-Plan'!$B$30:$F$33,IF(B85&lt;65,2,3),FALSE))</f>
        <v/>
      </c>
      <c r="BA85" s="33" t="str">
        <f>IF(T85="","",VLOOKUP($A$3,'Tab1-Plan'!$B$30:$F$33,IF(T85&lt;65,4,5),FALSE))</f>
        <v/>
      </c>
      <c r="BB85" s="115"/>
      <c r="BC85" s="126" t="str">
        <f t="shared" si="91"/>
        <v/>
      </c>
      <c r="BD85" s="126" t="str">
        <f t="shared" si="92"/>
        <v/>
      </c>
      <c r="BE85" s="125"/>
      <c r="BF85" s="62" t="str">
        <f t="shared" si="93"/>
        <v/>
      </c>
      <c r="BG85" s="62" t="str">
        <f t="shared" si="94"/>
        <v/>
      </c>
      <c r="BH85" s="62" t="str">
        <f t="shared" si="95"/>
        <v/>
      </c>
      <c r="BI85" s="61" t="str">
        <f t="shared" si="96"/>
        <v/>
      </c>
      <c r="BJ85" s="61"/>
      <c r="BK85" s="61" t="str">
        <f t="shared" si="97"/>
        <v/>
      </c>
      <c r="BL85" s="61" t="str">
        <f t="shared" si="98"/>
        <v/>
      </c>
      <c r="BM85" s="127"/>
      <c r="BU85" s="37"/>
      <c r="BV85" s="127"/>
      <c r="BW85" s="127"/>
    </row>
    <row r="86" spans="1:75">
      <c r="A86" s="26" t="str">
        <f t="shared" si="117"/>
        <v/>
      </c>
      <c r="B86" s="26" t="str">
        <f t="shared" si="99"/>
        <v/>
      </c>
      <c r="C86" s="26" t="str">
        <f t="shared" si="73"/>
        <v/>
      </c>
      <c r="D86" s="103" t="str">
        <f t="shared" si="74"/>
        <v/>
      </c>
      <c r="E86" s="118" t="str">
        <f t="shared" si="75"/>
        <v/>
      </c>
      <c r="F86" s="103" t="str">
        <f t="shared" si="76"/>
        <v/>
      </c>
      <c r="G86" s="103"/>
      <c r="H86" s="60" t="str">
        <f t="shared" si="77"/>
        <v/>
      </c>
      <c r="I86" s="64"/>
      <c r="J86" s="64"/>
      <c r="K86" s="103" t="str">
        <f t="shared" si="100"/>
        <v/>
      </c>
      <c r="L86" s="103" t="str">
        <f t="shared" si="101"/>
        <v/>
      </c>
      <c r="M86" s="103" t="str">
        <f t="shared" si="102"/>
        <v/>
      </c>
      <c r="N86" s="103" t="str">
        <f t="shared" si="103"/>
        <v/>
      </c>
      <c r="O86" s="103" t="str">
        <f t="shared" si="104"/>
        <v/>
      </c>
      <c r="P86" s="103" t="str">
        <f t="shared" si="105"/>
        <v/>
      </c>
      <c r="Q86" s="103" t="str">
        <f t="shared" si="78"/>
        <v/>
      </c>
      <c r="R86" s="103" t="str">
        <f t="shared" si="79"/>
        <v/>
      </c>
      <c r="T86" s="26" t="str">
        <f t="shared" si="106"/>
        <v/>
      </c>
      <c r="U86" s="119" t="str">
        <f t="shared" si="80"/>
        <v/>
      </c>
      <c r="V86" s="119"/>
      <c r="W86" s="120" t="str">
        <f t="shared" si="107"/>
        <v/>
      </c>
      <c r="X86" s="120" t="str">
        <f t="shared" si="108"/>
        <v/>
      </c>
      <c r="Y86" s="120" t="str">
        <f t="shared" si="81"/>
        <v/>
      </c>
      <c r="Z86" s="119"/>
      <c r="AA86" s="119" t="str">
        <f t="shared" si="109"/>
        <v/>
      </c>
      <c r="AC86" s="26" t="str">
        <f t="shared" si="82"/>
        <v/>
      </c>
      <c r="AD86" s="25" t="str">
        <f t="shared" si="83"/>
        <v/>
      </c>
      <c r="AE86" s="105"/>
      <c r="AF86" s="26" t="str">
        <f t="shared" si="84"/>
        <v/>
      </c>
      <c r="AG86" s="25" t="str">
        <f t="shared" si="85"/>
        <v/>
      </c>
      <c r="AH86" s="123"/>
      <c r="AI86" s="51" t="str">
        <f t="shared" si="86"/>
        <v/>
      </c>
      <c r="AJ86" s="35" t="str">
        <f t="shared" si="87"/>
        <v/>
      </c>
      <c r="AL86" s="25" t="str">
        <f t="shared" si="110"/>
        <v/>
      </c>
      <c r="AM86" s="25" t="str">
        <f t="shared" si="111"/>
        <v/>
      </c>
      <c r="AO86" s="33" t="str">
        <f t="shared" si="112"/>
        <v/>
      </c>
      <c r="AP86" s="33" t="str">
        <f t="shared" si="113"/>
        <v/>
      </c>
      <c r="AQ86" s="125"/>
      <c r="AR86" s="126" t="str">
        <f t="shared" si="114"/>
        <v/>
      </c>
      <c r="AS86" s="126" t="str">
        <f t="shared" si="115"/>
        <v/>
      </c>
      <c r="AT86" s="126"/>
      <c r="AU86" s="62" t="str">
        <f t="shared" si="88"/>
        <v/>
      </c>
      <c r="AV86" s="62" t="str">
        <f t="shared" si="89"/>
        <v/>
      </c>
      <c r="AW86" s="62" t="str">
        <f t="shared" si="90"/>
        <v/>
      </c>
      <c r="AX86" s="61" t="str">
        <f t="shared" si="116"/>
        <v/>
      </c>
      <c r="AY86" s="61"/>
      <c r="AZ86" s="33" t="str">
        <f>IF(B86="","",VLOOKUP($A$3,'Tab1-Plan'!$B$30:$F$33,IF(B86&lt;65,2,3),FALSE))</f>
        <v/>
      </c>
      <c r="BA86" s="33" t="str">
        <f>IF(T86="","",VLOOKUP($A$3,'Tab1-Plan'!$B$30:$F$33,IF(T86&lt;65,4,5),FALSE))</f>
        <v/>
      </c>
      <c r="BB86" s="115"/>
      <c r="BC86" s="126" t="str">
        <f t="shared" si="91"/>
        <v/>
      </c>
      <c r="BD86" s="126" t="str">
        <f t="shared" si="92"/>
        <v/>
      </c>
      <c r="BE86" s="125"/>
      <c r="BF86" s="62" t="str">
        <f t="shared" si="93"/>
        <v/>
      </c>
      <c r="BG86" s="62" t="str">
        <f t="shared" si="94"/>
        <v/>
      </c>
      <c r="BH86" s="62" t="str">
        <f t="shared" si="95"/>
        <v/>
      </c>
      <c r="BI86" s="61" t="str">
        <f t="shared" si="96"/>
        <v/>
      </c>
      <c r="BJ86" s="61"/>
      <c r="BK86" s="61" t="str">
        <f t="shared" si="97"/>
        <v/>
      </c>
      <c r="BL86" s="61" t="str">
        <f t="shared" si="98"/>
        <v/>
      </c>
      <c r="BM86" s="127"/>
      <c r="BU86" s="37"/>
      <c r="BV86" s="127"/>
      <c r="BW86" s="127"/>
    </row>
    <row r="87" spans="1:75">
      <c r="A87" s="26" t="str">
        <f t="shared" si="117"/>
        <v/>
      </c>
      <c r="B87" s="26" t="str">
        <f t="shared" si="99"/>
        <v/>
      </c>
      <c r="C87" s="26" t="str">
        <f t="shared" si="73"/>
        <v/>
      </c>
      <c r="D87" s="103" t="str">
        <f t="shared" si="74"/>
        <v/>
      </c>
      <c r="E87" s="118" t="str">
        <f t="shared" si="75"/>
        <v/>
      </c>
      <c r="F87" s="103" t="str">
        <f t="shared" si="76"/>
        <v/>
      </c>
      <c r="G87" s="103"/>
      <c r="H87" s="60" t="str">
        <f t="shared" si="77"/>
        <v/>
      </c>
      <c r="I87" s="64"/>
      <c r="J87" s="64"/>
      <c r="K87" s="103" t="str">
        <f t="shared" si="100"/>
        <v/>
      </c>
      <c r="L87" s="103" t="str">
        <f t="shared" si="101"/>
        <v/>
      </c>
      <c r="M87" s="103" t="str">
        <f t="shared" si="102"/>
        <v/>
      </c>
      <c r="N87" s="103" t="str">
        <f t="shared" si="103"/>
        <v/>
      </c>
      <c r="O87" s="103" t="str">
        <f t="shared" si="104"/>
        <v/>
      </c>
      <c r="P87" s="103" t="str">
        <f t="shared" si="105"/>
        <v/>
      </c>
      <c r="Q87" s="103" t="str">
        <f t="shared" si="78"/>
        <v/>
      </c>
      <c r="R87" s="103" t="str">
        <f t="shared" si="79"/>
        <v/>
      </c>
      <c r="T87" s="26" t="str">
        <f t="shared" si="106"/>
        <v/>
      </c>
      <c r="U87" s="119" t="str">
        <f t="shared" si="80"/>
        <v/>
      </c>
      <c r="V87" s="119"/>
      <c r="W87" s="120" t="str">
        <f t="shared" si="107"/>
        <v/>
      </c>
      <c r="X87" s="120" t="str">
        <f t="shared" si="108"/>
        <v/>
      </c>
      <c r="Y87" s="120" t="str">
        <f t="shared" si="81"/>
        <v/>
      </c>
      <c r="Z87" s="119"/>
      <c r="AA87" s="119" t="str">
        <f t="shared" si="109"/>
        <v/>
      </c>
      <c r="AC87" s="26" t="str">
        <f t="shared" si="82"/>
        <v/>
      </c>
      <c r="AD87" s="25" t="str">
        <f t="shared" si="83"/>
        <v/>
      </c>
      <c r="AE87" s="105"/>
      <c r="AF87" s="26" t="str">
        <f t="shared" si="84"/>
        <v/>
      </c>
      <c r="AG87" s="25" t="str">
        <f t="shared" si="85"/>
        <v/>
      </c>
      <c r="AH87" s="123"/>
      <c r="AI87" s="51" t="str">
        <f t="shared" si="86"/>
        <v/>
      </c>
      <c r="AJ87" s="35" t="str">
        <f t="shared" si="87"/>
        <v/>
      </c>
      <c r="AL87" s="25" t="str">
        <f t="shared" si="110"/>
        <v/>
      </c>
      <c r="AM87" s="25" t="str">
        <f t="shared" si="111"/>
        <v/>
      </c>
      <c r="AO87" s="33" t="str">
        <f t="shared" si="112"/>
        <v/>
      </c>
      <c r="AP87" s="33" t="str">
        <f t="shared" si="113"/>
        <v/>
      </c>
      <c r="AQ87" s="125"/>
      <c r="AR87" s="126" t="str">
        <f t="shared" si="114"/>
        <v/>
      </c>
      <c r="AS87" s="126" t="str">
        <f t="shared" si="115"/>
        <v/>
      </c>
      <c r="AT87" s="126"/>
      <c r="AU87" s="62" t="str">
        <f t="shared" si="88"/>
        <v/>
      </c>
      <c r="AV87" s="62" t="str">
        <f t="shared" si="89"/>
        <v/>
      </c>
      <c r="AW87" s="62" t="str">
        <f t="shared" si="90"/>
        <v/>
      </c>
      <c r="AX87" s="61" t="str">
        <f t="shared" si="116"/>
        <v/>
      </c>
      <c r="AY87" s="61"/>
      <c r="AZ87" s="33" t="str">
        <f>IF(B87="","",VLOOKUP($A$3,'Tab1-Plan'!$B$30:$F$33,IF(B87&lt;65,2,3),FALSE))</f>
        <v/>
      </c>
      <c r="BA87" s="33" t="str">
        <f>IF(T87="","",VLOOKUP($A$3,'Tab1-Plan'!$B$30:$F$33,IF(T87&lt;65,4,5),FALSE))</f>
        <v/>
      </c>
      <c r="BB87" s="115"/>
      <c r="BC87" s="126" t="str">
        <f t="shared" si="91"/>
        <v/>
      </c>
      <c r="BD87" s="126" t="str">
        <f t="shared" si="92"/>
        <v/>
      </c>
      <c r="BE87" s="125"/>
      <c r="BF87" s="62" t="str">
        <f t="shared" si="93"/>
        <v/>
      </c>
      <c r="BG87" s="62" t="str">
        <f t="shared" si="94"/>
        <v/>
      </c>
      <c r="BH87" s="62" t="str">
        <f t="shared" si="95"/>
        <v/>
      </c>
      <c r="BI87" s="61" t="str">
        <f t="shared" si="96"/>
        <v/>
      </c>
      <c r="BJ87" s="61"/>
      <c r="BK87" s="61" t="str">
        <f t="shared" si="97"/>
        <v/>
      </c>
      <c r="BL87" s="61" t="str">
        <f t="shared" si="98"/>
        <v/>
      </c>
      <c r="BM87" s="127"/>
      <c r="BU87" s="37"/>
      <c r="BV87" s="127"/>
      <c r="BW87" s="127"/>
    </row>
    <row r="88" spans="1:75">
      <c r="A88" s="26" t="str">
        <f t="shared" si="117"/>
        <v/>
      </c>
      <c r="B88" s="26" t="str">
        <f t="shared" si="99"/>
        <v/>
      </c>
      <c r="C88" s="26" t="str">
        <f t="shared" si="73"/>
        <v/>
      </c>
      <c r="D88" s="103" t="str">
        <f t="shared" si="74"/>
        <v/>
      </c>
      <c r="E88" s="118" t="str">
        <f t="shared" si="75"/>
        <v/>
      </c>
      <c r="F88" s="103" t="str">
        <f t="shared" si="76"/>
        <v/>
      </c>
      <c r="G88" s="103"/>
      <c r="H88" s="60" t="str">
        <f t="shared" si="77"/>
        <v/>
      </c>
      <c r="I88" s="64"/>
      <c r="J88" s="64"/>
      <c r="K88" s="103" t="str">
        <f t="shared" si="100"/>
        <v/>
      </c>
      <c r="L88" s="103" t="str">
        <f t="shared" si="101"/>
        <v/>
      </c>
      <c r="M88" s="103" t="str">
        <f t="shared" si="102"/>
        <v/>
      </c>
      <c r="N88" s="103" t="str">
        <f t="shared" si="103"/>
        <v/>
      </c>
      <c r="O88" s="103" t="str">
        <f t="shared" si="104"/>
        <v/>
      </c>
      <c r="P88" s="103" t="str">
        <f t="shared" si="105"/>
        <v/>
      </c>
      <c r="Q88" s="103" t="str">
        <f t="shared" si="78"/>
        <v/>
      </c>
      <c r="R88" s="103" t="str">
        <f t="shared" si="79"/>
        <v/>
      </c>
      <c r="T88" s="26" t="str">
        <f t="shared" si="106"/>
        <v/>
      </c>
      <c r="U88" s="119" t="str">
        <f t="shared" si="80"/>
        <v/>
      </c>
      <c r="V88" s="119"/>
      <c r="W88" s="120" t="str">
        <f t="shared" si="107"/>
        <v/>
      </c>
      <c r="X88" s="120" t="str">
        <f t="shared" si="108"/>
        <v/>
      </c>
      <c r="Y88" s="120" t="str">
        <f t="shared" si="81"/>
        <v/>
      </c>
      <c r="Z88" s="119"/>
      <c r="AA88" s="119" t="str">
        <f t="shared" si="109"/>
        <v/>
      </c>
      <c r="AC88" s="26" t="str">
        <f t="shared" si="82"/>
        <v/>
      </c>
      <c r="AD88" s="25" t="str">
        <f t="shared" si="83"/>
        <v/>
      </c>
      <c r="AE88" s="105"/>
      <c r="AF88" s="26" t="str">
        <f t="shared" si="84"/>
        <v/>
      </c>
      <c r="AG88" s="25" t="str">
        <f t="shared" si="85"/>
        <v/>
      </c>
      <c r="AH88" s="123"/>
      <c r="AI88" s="51" t="str">
        <f t="shared" si="86"/>
        <v/>
      </c>
      <c r="AJ88" s="35" t="str">
        <f t="shared" si="87"/>
        <v/>
      </c>
      <c r="AL88" s="25" t="str">
        <f t="shared" si="110"/>
        <v/>
      </c>
      <c r="AM88" s="25" t="str">
        <f t="shared" si="111"/>
        <v/>
      </c>
      <c r="AO88" s="33" t="str">
        <f t="shared" si="112"/>
        <v/>
      </c>
      <c r="AP88" s="33" t="str">
        <f t="shared" si="113"/>
        <v/>
      </c>
      <c r="AQ88" s="125"/>
      <c r="AR88" s="126" t="str">
        <f t="shared" si="114"/>
        <v/>
      </c>
      <c r="AS88" s="126" t="str">
        <f t="shared" si="115"/>
        <v/>
      </c>
      <c r="AT88" s="126"/>
      <c r="AU88" s="62" t="str">
        <f t="shared" si="88"/>
        <v/>
      </c>
      <c r="AV88" s="62" t="str">
        <f t="shared" si="89"/>
        <v/>
      </c>
      <c r="AW88" s="62" t="str">
        <f t="shared" si="90"/>
        <v/>
      </c>
      <c r="AX88" s="61" t="str">
        <f t="shared" si="116"/>
        <v/>
      </c>
      <c r="AY88" s="61"/>
      <c r="AZ88" s="33" t="str">
        <f>IF(B88="","",VLOOKUP($A$3,'Tab1-Plan'!$B$30:$F$33,IF(B88&lt;65,2,3),FALSE))</f>
        <v/>
      </c>
      <c r="BA88" s="33" t="str">
        <f>IF(T88="","",VLOOKUP($A$3,'Tab1-Plan'!$B$30:$F$33,IF(T88&lt;65,4,5),FALSE))</f>
        <v/>
      </c>
      <c r="BB88" s="115"/>
      <c r="BC88" s="126" t="str">
        <f t="shared" si="91"/>
        <v/>
      </c>
      <c r="BD88" s="126" t="str">
        <f t="shared" si="92"/>
        <v/>
      </c>
      <c r="BE88" s="125"/>
      <c r="BF88" s="62" t="str">
        <f t="shared" si="93"/>
        <v/>
      </c>
      <c r="BG88" s="62" t="str">
        <f t="shared" si="94"/>
        <v/>
      </c>
      <c r="BH88" s="62" t="str">
        <f t="shared" si="95"/>
        <v/>
      </c>
      <c r="BI88" s="61" t="str">
        <f t="shared" si="96"/>
        <v/>
      </c>
      <c r="BJ88" s="61"/>
      <c r="BK88" s="61" t="str">
        <f t="shared" si="97"/>
        <v/>
      </c>
      <c r="BL88" s="61" t="str">
        <f t="shared" si="98"/>
        <v/>
      </c>
      <c r="BM88" s="127"/>
      <c r="BU88" s="37"/>
      <c r="BV88" s="127"/>
      <c r="BW88" s="127"/>
    </row>
    <row r="89" spans="1:75">
      <c r="A89" s="26" t="str">
        <f t="shared" si="117"/>
        <v/>
      </c>
      <c r="B89" s="26" t="str">
        <f t="shared" si="99"/>
        <v/>
      </c>
      <c r="C89" s="26" t="str">
        <f t="shared" si="73"/>
        <v/>
      </c>
      <c r="D89" s="103" t="str">
        <f t="shared" si="74"/>
        <v/>
      </c>
      <c r="E89" s="118" t="str">
        <f t="shared" si="75"/>
        <v/>
      </c>
      <c r="F89" s="103" t="str">
        <f t="shared" si="76"/>
        <v/>
      </c>
      <c r="G89" s="103"/>
      <c r="H89" s="60" t="str">
        <f t="shared" si="77"/>
        <v/>
      </c>
      <c r="I89" s="64"/>
      <c r="J89" s="64"/>
      <c r="K89" s="103" t="str">
        <f t="shared" si="100"/>
        <v/>
      </c>
      <c r="L89" s="103" t="str">
        <f t="shared" si="101"/>
        <v/>
      </c>
      <c r="M89" s="103" t="str">
        <f t="shared" si="102"/>
        <v/>
      </c>
      <c r="N89" s="103" t="str">
        <f t="shared" si="103"/>
        <v/>
      </c>
      <c r="O89" s="103" t="str">
        <f t="shared" si="104"/>
        <v/>
      </c>
      <c r="P89" s="103" t="str">
        <f t="shared" si="105"/>
        <v/>
      </c>
      <c r="Q89" s="103" t="str">
        <f t="shared" si="78"/>
        <v/>
      </c>
      <c r="R89" s="103" t="str">
        <f t="shared" si="79"/>
        <v/>
      </c>
      <c r="T89" s="26" t="str">
        <f t="shared" si="106"/>
        <v/>
      </c>
      <c r="U89" s="119" t="str">
        <f t="shared" si="80"/>
        <v/>
      </c>
      <c r="V89" s="119"/>
      <c r="W89" s="120" t="str">
        <f t="shared" si="107"/>
        <v/>
      </c>
      <c r="X89" s="120" t="str">
        <f t="shared" si="108"/>
        <v/>
      </c>
      <c r="Y89" s="120" t="str">
        <f t="shared" si="81"/>
        <v/>
      </c>
      <c r="Z89" s="119"/>
      <c r="AA89" s="119" t="str">
        <f t="shared" si="109"/>
        <v/>
      </c>
      <c r="AC89" s="26" t="str">
        <f t="shared" si="82"/>
        <v/>
      </c>
      <c r="AD89" s="25" t="str">
        <f t="shared" si="83"/>
        <v/>
      </c>
      <c r="AE89" s="105"/>
      <c r="AF89" s="26" t="str">
        <f t="shared" si="84"/>
        <v/>
      </c>
      <c r="AG89" s="25" t="str">
        <f t="shared" si="85"/>
        <v/>
      </c>
      <c r="AH89" s="123"/>
      <c r="AI89" s="51" t="str">
        <f t="shared" si="86"/>
        <v/>
      </c>
      <c r="AJ89" s="35" t="str">
        <f t="shared" si="87"/>
        <v/>
      </c>
      <c r="AL89" s="25" t="str">
        <f t="shared" si="110"/>
        <v/>
      </c>
      <c r="AM89" s="25" t="str">
        <f t="shared" si="111"/>
        <v/>
      </c>
      <c r="AO89" s="33" t="str">
        <f t="shared" si="112"/>
        <v/>
      </c>
      <c r="AP89" s="33" t="str">
        <f t="shared" si="113"/>
        <v/>
      </c>
      <c r="AQ89" s="125"/>
      <c r="AR89" s="126" t="str">
        <f t="shared" si="114"/>
        <v/>
      </c>
      <c r="AS89" s="126" t="str">
        <f t="shared" si="115"/>
        <v/>
      </c>
      <c r="AT89" s="126"/>
      <c r="AU89" s="62" t="str">
        <f t="shared" si="88"/>
        <v/>
      </c>
      <c r="AV89" s="62" t="str">
        <f t="shared" si="89"/>
        <v/>
      </c>
      <c r="AW89" s="62" t="str">
        <f t="shared" si="90"/>
        <v/>
      </c>
      <c r="AX89" s="61" t="str">
        <f t="shared" si="116"/>
        <v/>
      </c>
      <c r="AY89" s="61"/>
      <c r="AZ89" s="33" t="str">
        <f>IF(B89="","",VLOOKUP($A$3,'Tab1-Plan'!$B$30:$F$33,IF(B89&lt;65,2,3),FALSE))</f>
        <v/>
      </c>
      <c r="BA89" s="33" t="str">
        <f>IF(T89="","",VLOOKUP($A$3,'Tab1-Plan'!$B$30:$F$33,IF(T89&lt;65,4,5),FALSE))</f>
        <v/>
      </c>
      <c r="BB89" s="115"/>
      <c r="BC89" s="126" t="str">
        <f t="shared" si="91"/>
        <v/>
      </c>
      <c r="BD89" s="126" t="str">
        <f t="shared" si="92"/>
        <v/>
      </c>
      <c r="BE89" s="125"/>
      <c r="BF89" s="62" t="str">
        <f t="shared" si="93"/>
        <v/>
      </c>
      <c r="BG89" s="62" t="str">
        <f t="shared" si="94"/>
        <v/>
      </c>
      <c r="BH89" s="62" t="str">
        <f t="shared" si="95"/>
        <v/>
      </c>
      <c r="BI89" s="61" t="str">
        <f t="shared" si="96"/>
        <v/>
      </c>
      <c r="BJ89" s="61"/>
      <c r="BK89" s="61" t="str">
        <f t="shared" si="97"/>
        <v/>
      </c>
      <c r="BL89" s="61" t="str">
        <f t="shared" si="98"/>
        <v/>
      </c>
      <c r="BM89" s="127"/>
      <c r="BU89" s="37"/>
      <c r="BV89" s="127"/>
      <c r="BW89" s="127"/>
    </row>
    <row r="90" spans="1:75">
      <c r="A90" s="26" t="str">
        <f t="shared" si="117"/>
        <v/>
      </c>
      <c r="B90" s="26" t="str">
        <f t="shared" si="99"/>
        <v/>
      </c>
      <c r="C90" s="26" t="str">
        <f t="shared" si="73"/>
        <v/>
      </c>
      <c r="D90" s="103" t="str">
        <f t="shared" si="74"/>
        <v/>
      </c>
      <c r="E90" s="118" t="str">
        <f t="shared" si="75"/>
        <v/>
      </c>
      <c r="F90" s="103" t="str">
        <f t="shared" si="76"/>
        <v/>
      </c>
      <c r="G90" s="103"/>
      <c r="H90" s="60" t="str">
        <f t="shared" si="77"/>
        <v/>
      </c>
      <c r="I90" s="64"/>
      <c r="J90" s="64"/>
      <c r="K90" s="103" t="str">
        <f t="shared" si="100"/>
        <v/>
      </c>
      <c r="L90" s="103" t="str">
        <f t="shared" si="101"/>
        <v/>
      </c>
      <c r="M90" s="103" t="str">
        <f t="shared" si="102"/>
        <v/>
      </c>
      <c r="N90" s="103" t="str">
        <f t="shared" si="103"/>
        <v/>
      </c>
      <c r="O90" s="103" t="str">
        <f t="shared" si="104"/>
        <v/>
      </c>
      <c r="P90" s="103" t="str">
        <f t="shared" si="105"/>
        <v/>
      </c>
      <c r="Q90" s="103" t="str">
        <f t="shared" si="78"/>
        <v/>
      </c>
      <c r="R90" s="103" t="str">
        <f t="shared" si="79"/>
        <v/>
      </c>
      <c r="T90" s="26" t="str">
        <f t="shared" si="106"/>
        <v/>
      </c>
      <c r="U90" s="119" t="str">
        <f t="shared" si="80"/>
        <v/>
      </c>
      <c r="V90" s="119"/>
      <c r="W90" s="120" t="str">
        <f t="shared" si="107"/>
        <v/>
      </c>
      <c r="X90" s="120" t="str">
        <f t="shared" si="108"/>
        <v/>
      </c>
      <c r="Y90" s="120" t="str">
        <f t="shared" si="81"/>
        <v/>
      </c>
      <c r="Z90" s="119"/>
      <c r="AA90" s="119" t="str">
        <f t="shared" si="109"/>
        <v/>
      </c>
      <c r="AC90" s="26" t="str">
        <f t="shared" si="82"/>
        <v/>
      </c>
      <c r="AD90" s="25" t="str">
        <f t="shared" si="83"/>
        <v/>
      </c>
      <c r="AE90" s="105"/>
      <c r="AF90" s="26" t="str">
        <f t="shared" si="84"/>
        <v/>
      </c>
      <c r="AG90" s="25" t="str">
        <f t="shared" si="85"/>
        <v/>
      </c>
      <c r="AH90" s="123"/>
      <c r="AI90" s="51" t="str">
        <f t="shared" si="86"/>
        <v/>
      </c>
      <c r="AJ90" s="35" t="str">
        <f t="shared" si="87"/>
        <v/>
      </c>
      <c r="AL90" s="25" t="str">
        <f t="shared" si="110"/>
        <v/>
      </c>
      <c r="AM90" s="25" t="str">
        <f t="shared" si="111"/>
        <v/>
      </c>
      <c r="AO90" s="33" t="str">
        <f t="shared" si="112"/>
        <v/>
      </c>
      <c r="AP90" s="33" t="str">
        <f t="shared" si="113"/>
        <v/>
      </c>
      <c r="AQ90" s="125"/>
      <c r="AR90" s="126" t="str">
        <f t="shared" si="114"/>
        <v/>
      </c>
      <c r="AS90" s="126" t="str">
        <f t="shared" si="115"/>
        <v/>
      </c>
      <c r="AT90" s="126"/>
      <c r="AU90" s="62" t="str">
        <f t="shared" si="88"/>
        <v/>
      </c>
      <c r="AV90" s="62" t="str">
        <f t="shared" si="89"/>
        <v/>
      </c>
      <c r="AW90" s="62" t="str">
        <f t="shared" si="90"/>
        <v/>
      </c>
      <c r="AX90" s="61" t="str">
        <f t="shared" si="116"/>
        <v/>
      </c>
      <c r="AY90" s="61"/>
      <c r="AZ90" s="33" t="str">
        <f>IF(B90="","",VLOOKUP($A$3,'Tab1-Plan'!$B$30:$F$33,IF(B90&lt;65,2,3),FALSE))</f>
        <v/>
      </c>
      <c r="BA90" s="33" t="str">
        <f>IF(T90="","",VLOOKUP($A$3,'Tab1-Plan'!$B$30:$F$33,IF(T90&lt;65,4,5),FALSE))</f>
        <v/>
      </c>
      <c r="BB90" s="115"/>
      <c r="BC90" s="126" t="str">
        <f t="shared" si="91"/>
        <v/>
      </c>
      <c r="BD90" s="126" t="str">
        <f t="shared" si="92"/>
        <v/>
      </c>
      <c r="BE90" s="125"/>
      <c r="BF90" s="62" t="str">
        <f t="shared" si="93"/>
        <v/>
      </c>
      <c r="BG90" s="62" t="str">
        <f t="shared" si="94"/>
        <v/>
      </c>
      <c r="BH90" s="62" t="str">
        <f t="shared" si="95"/>
        <v/>
      </c>
      <c r="BI90" s="61" t="str">
        <f t="shared" si="96"/>
        <v/>
      </c>
      <c r="BJ90" s="61"/>
      <c r="BK90" s="61" t="str">
        <f t="shared" si="97"/>
        <v/>
      </c>
      <c r="BL90" s="61" t="str">
        <f t="shared" si="98"/>
        <v/>
      </c>
      <c r="BM90" s="127"/>
      <c r="BU90" s="37"/>
      <c r="BV90" s="127"/>
      <c r="BW90" s="127"/>
    </row>
    <row r="91" spans="1:75">
      <c r="A91" s="26" t="str">
        <f t="shared" si="117"/>
        <v/>
      </c>
      <c r="B91" s="26" t="str">
        <f t="shared" si="99"/>
        <v/>
      </c>
      <c r="C91" s="26" t="str">
        <f t="shared" si="73"/>
        <v/>
      </c>
      <c r="D91" s="103" t="str">
        <f t="shared" si="74"/>
        <v/>
      </c>
      <c r="E91" s="118" t="str">
        <f t="shared" si="75"/>
        <v/>
      </c>
      <c r="F91" s="103" t="str">
        <f t="shared" si="76"/>
        <v/>
      </c>
      <c r="G91" s="103"/>
      <c r="H91" s="60" t="str">
        <f t="shared" si="77"/>
        <v/>
      </c>
      <c r="I91" s="64"/>
      <c r="J91" s="64"/>
      <c r="K91" s="103" t="str">
        <f t="shared" si="100"/>
        <v/>
      </c>
      <c r="L91" s="103" t="str">
        <f t="shared" si="101"/>
        <v/>
      </c>
      <c r="M91" s="103" t="str">
        <f t="shared" si="102"/>
        <v/>
      </c>
      <c r="N91" s="103" t="str">
        <f t="shared" si="103"/>
        <v/>
      </c>
      <c r="O91" s="103" t="str">
        <f t="shared" si="104"/>
        <v/>
      </c>
      <c r="P91" s="103" t="str">
        <f t="shared" si="105"/>
        <v/>
      </c>
      <c r="Q91" s="103" t="str">
        <f t="shared" si="78"/>
        <v/>
      </c>
      <c r="R91" s="103" t="str">
        <f t="shared" si="79"/>
        <v/>
      </c>
      <c r="T91" s="26" t="str">
        <f t="shared" si="106"/>
        <v/>
      </c>
      <c r="U91" s="119" t="str">
        <f t="shared" si="80"/>
        <v/>
      </c>
      <c r="V91" s="119"/>
      <c r="W91" s="120" t="str">
        <f t="shared" si="107"/>
        <v/>
      </c>
      <c r="X91" s="120" t="str">
        <f t="shared" si="108"/>
        <v/>
      </c>
      <c r="Y91" s="120" t="str">
        <f t="shared" si="81"/>
        <v/>
      </c>
      <c r="Z91" s="119"/>
      <c r="AA91" s="119" t="str">
        <f t="shared" si="109"/>
        <v/>
      </c>
      <c r="AC91" s="26" t="str">
        <f t="shared" si="82"/>
        <v/>
      </c>
      <c r="AD91" s="25" t="str">
        <f t="shared" si="83"/>
        <v/>
      </c>
      <c r="AE91" s="105"/>
      <c r="AF91" s="26" t="str">
        <f t="shared" si="84"/>
        <v/>
      </c>
      <c r="AG91" s="25" t="str">
        <f t="shared" si="85"/>
        <v/>
      </c>
      <c r="AH91" s="123"/>
      <c r="AI91" s="51" t="str">
        <f t="shared" si="86"/>
        <v/>
      </c>
      <c r="AJ91" s="35" t="str">
        <f t="shared" si="87"/>
        <v/>
      </c>
      <c r="AL91" s="25" t="str">
        <f t="shared" si="110"/>
        <v/>
      </c>
      <c r="AM91" s="25" t="str">
        <f t="shared" si="111"/>
        <v/>
      </c>
      <c r="AO91" s="33" t="str">
        <f t="shared" si="112"/>
        <v/>
      </c>
      <c r="AP91" s="33" t="str">
        <f t="shared" si="113"/>
        <v/>
      </c>
      <c r="AQ91" s="125"/>
      <c r="AR91" s="126" t="str">
        <f t="shared" si="114"/>
        <v/>
      </c>
      <c r="AS91" s="126" t="str">
        <f t="shared" si="115"/>
        <v/>
      </c>
      <c r="AT91" s="126"/>
      <c r="AU91" s="62" t="str">
        <f t="shared" si="88"/>
        <v/>
      </c>
      <c r="AV91" s="62" t="str">
        <f t="shared" si="89"/>
        <v/>
      </c>
      <c r="AW91" s="62" t="str">
        <f t="shared" si="90"/>
        <v/>
      </c>
      <c r="AX91" s="61" t="str">
        <f t="shared" si="116"/>
        <v/>
      </c>
      <c r="AY91" s="61"/>
      <c r="AZ91" s="33" t="str">
        <f>IF(B91="","",VLOOKUP($A$3,'Tab1-Plan'!$B$30:$F$33,IF(B91&lt;65,2,3),FALSE))</f>
        <v/>
      </c>
      <c r="BA91" s="33" t="str">
        <f>IF(T91="","",VLOOKUP($A$3,'Tab1-Plan'!$B$30:$F$33,IF(T91&lt;65,4,5),FALSE))</f>
        <v/>
      </c>
      <c r="BB91" s="115"/>
      <c r="BC91" s="126" t="str">
        <f t="shared" si="91"/>
        <v/>
      </c>
      <c r="BD91" s="126" t="str">
        <f t="shared" si="92"/>
        <v/>
      </c>
      <c r="BE91" s="125"/>
      <c r="BF91" s="62" t="str">
        <f t="shared" si="93"/>
        <v/>
      </c>
      <c r="BG91" s="62" t="str">
        <f t="shared" si="94"/>
        <v/>
      </c>
      <c r="BH91" s="62" t="str">
        <f t="shared" si="95"/>
        <v/>
      </c>
      <c r="BI91" s="61" t="str">
        <f t="shared" si="96"/>
        <v/>
      </c>
      <c r="BJ91" s="61"/>
      <c r="BK91" s="61" t="str">
        <f t="shared" si="97"/>
        <v/>
      </c>
      <c r="BL91" s="61" t="str">
        <f t="shared" si="98"/>
        <v/>
      </c>
      <c r="BM91" s="127"/>
      <c r="BU91" s="37"/>
      <c r="BV91" s="127"/>
      <c r="BW91" s="127"/>
    </row>
    <row r="92" spans="1:75">
      <c r="A92" s="26" t="str">
        <f t="shared" si="117"/>
        <v/>
      </c>
      <c r="B92" s="26" t="str">
        <f t="shared" si="99"/>
        <v/>
      </c>
      <c r="C92" s="26" t="str">
        <f t="shared" si="73"/>
        <v/>
      </c>
      <c r="D92" s="103" t="str">
        <f t="shared" si="74"/>
        <v/>
      </c>
      <c r="E92" s="118" t="str">
        <f t="shared" si="75"/>
        <v/>
      </c>
      <c r="F92" s="103" t="str">
        <f t="shared" si="76"/>
        <v/>
      </c>
      <c r="G92" s="103"/>
      <c r="H92" s="60" t="str">
        <f t="shared" si="77"/>
        <v/>
      </c>
      <c r="I92" s="64"/>
      <c r="J92" s="64"/>
      <c r="K92" s="103" t="str">
        <f t="shared" si="100"/>
        <v/>
      </c>
      <c r="L92" s="103" t="str">
        <f t="shared" si="101"/>
        <v/>
      </c>
      <c r="M92" s="103" t="str">
        <f t="shared" si="102"/>
        <v/>
      </c>
      <c r="N92" s="103" t="str">
        <f t="shared" si="103"/>
        <v/>
      </c>
      <c r="O92" s="103" t="str">
        <f t="shared" si="104"/>
        <v/>
      </c>
      <c r="P92" s="103" t="str">
        <f t="shared" si="105"/>
        <v/>
      </c>
      <c r="Q92" s="103" t="str">
        <f t="shared" si="78"/>
        <v/>
      </c>
      <c r="R92" s="103" t="str">
        <f t="shared" si="79"/>
        <v/>
      </c>
      <c r="T92" s="26" t="str">
        <f t="shared" si="106"/>
        <v/>
      </c>
      <c r="U92" s="119" t="str">
        <f t="shared" si="80"/>
        <v/>
      </c>
      <c r="V92" s="119"/>
      <c r="W92" s="120" t="str">
        <f t="shared" si="107"/>
        <v/>
      </c>
      <c r="X92" s="120" t="str">
        <f t="shared" si="108"/>
        <v/>
      </c>
      <c r="Y92" s="120" t="str">
        <f t="shared" si="81"/>
        <v/>
      </c>
      <c r="Z92" s="119"/>
      <c r="AA92" s="119" t="str">
        <f t="shared" si="109"/>
        <v/>
      </c>
      <c r="AC92" s="26" t="str">
        <f t="shared" si="82"/>
        <v/>
      </c>
      <c r="AD92" s="25" t="str">
        <f t="shared" si="83"/>
        <v/>
      </c>
      <c r="AE92" s="105"/>
      <c r="AF92" s="26" t="str">
        <f t="shared" si="84"/>
        <v/>
      </c>
      <c r="AG92" s="25" t="str">
        <f t="shared" si="85"/>
        <v/>
      </c>
      <c r="AH92" s="123"/>
      <c r="AI92" s="51" t="str">
        <f t="shared" si="86"/>
        <v/>
      </c>
      <c r="AJ92" s="35" t="str">
        <f t="shared" si="87"/>
        <v/>
      </c>
      <c r="AL92" s="25" t="str">
        <f t="shared" si="110"/>
        <v/>
      </c>
      <c r="AM92" s="25" t="str">
        <f t="shared" si="111"/>
        <v/>
      </c>
      <c r="AO92" s="33" t="str">
        <f t="shared" si="112"/>
        <v/>
      </c>
      <c r="AP92" s="33" t="str">
        <f t="shared" si="113"/>
        <v/>
      </c>
      <c r="AQ92" s="125"/>
      <c r="AR92" s="126" t="str">
        <f t="shared" si="114"/>
        <v/>
      </c>
      <c r="AS92" s="126" t="str">
        <f t="shared" si="115"/>
        <v/>
      </c>
      <c r="AT92" s="126"/>
      <c r="AU92" s="62" t="str">
        <f t="shared" si="88"/>
        <v/>
      </c>
      <c r="AV92" s="62" t="str">
        <f t="shared" si="89"/>
        <v/>
      </c>
      <c r="AW92" s="62" t="str">
        <f t="shared" si="90"/>
        <v/>
      </c>
      <c r="AX92" s="61" t="str">
        <f t="shared" si="116"/>
        <v/>
      </c>
      <c r="AY92" s="61"/>
      <c r="AZ92" s="33" t="str">
        <f>IF(B92="","",VLOOKUP($A$3,'Tab1-Plan'!$B$30:$F$33,IF(B92&lt;65,2,3),FALSE))</f>
        <v/>
      </c>
      <c r="BA92" s="33" t="str">
        <f>IF(T92="","",VLOOKUP($A$3,'Tab1-Plan'!$B$30:$F$33,IF(T92&lt;65,4,5),FALSE))</f>
        <v/>
      </c>
      <c r="BB92" s="115"/>
      <c r="BC92" s="126" t="str">
        <f t="shared" si="91"/>
        <v/>
      </c>
      <c r="BD92" s="126" t="str">
        <f t="shared" si="92"/>
        <v/>
      </c>
      <c r="BE92" s="125"/>
      <c r="BF92" s="62" t="str">
        <f t="shared" si="93"/>
        <v/>
      </c>
      <c r="BG92" s="62" t="str">
        <f t="shared" si="94"/>
        <v/>
      </c>
      <c r="BH92" s="62" t="str">
        <f t="shared" si="95"/>
        <v/>
      </c>
      <c r="BI92" s="61" t="str">
        <f t="shared" si="96"/>
        <v/>
      </c>
      <c r="BJ92" s="61"/>
      <c r="BK92" s="61" t="str">
        <f t="shared" si="97"/>
        <v/>
      </c>
      <c r="BL92" s="61" t="str">
        <f t="shared" si="98"/>
        <v/>
      </c>
      <c r="BM92" s="127"/>
      <c r="BU92" s="37"/>
      <c r="BV92" s="127"/>
      <c r="BW92" s="127"/>
    </row>
    <row r="93" spans="1:75">
      <c r="A93" s="26" t="str">
        <f t="shared" si="117"/>
        <v/>
      </c>
      <c r="B93" s="26" t="str">
        <f t="shared" si="99"/>
        <v/>
      </c>
      <c r="C93" s="26" t="str">
        <f t="shared" si="73"/>
        <v/>
      </c>
      <c r="D93" s="103" t="str">
        <f t="shared" si="74"/>
        <v/>
      </c>
      <c r="E93" s="118" t="str">
        <f t="shared" si="75"/>
        <v/>
      </c>
      <c r="F93" s="103" t="str">
        <f t="shared" si="76"/>
        <v/>
      </c>
      <c r="G93" s="103"/>
      <c r="H93" s="60" t="str">
        <f t="shared" si="77"/>
        <v/>
      </c>
      <c r="I93" s="64"/>
      <c r="J93" s="64"/>
      <c r="K93" s="103" t="str">
        <f t="shared" si="100"/>
        <v/>
      </c>
      <c r="L93" s="103" t="str">
        <f t="shared" si="101"/>
        <v/>
      </c>
      <c r="M93" s="103" t="str">
        <f t="shared" si="102"/>
        <v/>
      </c>
      <c r="N93" s="103" t="str">
        <f t="shared" si="103"/>
        <v/>
      </c>
      <c r="O93" s="103" t="str">
        <f t="shared" si="104"/>
        <v/>
      </c>
      <c r="P93" s="103" t="str">
        <f t="shared" si="105"/>
        <v/>
      </c>
      <c r="Q93" s="103" t="str">
        <f t="shared" si="78"/>
        <v/>
      </c>
      <c r="R93" s="103" t="str">
        <f t="shared" si="79"/>
        <v/>
      </c>
      <c r="T93" s="26" t="str">
        <f t="shared" si="106"/>
        <v/>
      </c>
      <c r="U93" s="119" t="str">
        <f t="shared" si="80"/>
        <v/>
      </c>
      <c r="V93" s="119"/>
      <c r="W93" s="120" t="str">
        <f t="shared" si="107"/>
        <v/>
      </c>
      <c r="X93" s="120" t="str">
        <f t="shared" si="108"/>
        <v/>
      </c>
      <c r="Y93" s="120" t="str">
        <f t="shared" si="81"/>
        <v/>
      </c>
      <c r="Z93" s="119"/>
      <c r="AA93" s="119" t="str">
        <f t="shared" si="109"/>
        <v/>
      </c>
      <c r="AC93" s="26" t="str">
        <f t="shared" si="82"/>
        <v/>
      </c>
      <c r="AD93" s="25" t="str">
        <f t="shared" si="83"/>
        <v/>
      </c>
      <c r="AE93" s="105"/>
      <c r="AF93" s="26" t="str">
        <f t="shared" si="84"/>
        <v/>
      </c>
      <c r="AG93" s="25" t="str">
        <f t="shared" si="85"/>
        <v/>
      </c>
      <c r="AH93" s="123"/>
      <c r="AI93" s="51" t="str">
        <f t="shared" si="86"/>
        <v/>
      </c>
      <c r="AJ93" s="35" t="str">
        <f t="shared" si="87"/>
        <v/>
      </c>
      <c r="AL93" s="25" t="str">
        <f t="shared" si="110"/>
        <v/>
      </c>
      <c r="AM93" s="25" t="str">
        <f t="shared" si="111"/>
        <v/>
      </c>
      <c r="AO93" s="33" t="str">
        <f t="shared" si="112"/>
        <v/>
      </c>
      <c r="AP93" s="33" t="str">
        <f t="shared" si="113"/>
        <v/>
      </c>
      <c r="AQ93" s="125"/>
      <c r="AR93" s="126" t="str">
        <f t="shared" si="114"/>
        <v/>
      </c>
      <c r="AS93" s="126" t="str">
        <f t="shared" si="115"/>
        <v/>
      </c>
      <c r="AT93" s="126"/>
      <c r="AU93" s="62" t="str">
        <f t="shared" si="88"/>
        <v/>
      </c>
      <c r="AV93" s="62" t="str">
        <f t="shared" si="89"/>
        <v/>
      </c>
      <c r="AW93" s="62" t="str">
        <f t="shared" si="90"/>
        <v/>
      </c>
      <c r="AX93" s="61" t="str">
        <f t="shared" si="116"/>
        <v/>
      </c>
      <c r="AY93" s="61"/>
      <c r="AZ93" s="33" t="str">
        <f>IF(B93="","",VLOOKUP($A$3,'Tab1-Plan'!$B$30:$F$33,IF(B93&lt;65,2,3),FALSE))</f>
        <v/>
      </c>
      <c r="BA93" s="33" t="str">
        <f>IF(T93="","",VLOOKUP($A$3,'Tab1-Plan'!$B$30:$F$33,IF(T93&lt;65,4,5),FALSE))</f>
        <v/>
      </c>
      <c r="BB93" s="115"/>
      <c r="BC93" s="126" t="str">
        <f t="shared" si="91"/>
        <v/>
      </c>
      <c r="BD93" s="126" t="str">
        <f t="shared" si="92"/>
        <v/>
      </c>
      <c r="BE93" s="125"/>
      <c r="BF93" s="62" t="str">
        <f t="shared" si="93"/>
        <v/>
      </c>
      <c r="BG93" s="62" t="str">
        <f t="shared" si="94"/>
        <v/>
      </c>
      <c r="BH93" s="62" t="str">
        <f t="shared" si="95"/>
        <v/>
      </c>
      <c r="BI93" s="61" t="str">
        <f t="shared" si="96"/>
        <v/>
      </c>
      <c r="BJ93" s="61"/>
      <c r="BK93" s="61" t="str">
        <f t="shared" si="97"/>
        <v/>
      </c>
      <c r="BL93" s="61" t="str">
        <f t="shared" si="98"/>
        <v/>
      </c>
      <c r="BM93" s="127"/>
      <c r="BU93" s="37"/>
      <c r="BV93" s="127"/>
      <c r="BW93" s="127"/>
    </row>
    <row r="94" spans="1:75">
      <c r="A94" s="26" t="str">
        <f t="shared" si="117"/>
        <v/>
      </c>
      <c r="B94" s="26" t="str">
        <f t="shared" si="99"/>
        <v/>
      </c>
      <c r="C94" s="26" t="str">
        <f t="shared" si="73"/>
        <v/>
      </c>
      <c r="D94" s="103" t="str">
        <f t="shared" si="74"/>
        <v/>
      </c>
      <c r="E94" s="118" t="str">
        <f t="shared" si="75"/>
        <v/>
      </c>
      <c r="F94" s="103" t="str">
        <f t="shared" si="76"/>
        <v/>
      </c>
      <c r="G94" s="103"/>
      <c r="H94" s="60" t="str">
        <f t="shared" si="77"/>
        <v/>
      </c>
      <c r="I94" s="64"/>
      <c r="J94" s="64"/>
      <c r="K94" s="103" t="str">
        <f t="shared" si="100"/>
        <v/>
      </c>
      <c r="L94" s="103" t="str">
        <f t="shared" si="101"/>
        <v/>
      </c>
      <c r="M94" s="103" t="str">
        <f t="shared" si="102"/>
        <v/>
      </c>
      <c r="N94" s="103" t="str">
        <f t="shared" si="103"/>
        <v/>
      </c>
      <c r="O94" s="103" t="str">
        <f t="shared" si="104"/>
        <v/>
      </c>
      <c r="P94" s="103" t="str">
        <f t="shared" si="105"/>
        <v/>
      </c>
      <c r="Q94" s="103" t="str">
        <f t="shared" si="78"/>
        <v/>
      </c>
      <c r="R94" s="103" t="str">
        <f t="shared" si="79"/>
        <v/>
      </c>
      <c r="T94" s="26" t="str">
        <f t="shared" si="106"/>
        <v/>
      </c>
      <c r="U94" s="119" t="str">
        <f t="shared" si="80"/>
        <v/>
      </c>
      <c r="V94" s="119"/>
      <c r="W94" s="120" t="str">
        <f t="shared" si="107"/>
        <v/>
      </c>
      <c r="X94" s="120" t="str">
        <f t="shared" si="108"/>
        <v/>
      </c>
      <c r="Y94" s="120" t="str">
        <f t="shared" si="81"/>
        <v/>
      </c>
      <c r="Z94" s="119"/>
      <c r="AA94" s="119" t="str">
        <f t="shared" si="109"/>
        <v/>
      </c>
      <c r="AC94" s="26" t="str">
        <f t="shared" si="82"/>
        <v/>
      </c>
      <c r="AD94" s="25" t="str">
        <f t="shared" si="83"/>
        <v/>
      </c>
      <c r="AE94" s="105"/>
      <c r="AF94" s="26" t="str">
        <f t="shared" si="84"/>
        <v/>
      </c>
      <c r="AG94" s="25" t="str">
        <f t="shared" si="85"/>
        <v/>
      </c>
      <c r="AH94" s="123"/>
      <c r="AI94" s="51" t="str">
        <f t="shared" si="86"/>
        <v/>
      </c>
      <c r="AJ94" s="35" t="str">
        <f t="shared" si="87"/>
        <v/>
      </c>
      <c r="AL94" s="25" t="str">
        <f t="shared" si="110"/>
        <v/>
      </c>
      <c r="AM94" s="25" t="str">
        <f t="shared" si="111"/>
        <v/>
      </c>
      <c r="AO94" s="33" t="str">
        <f t="shared" si="112"/>
        <v/>
      </c>
      <c r="AP94" s="33" t="str">
        <f t="shared" si="113"/>
        <v/>
      </c>
      <c r="AQ94" s="125"/>
      <c r="AR94" s="126" t="str">
        <f t="shared" si="114"/>
        <v/>
      </c>
      <c r="AS94" s="126" t="str">
        <f t="shared" si="115"/>
        <v/>
      </c>
      <c r="AT94" s="126"/>
      <c r="AU94" s="62" t="str">
        <f t="shared" si="88"/>
        <v/>
      </c>
      <c r="AV94" s="62" t="str">
        <f t="shared" si="89"/>
        <v/>
      </c>
      <c r="AW94" s="62" t="str">
        <f t="shared" si="90"/>
        <v/>
      </c>
      <c r="AX94" s="61" t="str">
        <f t="shared" si="116"/>
        <v/>
      </c>
      <c r="AY94" s="61"/>
      <c r="AZ94" s="33" t="str">
        <f>IF(B94="","",VLOOKUP($A$3,'Tab1-Plan'!$B$30:$F$33,IF(B94&lt;65,2,3),FALSE))</f>
        <v/>
      </c>
      <c r="BA94" s="33" t="str">
        <f>IF(T94="","",VLOOKUP($A$3,'Tab1-Plan'!$B$30:$F$33,IF(T94&lt;65,4,5),FALSE))</f>
        <v/>
      </c>
      <c r="BB94" s="115"/>
      <c r="BC94" s="126" t="str">
        <f t="shared" si="91"/>
        <v/>
      </c>
      <c r="BD94" s="126" t="str">
        <f t="shared" si="92"/>
        <v/>
      </c>
      <c r="BE94" s="125"/>
      <c r="BF94" s="62" t="str">
        <f t="shared" si="93"/>
        <v/>
      </c>
      <c r="BG94" s="62" t="str">
        <f t="shared" si="94"/>
        <v/>
      </c>
      <c r="BH94" s="62" t="str">
        <f t="shared" si="95"/>
        <v/>
      </c>
      <c r="BI94" s="61" t="str">
        <f t="shared" si="96"/>
        <v/>
      </c>
      <c r="BJ94" s="61"/>
      <c r="BK94" s="61" t="str">
        <f t="shared" si="97"/>
        <v/>
      </c>
      <c r="BL94" s="61" t="str">
        <f t="shared" si="98"/>
        <v/>
      </c>
      <c r="BM94" s="127"/>
      <c r="BU94" s="37"/>
      <c r="BV94" s="127"/>
      <c r="BW94" s="127"/>
    </row>
    <row r="95" spans="1:75">
      <c r="A95" s="26" t="str">
        <f t="shared" si="117"/>
        <v/>
      </c>
      <c r="B95" s="26" t="str">
        <f t="shared" si="99"/>
        <v/>
      </c>
      <c r="C95" s="26" t="str">
        <f t="shared" si="73"/>
        <v/>
      </c>
      <c r="D95" s="103" t="str">
        <f t="shared" si="74"/>
        <v/>
      </c>
      <c r="E95" s="118" t="str">
        <f t="shared" si="75"/>
        <v/>
      </c>
      <c r="F95" s="103" t="str">
        <f t="shared" si="76"/>
        <v/>
      </c>
      <c r="G95" s="103"/>
      <c r="H95" s="60" t="str">
        <f t="shared" si="77"/>
        <v/>
      </c>
      <c r="I95" s="64"/>
      <c r="J95" s="64"/>
      <c r="K95" s="103" t="str">
        <f t="shared" si="100"/>
        <v/>
      </c>
      <c r="L95" s="103" t="str">
        <f t="shared" si="101"/>
        <v/>
      </c>
      <c r="M95" s="103" t="str">
        <f t="shared" si="102"/>
        <v/>
      </c>
      <c r="N95" s="103" t="str">
        <f t="shared" si="103"/>
        <v/>
      </c>
      <c r="O95" s="103" t="str">
        <f t="shared" si="104"/>
        <v/>
      </c>
      <c r="P95" s="103" t="str">
        <f t="shared" si="105"/>
        <v/>
      </c>
      <c r="Q95" s="103" t="str">
        <f t="shared" si="78"/>
        <v/>
      </c>
      <c r="R95" s="103" t="str">
        <f t="shared" si="79"/>
        <v/>
      </c>
      <c r="T95" s="26" t="str">
        <f t="shared" si="106"/>
        <v/>
      </c>
      <c r="U95" s="119" t="str">
        <f t="shared" si="80"/>
        <v/>
      </c>
      <c r="V95" s="119"/>
      <c r="W95" s="120" t="str">
        <f t="shared" si="107"/>
        <v/>
      </c>
      <c r="X95" s="120" t="str">
        <f t="shared" si="108"/>
        <v/>
      </c>
      <c r="Y95" s="120" t="str">
        <f t="shared" si="81"/>
        <v/>
      </c>
      <c r="Z95" s="119"/>
      <c r="AA95" s="119" t="str">
        <f t="shared" si="109"/>
        <v/>
      </c>
      <c r="AC95" s="26" t="str">
        <f t="shared" si="82"/>
        <v/>
      </c>
      <c r="AD95" s="25" t="str">
        <f t="shared" si="83"/>
        <v/>
      </c>
      <c r="AE95" s="105"/>
      <c r="AF95" s="26" t="str">
        <f t="shared" si="84"/>
        <v/>
      </c>
      <c r="AG95" s="25" t="str">
        <f t="shared" si="85"/>
        <v/>
      </c>
      <c r="AH95" s="123"/>
      <c r="AI95" s="51" t="str">
        <f t="shared" si="86"/>
        <v/>
      </c>
      <c r="AJ95" s="35" t="str">
        <f t="shared" si="87"/>
        <v/>
      </c>
      <c r="AL95" s="25" t="str">
        <f t="shared" si="110"/>
        <v/>
      </c>
      <c r="AM95" s="25" t="str">
        <f t="shared" si="111"/>
        <v/>
      </c>
      <c r="AO95" s="33" t="str">
        <f t="shared" si="112"/>
        <v/>
      </c>
      <c r="AP95" s="33" t="str">
        <f t="shared" si="113"/>
        <v/>
      </c>
      <c r="AQ95" s="125"/>
      <c r="AR95" s="126" t="str">
        <f t="shared" si="114"/>
        <v/>
      </c>
      <c r="AS95" s="126" t="str">
        <f t="shared" si="115"/>
        <v/>
      </c>
      <c r="AT95" s="126"/>
      <c r="AU95" s="62" t="str">
        <f t="shared" si="88"/>
        <v/>
      </c>
      <c r="AV95" s="62" t="str">
        <f t="shared" si="89"/>
        <v/>
      </c>
      <c r="AW95" s="62" t="str">
        <f t="shared" si="90"/>
        <v/>
      </c>
      <c r="AX95" s="61" t="str">
        <f t="shared" si="116"/>
        <v/>
      </c>
      <c r="AY95" s="61"/>
      <c r="AZ95" s="33" t="str">
        <f>IF(B95="","",VLOOKUP($A$3,'Tab1-Plan'!$B$30:$F$33,IF(B95&lt;65,2,3),FALSE))</f>
        <v/>
      </c>
      <c r="BA95" s="33" t="str">
        <f>IF(T95="","",VLOOKUP($A$3,'Tab1-Plan'!$B$30:$F$33,IF(T95&lt;65,4,5),FALSE))</f>
        <v/>
      </c>
      <c r="BB95" s="115"/>
      <c r="BC95" s="126" t="str">
        <f t="shared" si="91"/>
        <v/>
      </c>
      <c r="BD95" s="126" t="str">
        <f t="shared" si="92"/>
        <v/>
      </c>
      <c r="BE95" s="125"/>
      <c r="BF95" s="62" t="str">
        <f t="shared" si="93"/>
        <v/>
      </c>
      <c r="BG95" s="62" t="str">
        <f t="shared" si="94"/>
        <v/>
      </c>
      <c r="BH95" s="62" t="str">
        <f t="shared" si="95"/>
        <v/>
      </c>
      <c r="BI95" s="61" t="str">
        <f t="shared" si="96"/>
        <v/>
      </c>
      <c r="BJ95" s="61"/>
      <c r="BK95" s="61" t="str">
        <f t="shared" si="97"/>
        <v/>
      </c>
      <c r="BL95" s="61" t="str">
        <f t="shared" si="98"/>
        <v/>
      </c>
      <c r="BM95" s="127"/>
      <c r="BU95" s="37"/>
      <c r="BV95" s="127"/>
      <c r="BW95" s="127"/>
    </row>
    <row r="96" spans="1:75">
      <c r="A96" s="26" t="str">
        <f t="shared" si="117"/>
        <v/>
      </c>
      <c r="B96" s="26" t="str">
        <f t="shared" si="99"/>
        <v/>
      </c>
      <c r="C96" s="26" t="str">
        <f t="shared" si="73"/>
        <v/>
      </c>
      <c r="D96" s="103" t="str">
        <f t="shared" si="74"/>
        <v/>
      </c>
      <c r="E96" s="118" t="str">
        <f t="shared" si="75"/>
        <v/>
      </c>
      <c r="F96" s="103" t="str">
        <f t="shared" si="76"/>
        <v/>
      </c>
      <c r="G96" s="103"/>
      <c r="H96" s="60" t="str">
        <f t="shared" si="77"/>
        <v/>
      </c>
      <c r="I96" s="64"/>
      <c r="J96" s="64"/>
      <c r="K96" s="103" t="str">
        <f t="shared" si="100"/>
        <v/>
      </c>
      <c r="L96" s="103" t="str">
        <f t="shared" si="101"/>
        <v/>
      </c>
      <c r="M96" s="103" t="str">
        <f t="shared" si="102"/>
        <v/>
      </c>
      <c r="N96" s="103" t="str">
        <f t="shared" si="103"/>
        <v/>
      </c>
      <c r="O96" s="103" t="str">
        <f t="shared" si="104"/>
        <v/>
      </c>
      <c r="P96" s="103" t="str">
        <f t="shared" si="105"/>
        <v/>
      </c>
      <c r="Q96" s="103" t="str">
        <f t="shared" si="78"/>
        <v/>
      </c>
      <c r="R96" s="103" t="str">
        <f t="shared" si="79"/>
        <v/>
      </c>
      <c r="T96" s="26" t="str">
        <f t="shared" si="106"/>
        <v/>
      </c>
      <c r="U96" s="119" t="str">
        <f t="shared" si="80"/>
        <v/>
      </c>
      <c r="V96" s="119"/>
      <c r="W96" s="120" t="str">
        <f t="shared" si="107"/>
        <v/>
      </c>
      <c r="X96" s="120" t="str">
        <f t="shared" si="108"/>
        <v/>
      </c>
      <c r="Y96" s="120" t="str">
        <f t="shared" si="81"/>
        <v/>
      </c>
      <c r="Z96" s="119"/>
      <c r="AA96" s="119" t="str">
        <f t="shared" si="109"/>
        <v/>
      </c>
      <c r="AC96" s="26" t="str">
        <f t="shared" si="82"/>
        <v/>
      </c>
      <c r="AD96" s="25" t="str">
        <f t="shared" si="83"/>
        <v/>
      </c>
      <c r="AE96" s="105"/>
      <c r="AF96" s="26" t="str">
        <f t="shared" si="84"/>
        <v/>
      </c>
      <c r="AG96" s="25" t="str">
        <f t="shared" si="85"/>
        <v/>
      </c>
      <c r="AH96" s="123"/>
      <c r="AI96" s="51" t="str">
        <f t="shared" si="86"/>
        <v/>
      </c>
      <c r="AJ96" s="35" t="str">
        <f t="shared" si="87"/>
        <v/>
      </c>
      <c r="AL96" s="25" t="str">
        <f t="shared" si="110"/>
        <v/>
      </c>
      <c r="AM96" s="25" t="str">
        <f t="shared" si="111"/>
        <v/>
      </c>
      <c r="AO96" s="33" t="str">
        <f t="shared" si="112"/>
        <v/>
      </c>
      <c r="AP96" s="33" t="str">
        <f t="shared" si="113"/>
        <v/>
      </c>
      <c r="AQ96" s="125"/>
      <c r="AR96" s="126" t="str">
        <f t="shared" si="114"/>
        <v/>
      </c>
      <c r="AS96" s="126" t="str">
        <f t="shared" si="115"/>
        <v/>
      </c>
      <c r="AT96" s="126"/>
      <c r="AU96" s="62" t="str">
        <f t="shared" si="88"/>
        <v/>
      </c>
      <c r="AV96" s="62" t="str">
        <f t="shared" si="89"/>
        <v/>
      </c>
      <c r="AW96" s="62" t="str">
        <f t="shared" si="90"/>
        <v/>
      </c>
      <c r="AX96" s="61" t="str">
        <f t="shared" si="116"/>
        <v/>
      </c>
      <c r="AY96" s="61"/>
      <c r="AZ96" s="33" t="str">
        <f>IF(B96="","",VLOOKUP($A$3,'Tab1-Plan'!$B$30:$F$33,IF(B96&lt;65,2,3),FALSE))</f>
        <v/>
      </c>
      <c r="BA96" s="33" t="str">
        <f>IF(T96="","",VLOOKUP($A$3,'Tab1-Plan'!$B$30:$F$33,IF(T96&lt;65,4,5),FALSE))</f>
        <v/>
      </c>
      <c r="BB96" s="115"/>
      <c r="BC96" s="126" t="str">
        <f t="shared" si="91"/>
        <v/>
      </c>
      <c r="BD96" s="126" t="str">
        <f t="shared" si="92"/>
        <v/>
      </c>
      <c r="BE96" s="125"/>
      <c r="BF96" s="62" t="str">
        <f t="shared" si="93"/>
        <v/>
      </c>
      <c r="BG96" s="62" t="str">
        <f t="shared" si="94"/>
        <v/>
      </c>
      <c r="BH96" s="62" t="str">
        <f t="shared" si="95"/>
        <v/>
      </c>
      <c r="BI96" s="61" t="str">
        <f t="shared" si="96"/>
        <v/>
      </c>
      <c r="BJ96" s="61"/>
      <c r="BK96" s="61" t="str">
        <f t="shared" si="97"/>
        <v/>
      </c>
      <c r="BL96" s="61" t="str">
        <f t="shared" si="98"/>
        <v/>
      </c>
      <c r="BM96" s="127"/>
      <c r="BU96" s="37"/>
      <c r="BV96" s="127"/>
      <c r="BW96" s="127"/>
    </row>
    <row r="97" spans="1:75">
      <c r="A97" s="26" t="str">
        <f t="shared" si="117"/>
        <v/>
      </c>
      <c r="B97" s="26" t="str">
        <f t="shared" si="99"/>
        <v/>
      </c>
      <c r="C97" s="26" t="str">
        <f t="shared" si="73"/>
        <v/>
      </c>
      <c r="D97" s="103" t="str">
        <f t="shared" si="74"/>
        <v/>
      </c>
      <c r="E97" s="118" t="str">
        <f t="shared" si="75"/>
        <v/>
      </c>
      <c r="F97" s="103" t="str">
        <f t="shared" si="76"/>
        <v/>
      </c>
      <c r="G97" s="103"/>
      <c r="H97" s="60" t="str">
        <f t="shared" si="77"/>
        <v/>
      </c>
      <c r="I97" s="64"/>
      <c r="J97" s="64"/>
      <c r="K97" s="103" t="str">
        <f t="shared" si="100"/>
        <v/>
      </c>
      <c r="L97" s="103" t="str">
        <f t="shared" si="101"/>
        <v/>
      </c>
      <c r="M97" s="103" t="str">
        <f t="shared" si="102"/>
        <v/>
      </c>
      <c r="N97" s="103" t="str">
        <f t="shared" si="103"/>
        <v/>
      </c>
      <c r="O97" s="103" t="str">
        <f t="shared" si="104"/>
        <v/>
      </c>
      <c r="P97" s="103" t="str">
        <f t="shared" si="105"/>
        <v/>
      </c>
      <c r="Q97" s="103" t="str">
        <f t="shared" si="78"/>
        <v/>
      </c>
      <c r="R97" s="103" t="str">
        <f t="shared" si="79"/>
        <v/>
      </c>
      <c r="T97" s="26" t="str">
        <f t="shared" si="106"/>
        <v/>
      </c>
      <c r="U97" s="119" t="str">
        <f t="shared" si="80"/>
        <v/>
      </c>
      <c r="V97" s="119"/>
      <c r="W97" s="120" t="str">
        <f t="shared" si="107"/>
        <v/>
      </c>
      <c r="X97" s="120" t="str">
        <f t="shared" si="108"/>
        <v/>
      </c>
      <c r="Y97" s="120" t="str">
        <f t="shared" si="81"/>
        <v/>
      </c>
      <c r="Z97" s="119"/>
      <c r="AA97" s="119" t="str">
        <f t="shared" si="109"/>
        <v/>
      </c>
      <c r="AC97" s="26" t="str">
        <f t="shared" si="82"/>
        <v/>
      </c>
      <c r="AD97" s="25" t="str">
        <f t="shared" si="83"/>
        <v/>
      </c>
      <c r="AE97" s="105"/>
      <c r="AF97" s="26" t="str">
        <f t="shared" si="84"/>
        <v/>
      </c>
      <c r="AG97" s="25" t="str">
        <f t="shared" si="85"/>
        <v/>
      </c>
      <c r="AH97" s="123"/>
      <c r="AI97" s="51" t="str">
        <f t="shared" si="86"/>
        <v/>
      </c>
      <c r="AJ97" s="35" t="str">
        <f t="shared" si="87"/>
        <v/>
      </c>
      <c r="AL97" s="25" t="str">
        <f t="shared" si="110"/>
        <v/>
      </c>
      <c r="AM97" s="25" t="str">
        <f t="shared" si="111"/>
        <v/>
      </c>
      <c r="AO97" s="33" t="str">
        <f t="shared" si="112"/>
        <v/>
      </c>
      <c r="AP97" s="33" t="str">
        <f t="shared" si="113"/>
        <v/>
      </c>
      <c r="AQ97" s="125"/>
      <c r="AR97" s="126" t="str">
        <f t="shared" si="114"/>
        <v/>
      </c>
      <c r="AS97" s="126" t="str">
        <f t="shared" si="115"/>
        <v/>
      </c>
      <c r="AT97" s="126"/>
      <c r="AU97" s="62" t="str">
        <f t="shared" si="88"/>
        <v/>
      </c>
      <c r="AV97" s="62" t="str">
        <f t="shared" si="89"/>
        <v/>
      </c>
      <c r="AW97" s="62" t="str">
        <f t="shared" si="90"/>
        <v/>
      </c>
      <c r="AX97" s="61" t="str">
        <f t="shared" si="116"/>
        <v/>
      </c>
      <c r="AY97" s="61"/>
      <c r="AZ97" s="33" t="str">
        <f>IF(B97="","",VLOOKUP($A$3,'Tab1-Plan'!$B$30:$F$33,IF(B97&lt;65,2,3),FALSE))</f>
        <v/>
      </c>
      <c r="BA97" s="33" t="str">
        <f>IF(T97="","",VLOOKUP($A$3,'Tab1-Plan'!$B$30:$F$33,IF(T97&lt;65,4,5),FALSE))</f>
        <v/>
      </c>
      <c r="BB97" s="115"/>
      <c r="BC97" s="126" t="str">
        <f t="shared" si="91"/>
        <v/>
      </c>
      <c r="BD97" s="126" t="str">
        <f t="shared" si="92"/>
        <v/>
      </c>
      <c r="BE97" s="125"/>
      <c r="BF97" s="62" t="str">
        <f t="shared" si="93"/>
        <v/>
      </c>
      <c r="BG97" s="62" t="str">
        <f t="shared" si="94"/>
        <v/>
      </c>
      <c r="BH97" s="62" t="str">
        <f t="shared" si="95"/>
        <v/>
      </c>
      <c r="BI97" s="61" t="str">
        <f t="shared" si="96"/>
        <v/>
      </c>
      <c r="BJ97" s="61"/>
      <c r="BK97" s="61" t="str">
        <f t="shared" si="97"/>
        <v/>
      </c>
      <c r="BL97" s="61" t="str">
        <f t="shared" si="98"/>
        <v/>
      </c>
      <c r="BM97" s="127"/>
      <c r="BU97" s="37"/>
      <c r="BV97" s="127"/>
      <c r="BW97" s="127"/>
    </row>
    <row r="98" spans="1:75">
      <c r="A98" s="26" t="str">
        <f t="shared" si="117"/>
        <v/>
      </c>
      <c r="B98" s="26" t="str">
        <f t="shared" si="99"/>
        <v/>
      </c>
      <c r="C98" s="26" t="str">
        <f t="shared" si="73"/>
        <v/>
      </c>
      <c r="D98" s="103" t="str">
        <f t="shared" si="74"/>
        <v/>
      </c>
      <c r="E98" s="118" t="str">
        <f t="shared" si="75"/>
        <v/>
      </c>
      <c r="F98" s="103" t="str">
        <f t="shared" si="76"/>
        <v/>
      </c>
      <c r="G98" s="103"/>
      <c r="H98" s="60" t="str">
        <f t="shared" si="77"/>
        <v/>
      </c>
      <c r="I98" s="64"/>
      <c r="J98" s="64"/>
      <c r="K98" s="103" t="str">
        <f t="shared" si="100"/>
        <v/>
      </c>
      <c r="L98" s="103" t="str">
        <f t="shared" si="101"/>
        <v/>
      </c>
      <c r="M98" s="103" t="str">
        <f t="shared" si="102"/>
        <v/>
      </c>
      <c r="N98" s="103" t="str">
        <f t="shared" si="103"/>
        <v/>
      </c>
      <c r="O98" s="103" t="str">
        <f t="shared" si="104"/>
        <v/>
      </c>
      <c r="P98" s="103" t="str">
        <f t="shared" si="105"/>
        <v/>
      </c>
      <c r="Q98" s="103" t="str">
        <f t="shared" si="78"/>
        <v/>
      </c>
      <c r="R98" s="103" t="str">
        <f t="shared" si="79"/>
        <v/>
      </c>
      <c r="T98" s="26" t="str">
        <f t="shared" si="106"/>
        <v/>
      </c>
      <c r="U98" s="119" t="str">
        <f t="shared" si="80"/>
        <v/>
      </c>
      <c r="V98" s="119"/>
      <c r="W98" s="120" t="str">
        <f t="shared" si="107"/>
        <v/>
      </c>
      <c r="X98" s="120" t="str">
        <f t="shared" si="108"/>
        <v/>
      </c>
      <c r="Y98" s="120" t="str">
        <f t="shared" si="81"/>
        <v/>
      </c>
      <c r="Z98" s="119"/>
      <c r="AA98" s="119" t="str">
        <f t="shared" si="109"/>
        <v/>
      </c>
      <c r="AC98" s="26" t="str">
        <f t="shared" si="82"/>
        <v/>
      </c>
      <c r="AD98" s="25" t="str">
        <f t="shared" si="83"/>
        <v/>
      </c>
      <c r="AE98" s="105"/>
      <c r="AF98" s="26" t="str">
        <f t="shared" si="84"/>
        <v/>
      </c>
      <c r="AG98" s="25" t="str">
        <f t="shared" si="85"/>
        <v/>
      </c>
      <c r="AH98" s="123"/>
      <c r="AI98" s="51" t="str">
        <f t="shared" si="86"/>
        <v/>
      </c>
      <c r="AJ98" s="35" t="str">
        <f t="shared" si="87"/>
        <v/>
      </c>
      <c r="AL98" s="25" t="str">
        <f t="shared" si="110"/>
        <v/>
      </c>
      <c r="AM98" s="25" t="str">
        <f t="shared" si="111"/>
        <v/>
      </c>
      <c r="AO98" s="33" t="str">
        <f t="shared" si="112"/>
        <v/>
      </c>
      <c r="AP98" s="33" t="str">
        <f t="shared" si="113"/>
        <v/>
      </c>
      <c r="AQ98" s="125"/>
      <c r="AR98" s="126" t="str">
        <f t="shared" si="114"/>
        <v/>
      </c>
      <c r="AS98" s="126" t="str">
        <f t="shared" si="115"/>
        <v/>
      </c>
      <c r="AT98" s="126"/>
      <c r="AU98" s="62" t="str">
        <f t="shared" si="88"/>
        <v/>
      </c>
      <c r="AV98" s="62" t="str">
        <f t="shared" si="89"/>
        <v/>
      </c>
      <c r="AW98" s="62" t="str">
        <f t="shared" si="90"/>
        <v/>
      </c>
      <c r="AX98" s="61" t="str">
        <f t="shared" si="116"/>
        <v/>
      </c>
      <c r="AY98" s="61"/>
      <c r="AZ98" s="33" t="str">
        <f>IF(B98="","",VLOOKUP($A$3,'Tab1-Plan'!$B$30:$F$33,IF(B98&lt;65,2,3),FALSE))</f>
        <v/>
      </c>
      <c r="BA98" s="33" t="str">
        <f>IF(T98="","",VLOOKUP($A$3,'Tab1-Plan'!$B$30:$F$33,IF(T98&lt;65,4,5),FALSE))</f>
        <v/>
      </c>
      <c r="BB98" s="115"/>
      <c r="BC98" s="126" t="str">
        <f t="shared" si="91"/>
        <v/>
      </c>
      <c r="BD98" s="126" t="str">
        <f t="shared" si="92"/>
        <v/>
      </c>
      <c r="BE98" s="125"/>
      <c r="BF98" s="62" t="str">
        <f t="shared" si="93"/>
        <v/>
      </c>
      <c r="BG98" s="62" t="str">
        <f t="shared" si="94"/>
        <v/>
      </c>
      <c r="BH98" s="62" t="str">
        <f t="shared" si="95"/>
        <v/>
      </c>
      <c r="BI98" s="61" t="str">
        <f t="shared" si="96"/>
        <v/>
      </c>
      <c r="BJ98" s="61"/>
      <c r="BK98" s="61" t="str">
        <f t="shared" si="97"/>
        <v/>
      </c>
      <c r="BL98" s="61" t="str">
        <f t="shared" si="98"/>
        <v/>
      </c>
      <c r="BM98" s="127"/>
      <c r="BU98" s="37"/>
      <c r="BV98" s="127"/>
      <c r="BW98" s="127"/>
    </row>
    <row r="99" spans="1:75">
      <c r="A99" s="26" t="str">
        <f t="shared" si="117"/>
        <v/>
      </c>
      <c r="B99" s="26" t="str">
        <f t="shared" si="99"/>
        <v/>
      </c>
      <c r="C99" s="26" t="str">
        <f t="shared" si="73"/>
        <v/>
      </c>
      <c r="D99" s="103" t="str">
        <f t="shared" si="74"/>
        <v/>
      </c>
      <c r="E99" s="118" t="str">
        <f t="shared" si="75"/>
        <v/>
      </c>
      <c r="F99" s="103" t="str">
        <f t="shared" si="76"/>
        <v/>
      </c>
      <c r="G99" s="103"/>
      <c r="H99" s="60" t="str">
        <f t="shared" si="77"/>
        <v/>
      </c>
      <c r="I99" s="64"/>
      <c r="J99" s="64"/>
      <c r="K99" s="103" t="str">
        <f t="shared" si="100"/>
        <v/>
      </c>
      <c r="L99" s="103" t="str">
        <f t="shared" si="101"/>
        <v/>
      </c>
      <c r="M99" s="103" t="str">
        <f t="shared" si="102"/>
        <v/>
      </c>
      <c r="N99" s="103" t="str">
        <f t="shared" si="103"/>
        <v/>
      </c>
      <c r="O99" s="103" t="str">
        <f t="shared" si="104"/>
        <v/>
      </c>
      <c r="P99" s="103" t="str">
        <f t="shared" si="105"/>
        <v/>
      </c>
      <c r="Q99" s="103" t="str">
        <f t="shared" si="78"/>
        <v/>
      </c>
      <c r="R99" s="103" t="str">
        <f t="shared" si="79"/>
        <v/>
      </c>
      <c r="T99" s="26" t="str">
        <f t="shared" si="106"/>
        <v/>
      </c>
      <c r="U99" s="119" t="str">
        <f t="shared" si="80"/>
        <v/>
      </c>
      <c r="V99" s="119"/>
      <c r="W99" s="120" t="str">
        <f t="shared" si="107"/>
        <v/>
      </c>
      <c r="X99" s="120" t="str">
        <f t="shared" si="108"/>
        <v/>
      </c>
      <c r="Y99" s="120" t="str">
        <f t="shared" si="81"/>
        <v/>
      </c>
      <c r="Z99" s="119"/>
      <c r="AA99" s="119" t="str">
        <f t="shared" si="109"/>
        <v/>
      </c>
      <c r="AC99" s="26" t="str">
        <f t="shared" si="82"/>
        <v/>
      </c>
      <c r="AD99" s="25" t="str">
        <f t="shared" si="83"/>
        <v/>
      </c>
      <c r="AE99" s="105"/>
      <c r="AF99" s="26" t="str">
        <f t="shared" si="84"/>
        <v/>
      </c>
      <c r="AG99" s="25" t="str">
        <f t="shared" si="85"/>
        <v/>
      </c>
      <c r="AH99" s="123"/>
      <c r="AI99" s="51" t="str">
        <f t="shared" si="86"/>
        <v/>
      </c>
      <c r="AJ99" s="35" t="str">
        <f t="shared" si="87"/>
        <v/>
      </c>
      <c r="AL99" s="25" t="str">
        <f t="shared" si="110"/>
        <v/>
      </c>
      <c r="AM99" s="25" t="str">
        <f t="shared" si="111"/>
        <v/>
      </c>
      <c r="AO99" s="33" t="str">
        <f t="shared" si="112"/>
        <v/>
      </c>
      <c r="AP99" s="33" t="str">
        <f t="shared" si="113"/>
        <v/>
      </c>
      <c r="AQ99" s="125"/>
      <c r="AR99" s="126" t="str">
        <f t="shared" si="114"/>
        <v/>
      </c>
      <c r="AS99" s="126" t="str">
        <f t="shared" si="115"/>
        <v/>
      </c>
      <c r="AT99" s="126"/>
      <c r="AU99" s="62" t="str">
        <f t="shared" si="88"/>
        <v/>
      </c>
      <c r="AV99" s="62" t="str">
        <f t="shared" si="89"/>
        <v/>
      </c>
      <c r="AW99" s="62" t="str">
        <f t="shared" si="90"/>
        <v/>
      </c>
      <c r="AX99" s="61" t="str">
        <f t="shared" si="116"/>
        <v/>
      </c>
      <c r="AY99" s="61"/>
      <c r="AZ99" s="33" t="str">
        <f>IF(B99="","",VLOOKUP($A$3,'Tab1-Plan'!$B$30:$F$33,IF(B99&lt;65,2,3),FALSE))</f>
        <v/>
      </c>
      <c r="BA99" s="33" t="str">
        <f>IF(T99="","",VLOOKUP($A$3,'Tab1-Plan'!$B$30:$F$33,IF(T99&lt;65,4,5),FALSE))</f>
        <v/>
      </c>
      <c r="BB99" s="115"/>
      <c r="BC99" s="126" t="str">
        <f t="shared" si="91"/>
        <v/>
      </c>
      <c r="BD99" s="126" t="str">
        <f t="shared" si="92"/>
        <v/>
      </c>
      <c r="BE99" s="125"/>
      <c r="BF99" s="62" t="str">
        <f t="shared" si="93"/>
        <v/>
      </c>
      <c r="BG99" s="62" t="str">
        <f t="shared" si="94"/>
        <v/>
      </c>
      <c r="BH99" s="62" t="str">
        <f t="shared" si="95"/>
        <v/>
      </c>
      <c r="BI99" s="61" t="str">
        <f t="shared" si="96"/>
        <v/>
      </c>
      <c r="BJ99" s="61"/>
      <c r="BK99" s="61" t="str">
        <f t="shared" si="97"/>
        <v/>
      </c>
      <c r="BL99" s="61" t="str">
        <f t="shared" si="98"/>
        <v/>
      </c>
      <c r="BM99" s="127"/>
      <c r="BU99" s="37"/>
      <c r="BV99" s="127"/>
      <c r="BW99" s="127"/>
    </row>
    <row r="100" spans="1:75">
      <c r="A100" s="26" t="str">
        <f t="shared" si="117"/>
        <v/>
      </c>
      <c r="B100" s="26" t="str">
        <f t="shared" si="99"/>
        <v/>
      </c>
      <c r="C100" s="26" t="str">
        <f t="shared" si="73"/>
        <v/>
      </c>
      <c r="D100" s="103" t="str">
        <f t="shared" si="74"/>
        <v/>
      </c>
      <c r="E100" s="118" t="str">
        <f t="shared" si="75"/>
        <v/>
      </c>
      <c r="F100" s="103" t="str">
        <f t="shared" si="76"/>
        <v/>
      </c>
      <c r="G100" s="103"/>
      <c r="H100" s="60" t="str">
        <f t="shared" si="77"/>
        <v/>
      </c>
      <c r="I100" s="64"/>
      <c r="J100" s="64"/>
      <c r="K100" s="103" t="str">
        <f t="shared" si="100"/>
        <v/>
      </c>
      <c r="L100" s="103" t="str">
        <f t="shared" si="101"/>
        <v/>
      </c>
      <c r="M100" s="103" t="str">
        <f t="shared" si="102"/>
        <v/>
      </c>
      <c r="N100" s="103" t="str">
        <f t="shared" si="103"/>
        <v/>
      </c>
      <c r="O100" s="103" t="str">
        <f t="shared" si="104"/>
        <v/>
      </c>
      <c r="P100" s="103" t="str">
        <f t="shared" si="105"/>
        <v/>
      </c>
      <c r="Q100" s="103" t="str">
        <f t="shared" si="78"/>
        <v/>
      </c>
      <c r="R100" s="103" t="str">
        <f t="shared" si="79"/>
        <v/>
      </c>
      <c r="T100" s="26" t="str">
        <f t="shared" si="106"/>
        <v/>
      </c>
      <c r="U100" s="119" t="str">
        <f t="shared" si="80"/>
        <v/>
      </c>
      <c r="V100" s="119"/>
      <c r="W100" s="120" t="str">
        <f t="shared" si="107"/>
        <v/>
      </c>
      <c r="X100" s="120" t="str">
        <f t="shared" si="108"/>
        <v/>
      </c>
      <c r="Y100" s="120" t="str">
        <f t="shared" si="81"/>
        <v/>
      </c>
      <c r="Z100" s="119"/>
      <c r="AA100" s="119" t="str">
        <f t="shared" si="109"/>
        <v/>
      </c>
      <c r="AC100" s="26" t="str">
        <f t="shared" si="82"/>
        <v/>
      </c>
      <c r="AD100" s="25" t="str">
        <f t="shared" si="83"/>
        <v/>
      </c>
      <c r="AE100" s="105"/>
      <c r="AF100" s="26" t="str">
        <f t="shared" si="84"/>
        <v/>
      </c>
      <c r="AG100" s="25" t="str">
        <f t="shared" si="85"/>
        <v/>
      </c>
      <c r="AH100" s="123"/>
      <c r="AI100" s="51" t="str">
        <f t="shared" si="86"/>
        <v/>
      </c>
      <c r="AJ100" s="35" t="str">
        <f t="shared" si="87"/>
        <v/>
      </c>
      <c r="AL100" s="25" t="str">
        <f t="shared" si="110"/>
        <v/>
      </c>
      <c r="AM100" s="25" t="str">
        <f t="shared" si="111"/>
        <v/>
      </c>
      <c r="AO100" s="33" t="str">
        <f t="shared" si="112"/>
        <v/>
      </c>
      <c r="AP100" s="33" t="str">
        <f t="shared" si="113"/>
        <v/>
      </c>
      <c r="AQ100" s="125"/>
      <c r="AR100" s="126" t="str">
        <f t="shared" si="114"/>
        <v/>
      </c>
      <c r="AS100" s="126" t="str">
        <f t="shared" si="115"/>
        <v/>
      </c>
      <c r="AT100" s="126"/>
      <c r="AU100" s="62" t="str">
        <f t="shared" si="88"/>
        <v/>
      </c>
      <c r="AV100" s="62" t="str">
        <f t="shared" si="89"/>
        <v/>
      </c>
      <c r="AW100" s="62" t="str">
        <f t="shared" si="90"/>
        <v/>
      </c>
      <c r="AX100" s="61" t="str">
        <f t="shared" si="116"/>
        <v/>
      </c>
      <c r="AY100" s="61"/>
      <c r="AZ100" s="33" t="str">
        <f>IF(B100="","",VLOOKUP($A$3,'Tab1-Plan'!$B$30:$F$33,IF(B100&lt;65,2,3),FALSE))</f>
        <v/>
      </c>
      <c r="BA100" s="33" t="str">
        <f>IF(T100="","",VLOOKUP($A$3,'Tab1-Plan'!$B$30:$F$33,IF(T100&lt;65,4,5),FALSE))</f>
        <v/>
      </c>
      <c r="BB100" s="115"/>
      <c r="BC100" s="126" t="str">
        <f t="shared" si="91"/>
        <v/>
      </c>
      <c r="BD100" s="126" t="str">
        <f t="shared" si="92"/>
        <v/>
      </c>
      <c r="BE100" s="125"/>
      <c r="BF100" s="62" t="str">
        <f t="shared" si="93"/>
        <v/>
      </c>
      <c r="BG100" s="62" t="str">
        <f t="shared" si="94"/>
        <v/>
      </c>
      <c r="BH100" s="62" t="str">
        <f t="shared" si="95"/>
        <v/>
      </c>
      <c r="BI100" s="61" t="str">
        <f t="shared" si="96"/>
        <v/>
      </c>
      <c r="BJ100" s="61"/>
      <c r="BK100" s="61" t="str">
        <f t="shared" si="97"/>
        <v/>
      </c>
      <c r="BL100" s="61" t="str">
        <f t="shared" si="98"/>
        <v/>
      </c>
      <c r="BM100" s="127"/>
      <c r="BU100" s="37"/>
      <c r="BV100" s="127"/>
      <c r="BW100" s="127"/>
    </row>
    <row r="101" spans="1:75">
      <c r="A101" s="26" t="str">
        <f t="shared" si="117"/>
        <v/>
      </c>
      <c r="B101" s="26" t="str">
        <f t="shared" si="99"/>
        <v/>
      </c>
      <c r="C101" s="26" t="str">
        <f t="shared" si="73"/>
        <v/>
      </c>
      <c r="D101" s="103" t="str">
        <f t="shared" si="74"/>
        <v/>
      </c>
      <c r="E101" s="118" t="str">
        <f t="shared" si="75"/>
        <v/>
      </c>
      <c r="F101" s="103" t="str">
        <f t="shared" si="76"/>
        <v/>
      </c>
      <c r="G101" s="103"/>
      <c r="H101" s="60" t="str">
        <f t="shared" si="77"/>
        <v/>
      </c>
      <c r="I101" s="64"/>
      <c r="J101" s="64"/>
      <c r="K101" s="103" t="str">
        <f t="shared" si="100"/>
        <v/>
      </c>
      <c r="L101" s="103" t="str">
        <f t="shared" si="101"/>
        <v/>
      </c>
      <c r="M101" s="103" t="str">
        <f t="shared" si="102"/>
        <v/>
      </c>
      <c r="N101" s="103" t="str">
        <f t="shared" si="103"/>
        <v/>
      </c>
      <c r="O101" s="103" t="str">
        <f t="shared" si="104"/>
        <v/>
      </c>
      <c r="P101" s="103" t="str">
        <f t="shared" si="105"/>
        <v/>
      </c>
      <c r="Q101" s="103" t="str">
        <f t="shared" si="78"/>
        <v/>
      </c>
      <c r="R101" s="103" t="str">
        <f t="shared" si="79"/>
        <v/>
      </c>
      <c r="T101" s="26" t="str">
        <f t="shared" si="106"/>
        <v/>
      </c>
      <c r="U101" s="119" t="str">
        <f t="shared" si="80"/>
        <v/>
      </c>
      <c r="V101" s="119"/>
      <c r="W101" s="120" t="str">
        <f t="shared" si="107"/>
        <v/>
      </c>
      <c r="X101" s="120" t="str">
        <f t="shared" si="108"/>
        <v/>
      </c>
      <c r="Y101" s="120" t="str">
        <f t="shared" si="81"/>
        <v/>
      </c>
      <c r="Z101" s="119"/>
      <c r="AA101" s="119" t="str">
        <f t="shared" si="109"/>
        <v/>
      </c>
      <c r="AC101" s="26" t="str">
        <f t="shared" si="82"/>
        <v/>
      </c>
      <c r="AD101" s="25" t="str">
        <f t="shared" si="83"/>
        <v/>
      </c>
      <c r="AE101" s="105"/>
      <c r="AF101" s="26" t="str">
        <f t="shared" si="84"/>
        <v/>
      </c>
      <c r="AG101" s="25" t="str">
        <f t="shared" si="85"/>
        <v/>
      </c>
      <c r="AH101" s="123"/>
      <c r="AI101" s="51" t="str">
        <f t="shared" si="86"/>
        <v/>
      </c>
      <c r="AJ101" s="35" t="str">
        <f t="shared" si="87"/>
        <v/>
      </c>
      <c r="AL101" s="25" t="str">
        <f t="shared" si="110"/>
        <v/>
      </c>
      <c r="AM101" s="25" t="str">
        <f t="shared" si="111"/>
        <v/>
      </c>
      <c r="AO101" s="33" t="str">
        <f t="shared" si="112"/>
        <v/>
      </c>
      <c r="AP101" s="33" t="str">
        <f t="shared" si="113"/>
        <v/>
      </c>
      <c r="AQ101" s="125"/>
      <c r="AR101" s="126" t="str">
        <f t="shared" si="114"/>
        <v/>
      </c>
      <c r="AS101" s="126" t="str">
        <f t="shared" si="115"/>
        <v/>
      </c>
      <c r="AT101" s="126"/>
      <c r="AU101" s="62" t="str">
        <f t="shared" si="88"/>
        <v/>
      </c>
      <c r="AV101" s="62" t="str">
        <f t="shared" si="89"/>
        <v/>
      </c>
      <c r="AW101" s="62" t="str">
        <f t="shared" si="90"/>
        <v/>
      </c>
      <c r="AX101" s="61" t="str">
        <f t="shared" si="116"/>
        <v/>
      </c>
      <c r="AY101" s="61"/>
      <c r="AZ101" s="33" t="str">
        <f>IF(B101="","",VLOOKUP($A$3,'Tab1-Plan'!$B$30:$F$33,IF(B101&lt;65,2,3),FALSE))</f>
        <v/>
      </c>
      <c r="BA101" s="33" t="str">
        <f>IF(T101="","",VLOOKUP($A$3,'Tab1-Plan'!$B$30:$F$33,IF(T101&lt;65,4,5),FALSE))</f>
        <v/>
      </c>
      <c r="BB101" s="115"/>
      <c r="BC101" s="126" t="str">
        <f t="shared" si="91"/>
        <v/>
      </c>
      <c r="BD101" s="126" t="str">
        <f t="shared" si="92"/>
        <v/>
      </c>
      <c r="BE101" s="125"/>
      <c r="BF101" s="62" t="str">
        <f t="shared" si="93"/>
        <v/>
      </c>
      <c r="BG101" s="62" t="str">
        <f t="shared" si="94"/>
        <v/>
      </c>
      <c r="BH101" s="62" t="str">
        <f t="shared" si="95"/>
        <v/>
      </c>
      <c r="BI101" s="61" t="str">
        <f t="shared" si="96"/>
        <v/>
      </c>
      <c r="BJ101" s="61"/>
      <c r="BK101" s="61" t="str">
        <f t="shared" si="97"/>
        <v/>
      </c>
      <c r="BL101" s="61" t="str">
        <f t="shared" si="98"/>
        <v/>
      </c>
      <c r="BM101" s="127"/>
      <c r="BU101" s="37"/>
      <c r="BV101" s="127"/>
      <c r="BW101" s="127"/>
    </row>
    <row r="102" spans="1:75">
      <c r="A102" s="26" t="str">
        <f t="shared" si="117"/>
        <v/>
      </c>
      <c r="B102" s="26" t="str">
        <f t="shared" si="99"/>
        <v/>
      </c>
      <c r="C102" s="26" t="str">
        <f t="shared" si="73"/>
        <v/>
      </c>
      <c r="D102" s="103" t="str">
        <f t="shared" si="74"/>
        <v/>
      </c>
      <c r="E102" s="118" t="str">
        <f t="shared" si="75"/>
        <v/>
      </c>
      <c r="F102" s="103" t="str">
        <f t="shared" si="76"/>
        <v/>
      </c>
      <c r="G102" s="103"/>
      <c r="H102" s="60" t="str">
        <f t="shared" si="77"/>
        <v/>
      </c>
      <c r="I102" s="64"/>
      <c r="J102" s="64"/>
      <c r="K102" s="103" t="str">
        <f t="shared" si="100"/>
        <v/>
      </c>
      <c r="L102" s="103" t="str">
        <f t="shared" si="101"/>
        <v/>
      </c>
      <c r="M102" s="103" t="str">
        <f t="shared" si="102"/>
        <v/>
      </c>
      <c r="N102" s="103" t="str">
        <f t="shared" si="103"/>
        <v/>
      </c>
      <c r="O102" s="103" t="str">
        <f t="shared" si="104"/>
        <v/>
      </c>
      <c r="P102" s="103" t="str">
        <f t="shared" si="105"/>
        <v/>
      </c>
      <c r="Q102" s="103" t="str">
        <f t="shared" si="78"/>
        <v/>
      </c>
      <c r="R102" s="103" t="str">
        <f t="shared" si="79"/>
        <v/>
      </c>
      <c r="T102" s="26" t="str">
        <f t="shared" si="106"/>
        <v/>
      </c>
      <c r="U102" s="119" t="str">
        <f t="shared" si="80"/>
        <v/>
      </c>
      <c r="V102" s="119"/>
      <c r="W102" s="120" t="str">
        <f t="shared" si="107"/>
        <v/>
      </c>
      <c r="X102" s="120" t="str">
        <f t="shared" si="108"/>
        <v/>
      </c>
      <c r="Y102" s="120" t="str">
        <f t="shared" ref="Y102:Y133" si="118">IF(T102="","",AVERAGE(W102,X102))</f>
        <v/>
      </c>
      <c r="Z102" s="119"/>
      <c r="AA102" s="119" t="str">
        <f t="shared" si="109"/>
        <v/>
      </c>
      <c r="AC102" s="26" t="str">
        <f t="shared" ref="AC102:AC133" si="119">B102</f>
        <v/>
      </c>
      <c r="AD102" s="25" t="str">
        <f t="shared" ref="AD102:AD133" si="120">IF(AC102="","",VLOOKUP(AC102,agingtable,3))</f>
        <v/>
      </c>
      <c r="AE102" s="105"/>
      <c r="AF102" s="26" t="str">
        <f t="shared" ref="AF102:AF133" si="121">T102</f>
        <v/>
      </c>
      <c r="AG102" s="25" t="str">
        <f t="shared" ref="AG102:AG133" si="122">IF(AF102="","",VLOOKUP(AF102,agingtable,3))</f>
        <v/>
      </c>
      <c r="AH102" s="123"/>
      <c r="AI102" s="51" t="str">
        <f t="shared" ref="AI102:AI133" si="123">IF(A102="","",VLOOKUP($A102,TRENDS,2,TRUE))</f>
        <v/>
      </c>
      <c r="AJ102" s="35" t="str">
        <f t="shared" ref="AJ102:AJ133" si="124">IF(A102="","",VLOOKUP($A102,TRENDS,3,TRUE))</f>
        <v/>
      </c>
      <c r="AL102" s="25" t="str">
        <f t="shared" si="110"/>
        <v/>
      </c>
      <c r="AM102" s="25" t="str">
        <f t="shared" si="111"/>
        <v/>
      </c>
      <c r="AO102" s="33" t="str">
        <f t="shared" si="112"/>
        <v/>
      </c>
      <c r="AP102" s="33" t="str">
        <f t="shared" si="113"/>
        <v/>
      </c>
      <c r="AQ102" s="125"/>
      <c r="AR102" s="126" t="str">
        <f t="shared" si="114"/>
        <v/>
      </c>
      <c r="AS102" s="126" t="str">
        <f t="shared" si="115"/>
        <v/>
      </c>
      <c r="AT102" s="126"/>
      <c r="AU102" s="62" t="str">
        <f t="shared" ref="AU102:AU133" si="125">IF($B102="","",(AR102)*$R102*$I102)</f>
        <v/>
      </c>
      <c r="AV102" s="62" t="str">
        <f t="shared" ref="AV102:AV133" si="126">IF($T102="","",(AS102)*$Y102*$I102)</f>
        <v/>
      </c>
      <c r="AW102" s="62" t="str">
        <f t="shared" ref="AW102:AW133" si="127">IF($A102="","",SUM(AU102:AV102))</f>
        <v/>
      </c>
      <c r="AX102" s="61" t="str">
        <f t="shared" si="116"/>
        <v/>
      </c>
      <c r="AY102" s="61"/>
      <c r="AZ102" s="33" t="str">
        <f>IF(B102="","",VLOOKUP($A$3,'Tab1-Plan'!$B$30:$F$33,IF(B102&lt;65,2,3),FALSE))</f>
        <v/>
      </c>
      <c r="BA102" s="33" t="str">
        <f>IF(T102="","",VLOOKUP($A$3,'Tab1-Plan'!$B$30:$F$33,IF(T102&lt;65,4,5),FALSE))</f>
        <v/>
      </c>
      <c r="BB102" s="115"/>
      <c r="BC102" s="126" t="str">
        <f t="shared" ref="BC102:BC133" si="128">IF(B102="","",AZ102*IF(AZ102&lt;1,AR102,AM102))</f>
        <v/>
      </c>
      <c r="BD102" s="126" t="str">
        <f t="shared" ref="BD102:BD133" si="129">IF($T102="","",BA102*IF(BA102&lt;1,AS102,$AM102))</f>
        <v/>
      </c>
      <c r="BE102" s="125"/>
      <c r="BF102" s="62" t="str">
        <f t="shared" ref="BF102:BF134" si="130">IF($B102="","",(BC102)*$R102*$I102)</f>
        <v/>
      </c>
      <c r="BG102" s="62" t="str">
        <f t="shared" ref="BG102:BG133" si="131">IF($T102="","",(BD102)*$Y102*$I102)</f>
        <v/>
      </c>
      <c r="BH102" s="62" t="str">
        <f t="shared" ref="BH102:BH133" si="132">IF($A102="","",SUM(BF102:BG102))</f>
        <v/>
      </c>
      <c r="BI102" s="61" t="str">
        <f t="shared" ref="BI102:BI133" si="133">IF($A102="","",BH102*AA102)</f>
        <v/>
      </c>
      <c r="BJ102" s="61"/>
      <c r="BK102" s="61" t="str">
        <f t="shared" ref="BK102:BK133" si="134">IF(A102="","",AW102-BH102)</f>
        <v/>
      </c>
      <c r="BL102" s="61" t="str">
        <f t="shared" ref="BL102:BL133" si="135">IF(A102="","",AX102-BI102)</f>
        <v/>
      </c>
      <c r="BM102" s="127"/>
      <c r="BU102" s="37"/>
      <c r="BV102" s="127"/>
      <c r="BW102" s="127"/>
    </row>
    <row r="103" spans="1:75">
      <c r="A103" s="26" t="str">
        <f t="shared" si="117"/>
        <v/>
      </c>
      <c r="B103" s="26" t="str">
        <f t="shared" si="99"/>
        <v/>
      </c>
      <c r="C103" s="26" t="str">
        <f t="shared" si="73"/>
        <v/>
      </c>
      <c r="D103" s="103" t="str">
        <f t="shared" si="74"/>
        <v/>
      </c>
      <c r="E103" s="118" t="str">
        <f t="shared" si="75"/>
        <v/>
      </c>
      <c r="F103" s="103" t="str">
        <f t="shared" si="76"/>
        <v/>
      </c>
      <c r="G103" s="103"/>
      <c r="H103" s="60" t="str">
        <f t="shared" si="77"/>
        <v/>
      </c>
      <c r="I103" s="64"/>
      <c r="J103" s="64"/>
      <c r="K103" s="103" t="str">
        <f t="shared" si="100"/>
        <v/>
      </c>
      <c r="L103" s="103" t="str">
        <f t="shared" si="101"/>
        <v/>
      </c>
      <c r="M103" s="103" t="str">
        <f t="shared" si="102"/>
        <v/>
      </c>
      <c r="N103" s="103" t="str">
        <f t="shared" si="103"/>
        <v/>
      </c>
      <c r="O103" s="103" t="str">
        <f t="shared" si="104"/>
        <v/>
      </c>
      <c r="P103" s="103" t="str">
        <f t="shared" si="105"/>
        <v/>
      </c>
      <c r="Q103" s="103" t="str">
        <f t="shared" si="78"/>
        <v/>
      </c>
      <c r="R103" s="103" t="str">
        <f t="shared" si="79"/>
        <v/>
      </c>
      <c r="T103" s="26" t="str">
        <f t="shared" si="106"/>
        <v/>
      </c>
      <c r="U103" s="119" t="str">
        <f t="shared" si="80"/>
        <v/>
      </c>
      <c r="V103" s="119"/>
      <c r="W103" s="120" t="str">
        <f t="shared" ref="W103:W134" si="136">IF(T103="","",X102+IF(L103="",0,L103))</f>
        <v/>
      </c>
      <c r="X103" s="120" t="str">
        <f t="shared" ref="X103:X134" si="137">IF(T103="","",W103*(1-U103)*(1-IF(B103="",0,F103)))</f>
        <v/>
      </c>
      <c r="Y103" s="120" t="str">
        <f t="shared" si="118"/>
        <v/>
      </c>
      <c r="Z103" s="119"/>
      <c r="AA103" s="119" t="str">
        <f t="shared" ref="AA103:AA134" si="138">IF(A103="","",AA102/(1+discount))</f>
        <v/>
      </c>
      <c r="AC103" s="26" t="str">
        <f t="shared" si="119"/>
        <v/>
      </c>
      <c r="AD103" s="25" t="str">
        <f t="shared" si="120"/>
        <v/>
      </c>
      <c r="AE103" s="105"/>
      <c r="AF103" s="26" t="str">
        <f t="shared" si="121"/>
        <v/>
      </c>
      <c r="AG103" s="25" t="str">
        <f t="shared" si="122"/>
        <v/>
      </c>
      <c r="AH103" s="123"/>
      <c r="AI103" s="51" t="str">
        <f t="shared" si="123"/>
        <v/>
      </c>
      <c r="AJ103" s="35" t="str">
        <f t="shared" si="124"/>
        <v/>
      </c>
      <c r="AL103" s="25" t="str">
        <f t="shared" ref="AL103:AL134" si="139">IF(A103="","",AL102*(1+AI102))</f>
        <v/>
      </c>
      <c r="AM103" s="25" t="str">
        <f t="shared" ref="AM103:AM134" si="140">IF(A103="","",AM102*(1+AJ102))</f>
        <v/>
      </c>
      <c r="AO103" s="33" t="str">
        <f t="shared" ref="AO103:AO134" si="141">IF(B103="","",IF(B103&lt;65,cc_pre_ret_age65,cc_pst_ret_age65))</f>
        <v/>
      </c>
      <c r="AP103" s="33" t="str">
        <f t="shared" ref="AP103:AP134" si="142">IF(T103="","",IF(T103&lt;65,cc_pre_sp_age65,cc_pst_sp_age65))</f>
        <v/>
      </c>
      <c r="AQ103" s="125"/>
      <c r="AR103" s="126" t="str">
        <f t="shared" ref="AR103:AR134" si="143">IF(B103="","",AO103*AL103*AD103)</f>
        <v/>
      </c>
      <c r="AS103" s="126" t="str">
        <f t="shared" ref="AS103:AS134" si="144">IF(T103="","",AP103*AL103*AG103)</f>
        <v/>
      </c>
      <c r="AT103" s="126"/>
      <c r="AU103" s="62" t="str">
        <f t="shared" si="125"/>
        <v/>
      </c>
      <c r="AV103" s="62" t="str">
        <f t="shared" si="126"/>
        <v/>
      </c>
      <c r="AW103" s="62" t="str">
        <f t="shared" si="127"/>
        <v/>
      </c>
      <c r="AX103" s="61" t="str">
        <f t="shared" ref="AX103:AX134" si="145">IF($A103="","",AW103*AA103)</f>
        <v/>
      </c>
      <c r="AY103" s="61"/>
      <c r="AZ103" s="33" t="str">
        <f>IF(B103="","",VLOOKUP($A$3,'Tab1-Plan'!$B$30:$F$33,IF(B103&lt;65,2,3),FALSE))</f>
        <v/>
      </c>
      <c r="BA103" s="33" t="str">
        <f>IF(T103="","",VLOOKUP($A$3,'Tab1-Plan'!$B$30:$F$33,IF(T103&lt;65,4,5),FALSE))</f>
        <v/>
      </c>
      <c r="BB103" s="115"/>
      <c r="BC103" s="126" t="str">
        <f t="shared" si="128"/>
        <v/>
      </c>
      <c r="BD103" s="126" t="str">
        <f t="shared" si="129"/>
        <v/>
      </c>
      <c r="BE103" s="125"/>
      <c r="BF103" s="62" t="str">
        <f t="shared" si="130"/>
        <v/>
      </c>
      <c r="BG103" s="62" t="str">
        <f t="shared" si="131"/>
        <v/>
      </c>
      <c r="BH103" s="62" t="str">
        <f t="shared" si="132"/>
        <v/>
      </c>
      <c r="BI103" s="61" t="str">
        <f t="shared" si="133"/>
        <v/>
      </c>
      <c r="BJ103" s="61"/>
      <c r="BK103" s="61" t="str">
        <f t="shared" si="134"/>
        <v/>
      </c>
      <c r="BL103" s="61" t="str">
        <f t="shared" si="135"/>
        <v/>
      </c>
      <c r="BM103" s="127"/>
      <c r="BU103" s="37"/>
      <c r="BV103" s="127"/>
      <c r="BW103" s="127"/>
    </row>
    <row r="104" spans="1:75">
      <c r="A104" s="26" t="str">
        <f t="shared" si="117"/>
        <v/>
      </c>
      <c r="B104" s="26" t="str">
        <f t="shared" si="99"/>
        <v/>
      </c>
      <c r="C104" s="26" t="str">
        <f t="shared" si="73"/>
        <v/>
      </c>
      <c r="D104" s="103" t="str">
        <f t="shared" si="74"/>
        <v/>
      </c>
      <c r="E104" s="118" t="str">
        <f t="shared" si="75"/>
        <v/>
      </c>
      <c r="F104" s="103" t="str">
        <f t="shared" si="76"/>
        <v/>
      </c>
      <c r="G104" s="103"/>
      <c r="H104" s="60" t="str">
        <f t="shared" si="77"/>
        <v/>
      </c>
      <c r="I104" s="64"/>
      <c r="J104" s="64"/>
      <c r="K104" s="103" t="str">
        <f t="shared" si="100"/>
        <v/>
      </c>
      <c r="L104" s="103" t="str">
        <f t="shared" si="101"/>
        <v/>
      </c>
      <c r="M104" s="103" t="str">
        <f t="shared" si="102"/>
        <v/>
      </c>
      <c r="N104" s="103" t="str">
        <f t="shared" si="103"/>
        <v/>
      </c>
      <c r="O104" s="103" t="str">
        <f t="shared" si="104"/>
        <v/>
      </c>
      <c r="P104" s="103" t="str">
        <f t="shared" si="105"/>
        <v/>
      </c>
      <c r="Q104" s="103" t="str">
        <f t="shared" si="78"/>
        <v/>
      </c>
      <c r="R104" s="103" t="str">
        <f t="shared" si="79"/>
        <v/>
      </c>
      <c r="T104" s="26" t="str">
        <f t="shared" si="106"/>
        <v/>
      </c>
      <c r="U104" s="119" t="str">
        <f t="shared" si="80"/>
        <v/>
      </c>
      <c r="V104" s="119"/>
      <c r="W104" s="120" t="str">
        <f t="shared" si="136"/>
        <v/>
      </c>
      <c r="X104" s="120" t="str">
        <f t="shared" si="137"/>
        <v/>
      </c>
      <c r="Y104" s="120" t="str">
        <f t="shared" si="118"/>
        <v/>
      </c>
      <c r="Z104" s="119"/>
      <c r="AA104" s="119" t="str">
        <f t="shared" si="138"/>
        <v/>
      </c>
      <c r="AC104" s="26" t="str">
        <f t="shared" si="119"/>
        <v/>
      </c>
      <c r="AD104" s="25" t="str">
        <f t="shared" si="120"/>
        <v/>
      </c>
      <c r="AE104" s="105"/>
      <c r="AF104" s="26" t="str">
        <f t="shared" si="121"/>
        <v/>
      </c>
      <c r="AG104" s="25" t="str">
        <f t="shared" si="122"/>
        <v/>
      </c>
      <c r="AH104" s="123"/>
      <c r="AI104" s="51" t="str">
        <f t="shared" si="123"/>
        <v/>
      </c>
      <c r="AJ104" s="35" t="str">
        <f t="shared" si="124"/>
        <v/>
      </c>
      <c r="AL104" s="25" t="str">
        <f t="shared" si="139"/>
        <v/>
      </c>
      <c r="AM104" s="25" t="str">
        <f t="shared" si="140"/>
        <v/>
      </c>
      <c r="AO104" s="33" t="str">
        <f t="shared" si="141"/>
        <v/>
      </c>
      <c r="AP104" s="33" t="str">
        <f t="shared" si="142"/>
        <v/>
      </c>
      <c r="AQ104" s="125"/>
      <c r="AR104" s="126" t="str">
        <f t="shared" si="143"/>
        <v/>
      </c>
      <c r="AS104" s="126" t="str">
        <f t="shared" si="144"/>
        <v/>
      </c>
      <c r="AT104" s="126"/>
      <c r="AU104" s="62" t="str">
        <f t="shared" si="125"/>
        <v/>
      </c>
      <c r="AV104" s="62" t="str">
        <f t="shared" si="126"/>
        <v/>
      </c>
      <c r="AW104" s="62" t="str">
        <f t="shared" si="127"/>
        <v/>
      </c>
      <c r="AX104" s="61" t="str">
        <f t="shared" si="145"/>
        <v/>
      </c>
      <c r="AY104" s="61"/>
      <c r="AZ104" s="33" t="str">
        <f>IF(B104="","",VLOOKUP($A$3,'Tab1-Plan'!$B$30:$F$33,IF(B104&lt;65,2,3),FALSE))</f>
        <v/>
      </c>
      <c r="BA104" s="33" t="str">
        <f>IF(T104="","",VLOOKUP($A$3,'Tab1-Plan'!$B$30:$F$33,IF(T104&lt;65,4,5),FALSE))</f>
        <v/>
      </c>
      <c r="BB104" s="115"/>
      <c r="BC104" s="126" t="str">
        <f t="shared" si="128"/>
        <v/>
      </c>
      <c r="BD104" s="126" t="str">
        <f t="shared" si="129"/>
        <v/>
      </c>
      <c r="BE104" s="125"/>
      <c r="BF104" s="62" t="str">
        <f t="shared" si="130"/>
        <v/>
      </c>
      <c r="BG104" s="62" t="str">
        <f t="shared" si="131"/>
        <v/>
      </c>
      <c r="BH104" s="62" t="str">
        <f t="shared" si="132"/>
        <v/>
      </c>
      <c r="BI104" s="61" t="str">
        <f t="shared" si="133"/>
        <v/>
      </c>
      <c r="BJ104" s="61"/>
      <c r="BK104" s="61" t="str">
        <f t="shared" si="134"/>
        <v/>
      </c>
      <c r="BL104" s="61" t="str">
        <f t="shared" si="135"/>
        <v/>
      </c>
      <c r="BM104" s="127"/>
      <c r="BU104" s="37"/>
      <c r="BV104" s="127"/>
      <c r="BW104" s="127"/>
    </row>
    <row r="105" spans="1:75">
      <c r="A105" s="26" t="str">
        <f t="shared" si="117"/>
        <v/>
      </c>
      <c r="B105" s="26" t="str">
        <f t="shared" si="99"/>
        <v/>
      </c>
      <c r="C105" s="26" t="str">
        <f t="shared" si="73"/>
        <v/>
      </c>
      <c r="D105" s="103" t="str">
        <f t="shared" si="74"/>
        <v/>
      </c>
      <c r="E105" s="118" t="str">
        <f t="shared" si="75"/>
        <v/>
      </c>
      <c r="F105" s="103" t="str">
        <f t="shared" si="76"/>
        <v/>
      </c>
      <c r="G105" s="103"/>
      <c r="H105" s="60" t="str">
        <f t="shared" si="77"/>
        <v/>
      </c>
      <c r="I105" s="64"/>
      <c r="J105" s="64"/>
      <c r="K105" s="103" t="str">
        <f t="shared" si="100"/>
        <v/>
      </c>
      <c r="L105" s="103" t="str">
        <f t="shared" si="101"/>
        <v/>
      </c>
      <c r="M105" s="103" t="str">
        <f t="shared" si="102"/>
        <v/>
      </c>
      <c r="N105" s="103" t="str">
        <f t="shared" si="103"/>
        <v/>
      </c>
      <c r="O105" s="103" t="str">
        <f t="shared" si="104"/>
        <v/>
      </c>
      <c r="P105" s="103" t="str">
        <f t="shared" si="105"/>
        <v/>
      </c>
      <c r="Q105" s="103" t="str">
        <f t="shared" si="78"/>
        <v/>
      </c>
      <c r="R105" s="103" t="str">
        <f t="shared" si="79"/>
        <v/>
      </c>
      <c r="T105" s="26" t="str">
        <f t="shared" si="106"/>
        <v/>
      </c>
      <c r="U105" s="119" t="str">
        <f t="shared" si="80"/>
        <v/>
      </c>
      <c r="V105" s="119"/>
      <c r="W105" s="120" t="str">
        <f t="shared" si="136"/>
        <v/>
      </c>
      <c r="X105" s="120" t="str">
        <f t="shared" si="137"/>
        <v/>
      </c>
      <c r="Y105" s="120" t="str">
        <f t="shared" si="118"/>
        <v/>
      </c>
      <c r="Z105" s="119"/>
      <c r="AA105" s="119" t="str">
        <f t="shared" si="138"/>
        <v/>
      </c>
      <c r="AC105" s="26" t="str">
        <f t="shared" si="119"/>
        <v/>
      </c>
      <c r="AD105" s="25" t="str">
        <f t="shared" si="120"/>
        <v/>
      </c>
      <c r="AE105" s="105"/>
      <c r="AF105" s="26" t="str">
        <f t="shared" si="121"/>
        <v/>
      </c>
      <c r="AG105" s="25" t="str">
        <f t="shared" si="122"/>
        <v/>
      </c>
      <c r="AH105" s="123"/>
      <c r="AI105" s="51" t="str">
        <f t="shared" si="123"/>
        <v/>
      </c>
      <c r="AJ105" s="35" t="str">
        <f t="shared" si="124"/>
        <v/>
      </c>
      <c r="AL105" s="25" t="str">
        <f t="shared" si="139"/>
        <v/>
      </c>
      <c r="AM105" s="25" t="str">
        <f t="shared" si="140"/>
        <v/>
      </c>
      <c r="AO105" s="33" t="str">
        <f t="shared" si="141"/>
        <v/>
      </c>
      <c r="AP105" s="33" t="str">
        <f t="shared" si="142"/>
        <v/>
      </c>
      <c r="AQ105" s="125"/>
      <c r="AR105" s="126" t="str">
        <f t="shared" si="143"/>
        <v/>
      </c>
      <c r="AS105" s="126" t="str">
        <f t="shared" si="144"/>
        <v/>
      </c>
      <c r="AT105" s="126"/>
      <c r="AU105" s="62" t="str">
        <f t="shared" si="125"/>
        <v/>
      </c>
      <c r="AV105" s="62" t="str">
        <f t="shared" si="126"/>
        <v/>
      </c>
      <c r="AW105" s="62" t="str">
        <f t="shared" si="127"/>
        <v/>
      </c>
      <c r="AX105" s="61" t="str">
        <f t="shared" si="145"/>
        <v/>
      </c>
      <c r="AY105" s="61"/>
      <c r="AZ105" s="33" t="str">
        <f>IF(B105="","",VLOOKUP($A$3,'Tab1-Plan'!$B$30:$F$33,IF(B105&lt;65,2,3),FALSE))</f>
        <v/>
      </c>
      <c r="BA105" s="33" t="str">
        <f>IF(T105="","",VLOOKUP($A$3,'Tab1-Plan'!$B$30:$F$33,IF(T105&lt;65,4,5),FALSE))</f>
        <v/>
      </c>
      <c r="BB105" s="115"/>
      <c r="BC105" s="126" t="str">
        <f t="shared" si="128"/>
        <v/>
      </c>
      <c r="BD105" s="126" t="str">
        <f t="shared" si="129"/>
        <v/>
      </c>
      <c r="BE105" s="125"/>
      <c r="BF105" s="62" t="str">
        <f t="shared" si="130"/>
        <v/>
      </c>
      <c r="BG105" s="62" t="str">
        <f t="shared" si="131"/>
        <v/>
      </c>
      <c r="BH105" s="62" t="str">
        <f t="shared" si="132"/>
        <v/>
      </c>
      <c r="BI105" s="61" t="str">
        <f t="shared" si="133"/>
        <v/>
      </c>
      <c r="BJ105" s="61"/>
      <c r="BK105" s="61" t="str">
        <f t="shared" si="134"/>
        <v/>
      </c>
      <c r="BL105" s="61" t="str">
        <f t="shared" si="135"/>
        <v/>
      </c>
      <c r="BM105" s="127"/>
      <c r="BU105" s="37"/>
      <c r="BV105" s="127"/>
      <c r="BW105" s="127"/>
    </row>
    <row r="106" spans="1:75">
      <c r="A106" s="26" t="str">
        <f t="shared" si="117"/>
        <v/>
      </c>
      <c r="B106" s="26" t="str">
        <f t="shared" si="99"/>
        <v/>
      </c>
      <c r="C106" s="26" t="str">
        <f t="shared" si="73"/>
        <v/>
      </c>
      <c r="D106" s="103" t="str">
        <f t="shared" si="74"/>
        <v/>
      </c>
      <c r="E106" s="118" t="str">
        <f t="shared" si="75"/>
        <v/>
      </c>
      <c r="F106" s="103" t="str">
        <f t="shared" si="76"/>
        <v/>
      </c>
      <c r="G106" s="103"/>
      <c r="H106" s="60" t="str">
        <f t="shared" si="77"/>
        <v/>
      </c>
      <c r="I106" s="64"/>
      <c r="J106" s="64"/>
      <c r="K106" s="103" t="str">
        <f t="shared" si="100"/>
        <v/>
      </c>
      <c r="L106" s="103" t="str">
        <f t="shared" si="101"/>
        <v/>
      </c>
      <c r="M106" s="103" t="str">
        <f t="shared" si="102"/>
        <v/>
      </c>
      <c r="N106" s="103" t="str">
        <f t="shared" si="103"/>
        <v/>
      </c>
      <c r="O106" s="103" t="str">
        <f t="shared" si="104"/>
        <v/>
      </c>
      <c r="P106" s="103" t="str">
        <f t="shared" si="105"/>
        <v/>
      </c>
      <c r="Q106" s="103" t="str">
        <f t="shared" si="78"/>
        <v/>
      </c>
      <c r="R106" s="103" t="str">
        <f t="shared" si="79"/>
        <v/>
      </c>
      <c r="T106" s="26" t="str">
        <f t="shared" si="106"/>
        <v/>
      </c>
      <c r="U106" s="119" t="str">
        <f t="shared" si="80"/>
        <v/>
      </c>
      <c r="V106" s="119"/>
      <c r="W106" s="120" t="str">
        <f t="shared" si="136"/>
        <v/>
      </c>
      <c r="X106" s="120" t="str">
        <f t="shared" si="137"/>
        <v/>
      </c>
      <c r="Y106" s="120" t="str">
        <f t="shared" si="118"/>
        <v/>
      </c>
      <c r="Z106" s="119"/>
      <c r="AA106" s="119" t="str">
        <f t="shared" si="138"/>
        <v/>
      </c>
      <c r="AC106" s="26" t="str">
        <f t="shared" si="119"/>
        <v/>
      </c>
      <c r="AD106" s="25" t="str">
        <f t="shared" si="120"/>
        <v/>
      </c>
      <c r="AE106" s="105"/>
      <c r="AF106" s="26" t="str">
        <f t="shared" si="121"/>
        <v/>
      </c>
      <c r="AG106" s="25" t="str">
        <f t="shared" si="122"/>
        <v/>
      </c>
      <c r="AH106" s="123"/>
      <c r="AI106" s="51" t="str">
        <f t="shared" si="123"/>
        <v/>
      </c>
      <c r="AJ106" s="35" t="str">
        <f t="shared" si="124"/>
        <v/>
      </c>
      <c r="AL106" s="25" t="str">
        <f t="shared" si="139"/>
        <v/>
      </c>
      <c r="AM106" s="25" t="str">
        <f t="shared" si="140"/>
        <v/>
      </c>
      <c r="AO106" s="33" t="str">
        <f t="shared" si="141"/>
        <v/>
      </c>
      <c r="AP106" s="33" t="str">
        <f t="shared" si="142"/>
        <v/>
      </c>
      <c r="AQ106" s="125"/>
      <c r="AR106" s="126" t="str">
        <f t="shared" si="143"/>
        <v/>
      </c>
      <c r="AS106" s="126" t="str">
        <f t="shared" si="144"/>
        <v/>
      </c>
      <c r="AT106" s="126"/>
      <c r="AU106" s="62" t="str">
        <f t="shared" si="125"/>
        <v/>
      </c>
      <c r="AV106" s="62" t="str">
        <f t="shared" si="126"/>
        <v/>
      </c>
      <c r="AW106" s="62" t="str">
        <f t="shared" si="127"/>
        <v/>
      </c>
      <c r="AX106" s="61" t="str">
        <f t="shared" si="145"/>
        <v/>
      </c>
      <c r="AY106" s="61"/>
      <c r="AZ106" s="33" t="str">
        <f>IF(B106="","",VLOOKUP($A$3,'Tab1-Plan'!$B$30:$F$33,IF(B106&lt;65,2,3),FALSE))</f>
        <v/>
      </c>
      <c r="BA106" s="33" t="str">
        <f>IF(T106="","",VLOOKUP($A$3,'Tab1-Plan'!$B$30:$F$33,IF(T106&lt;65,4,5),FALSE))</f>
        <v/>
      </c>
      <c r="BB106" s="115"/>
      <c r="BC106" s="126" t="str">
        <f t="shared" si="128"/>
        <v/>
      </c>
      <c r="BD106" s="126" t="str">
        <f t="shared" si="129"/>
        <v/>
      </c>
      <c r="BE106" s="125"/>
      <c r="BF106" s="62" t="str">
        <f t="shared" si="130"/>
        <v/>
      </c>
      <c r="BG106" s="62" t="str">
        <f t="shared" si="131"/>
        <v/>
      </c>
      <c r="BH106" s="62" t="str">
        <f t="shared" si="132"/>
        <v/>
      </c>
      <c r="BI106" s="61" t="str">
        <f t="shared" si="133"/>
        <v/>
      </c>
      <c r="BJ106" s="61"/>
      <c r="BK106" s="61" t="str">
        <f t="shared" si="134"/>
        <v/>
      </c>
      <c r="BL106" s="61" t="str">
        <f t="shared" si="135"/>
        <v/>
      </c>
      <c r="BM106" s="127"/>
      <c r="BU106" s="37"/>
      <c r="BV106" s="127"/>
      <c r="BW106" s="127"/>
    </row>
    <row r="107" spans="1:75">
      <c r="A107" s="26" t="str">
        <f t="shared" si="117"/>
        <v/>
      </c>
      <c r="B107" s="26" t="str">
        <f t="shared" si="99"/>
        <v/>
      </c>
      <c r="C107" s="26" t="str">
        <f t="shared" si="73"/>
        <v/>
      </c>
      <c r="D107" s="103" t="str">
        <f t="shared" si="74"/>
        <v/>
      </c>
      <c r="E107" s="118" t="str">
        <f t="shared" si="75"/>
        <v/>
      </c>
      <c r="F107" s="103" t="str">
        <f t="shared" si="76"/>
        <v/>
      </c>
      <c r="G107" s="103"/>
      <c r="H107" s="60" t="str">
        <f t="shared" si="77"/>
        <v/>
      </c>
      <c r="I107" s="64"/>
      <c r="J107" s="64"/>
      <c r="K107" s="103" t="str">
        <f t="shared" si="100"/>
        <v/>
      </c>
      <c r="L107" s="103" t="str">
        <f t="shared" si="101"/>
        <v/>
      </c>
      <c r="M107" s="103" t="str">
        <f t="shared" si="102"/>
        <v/>
      </c>
      <c r="N107" s="103" t="str">
        <f t="shared" si="103"/>
        <v/>
      </c>
      <c r="O107" s="103" t="str">
        <f t="shared" si="104"/>
        <v/>
      </c>
      <c r="P107" s="103" t="str">
        <f t="shared" si="105"/>
        <v/>
      </c>
      <c r="Q107" s="103" t="str">
        <f t="shared" si="78"/>
        <v/>
      </c>
      <c r="R107" s="103" t="str">
        <f t="shared" si="79"/>
        <v/>
      </c>
      <c r="T107" s="26" t="str">
        <f t="shared" si="106"/>
        <v/>
      </c>
      <c r="U107" s="119" t="str">
        <f t="shared" si="80"/>
        <v/>
      </c>
      <c r="V107" s="119"/>
      <c r="W107" s="120" t="str">
        <f t="shared" si="136"/>
        <v/>
      </c>
      <c r="X107" s="120" t="str">
        <f t="shared" si="137"/>
        <v/>
      </c>
      <c r="Y107" s="120" t="str">
        <f t="shared" si="118"/>
        <v/>
      </c>
      <c r="Z107" s="119"/>
      <c r="AA107" s="119" t="str">
        <f t="shared" si="138"/>
        <v/>
      </c>
      <c r="AC107" s="26" t="str">
        <f t="shared" si="119"/>
        <v/>
      </c>
      <c r="AD107" s="25" t="str">
        <f t="shared" si="120"/>
        <v/>
      </c>
      <c r="AE107" s="105"/>
      <c r="AF107" s="26" t="str">
        <f t="shared" si="121"/>
        <v/>
      </c>
      <c r="AG107" s="25" t="str">
        <f t="shared" si="122"/>
        <v/>
      </c>
      <c r="AH107" s="123"/>
      <c r="AI107" s="51" t="str">
        <f t="shared" si="123"/>
        <v/>
      </c>
      <c r="AJ107" s="35" t="str">
        <f t="shared" si="124"/>
        <v/>
      </c>
      <c r="AL107" s="25" t="str">
        <f t="shared" si="139"/>
        <v/>
      </c>
      <c r="AM107" s="25" t="str">
        <f t="shared" si="140"/>
        <v/>
      </c>
      <c r="AO107" s="33" t="str">
        <f t="shared" si="141"/>
        <v/>
      </c>
      <c r="AP107" s="33" t="str">
        <f t="shared" si="142"/>
        <v/>
      </c>
      <c r="AQ107" s="125"/>
      <c r="AR107" s="126" t="str">
        <f t="shared" si="143"/>
        <v/>
      </c>
      <c r="AS107" s="126" t="str">
        <f t="shared" si="144"/>
        <v/>
      </c>
      <c r="AT107" s="126"/>
      <c r="AU107" s="62" t="str">
        <f t="shared" si="125"/>
        <v/>
      </c>
      <c r="AV107" s="62" t="str">
        <f t="shared" si="126"/>
        <v/>
      </c>
      <c r="AW107" s="62" t="str">
        <f t="shared" si="127"/>
        <v/>
      </c>
      <c r="AX107" s="61" t="str">
        <f t="shared" si="145"/>
        <v/>
      </c>
      <c r="AY107" s="61"/>
      <c r="AZ107" s="33" t="str">
        <f>IF(B107="","",VLOOKUP($A$3,'Tab1-Plan'!$B$30:$F$33,IF(B107&lt;65,2,3),FALSE))</f>
        <v/>
      </c>
      <c r="BA107" s="33" t="str">
        <f>IF(T107="","",VLOOKUP($A$3,'Tab1-Plan'!$B$30:$F$33,IF(T107&lt;65,4,5),FALSE))</f>
        <v/>
      </c>
      <c r="BB107" s="115"/>
      <c r="BC107" s="126" t="str">
        <f t="shared" si="128"/>
        <v/>
      </c>
      <c r="BD107" s="126" t="str">
        <f t="shared" si="129"/>
        <v/>
      </c>
      <c r="BE107" s="125"/>
      <c r="BF107" s="62" t="str">
        <f t="shared" si="130"/>
        <v/>
      </c>
      <c r="BG107" s="62" t="str">
        <f t="shared" si="131"/>
        <v/>
      </c>
      <c r="BH107" s="62" t="str">
        <f t="shared" si="132"/>
        <v/>
      </c>
      <c r="BI107" s="61" t="str">
        <f t="shared" si="133"/>
        <v/>
      </c>
      <c r="BJ107" s="61"/>
      <c r="BK107" s="61" t="str">
        <f t="shared" si="134"/>
        <v/>
      </c>
      <c r="BL107" s="61" t="str">
        <f t="shared" si="135"/>
        <v/>
      </c>
      <c r="BM107" s="127"/>
      <c r="BU107" s="37"/>
      <c r="BV107" s="127"/>
      <c r="BW107" s="127"/>
    </row>
    <row r="108" spans="1:75">
      <c r="A108" s="26" t="str">
        <f t="shared" si="117"/>
        <v/>
      </c>
      <c r="B108" s="26" t="str">
        <f t="shared" si="99"/>
        <v/>
      </c>
      <c r="C108" s="26" t="str">
        <f t="shared" si="73"/>
        <v/>
      </c>
      <c r="D108" s="103" t="str">
        <f t="shared" si="74"/>
        <v/>
      </c>
      <c r="E108" s="118" t="str">
        <f t="shared" si="75"/>
        <v/>
      </c>
      <c r="F108" s="103" t="str">
        <f t="shared" si="76"/>
        <v/>
      </c>
      <c r="G108" s="103"/>
      <c r="H108" s="60" t="str">
        <f t="shared" si="77"/>
        <v/>
      </c>
      <c r="I108" s="64"/>
      <c r="J108" s="64"/>
      <c r="K108" s="103" t="str">
        <f t="shared" si="100"/>
        <v/>
      </c>
      <c r="L108" s="103" t="str">
        <f t="shared" si="101"/>
        <v/>
      </c>
      <c r="M108" s="103" t="str">
        <f t="shared" si="102"/>
        <v/>
      </c>
      <c r="N108" s="103" t="str">
        <f t="shared" si="103"/>
        <v/>
      </c>
      <c r="O108" s="103" t="str">
        <f t="shared" si="104"/>
        <v/>
      </c>
      <c r="P108" s="103" t="str">
        <f t="shared" si="105"/>
        <v/>
      </c>
      <c r="Q108" s="103" t="str">
        <f t="shared" si="78"/>
        <v/>
      </c>
      <c r="R108" s="103" t="str">
        <f t="shared" si="79"/>
        <v/>
      </c>
      <c r="T108" s="26" t="str">
        <f t="shared" si="106"/>
        <v/>
      </c>
      <c r="U108" s="119" t="str">
        <f t="shared" si="80"/>
        <v/>
      </c>
      <c r="V108" s="119"/>
      <c r="W108" s="120" t="str">
        <f t="shared" si="136"/>
        <v/>
      </c>
      <c r="X108" s="120" t="str">
        <f t="shared" si="137"/>
        <v/>
      </c>
      <c r="Y108" s="120" t="str">
        <f t="shared" si="118"/>
        <v/>
      </c>
      <c r="Z108" s="119"/>
      <c r="AA108" s="119" t="str">
        <f t="shared" si="138"/>
        <v/>
      </c>
      <c r="AC108" s="26" t="str">
        <f t="shared" si="119"/>
        <v/>
      </c>
      <c r="AD108" s="25" t="str">
        <f t="shared" si="120"/>
        <v/>
      </c>
      <c r="AE108" s="105"/>
      <c r="AF108" s="26" t="str">
        <f t="shared" si="121"/>
        <v/>
      </c>
      <c r="AG108" s="25" t="str">
        <f t="shared" si="122"/>
        <v/>
      </c>
      <c r="AH108" s="123"/>
      <c r="AI108" s="51" t="str">
        <f t="shared" si="123"/>
        <v/>
      </c>
      <c r="AJ108" s="35" t="str">
        <f t="shared" si="124"/>
        <v/>
      </c>
      <c r="AL108" s="25" t="str">
        <f t="shared" si="139"/>
        <v/>
      </c>
      <c r="AM108" s="25" t="str">
        <f t="shared" si="140"/>
        <v/>
      </c>
      <c r="AO108" s="33" t="str">
        <f t="shared" si="141"/>
        <v/>
      </c>
      <c r="AP108" s="33" t="str">
        <f t="shared" si="142"/>
        <v/>
      </c>
      <c r="AQ108" s="125"/>
      <c r="AR108" s="126" t="str">
        <f t="shared" si="143"/>
        <v/>
      </c>
      <c r="AS108" s="126" t="str">
        <f t="shared" si="144"/>
        <v/>
      </c>
      <c r="AT108" s="126"/>
      <c r="AU108" s="62" t="str">
        <f t="shared" si="125"/>
        <v/>
      </c>
      <c r="AV108" s="62" t="str">
        <f t="shared" si="126"/>
        <v/>
      </c>
      <c r="AW108" s="62" t="str">
        <f t="shared" si="127"/>
        <v/>
      </c>
      <c r="AX108" s="61" t="str">
        <f t="shared" si="145"/>
        <v/>
      </c>
      <c r="AY108" s="61"/>
      <c r="AZ108" s="33" t="str">
        <f>IF(B108="","",VLOOKUP($A$3,'Tab1-Plan'!$B$30:$F$33,IF(B108&lt;65,2,3),FALSE))</f>
        <v/>
      </c>
      <c r="BA108" s="33" t="str">
        <f>IF(T108="","",VLOOKUP($A$3,'Tab1-Plan'!$B$30:$F$33,IF(T108&lt;65,4,5),FALSE))</f>
        <v/>
      </c>
      <c r="BB108" s="115"/>
      <c r="BC108" s="126" t="str">
        <f t="shared" si="128"/>
        <v/>
      </c>
      <c r="BD108" s="126" t="str">
        <f t="shared" si="129"/>
        <v/>
      </c>
      <c r="BE108" s="125"/>
      <c r="BF108" s="62" t="str">
        <f t="shared" si="130"/>
        <v/>
      </c>
      <c r="BG108" s="62" t="str">
        <f t="shared" si="131"/>
        <v/>
      </c>
      <c r="BH108" s="62" t="str">
        <f t="shared" si="132"/>
        <v/>
      </c>
      <c r="BI108" s="61" t="str">
        <f t="shared" si="133"/>
        <v/>
      </c>
      <c r="BJ108" s="61"/>
      <c r="BK108" s="61" t="str">
        <f t="shared" si="134"/>
        <v/>
      </c>
      <c r="BL108" s="61" t="str">
        <f t="shared" si="135"/>
        <v/>
      </c>
      <c r="BM108" s="127"/>
      <c r="BU108" s="37"/>
      <c r="BV108" s="127"/>
      <c r="BW108" s="127"/>
    </row>
    <row r="109" spans="1:75">
      <c r="A109" s="26" t="str">
        <f t="shared" si="117"/>
        <v/>
      </c>
      <c r="B109" s="26" t="str">
        <f t="shared" si="99"/>
        <v/>
      </c>
      <c r="C109" s="26" t="str">
        <f t="shared" si="73"/>
        <v/>
      </c>
      <c r="D109" s="103" t="str">
        <f t="shared" si="74"/>
        <v/>
      </c>
      <c r="E109" s="118" t="str">
        <f t="shared" si="75"/>
        <v/>
      </c>
      <c r="F109" s="103" t="str">
        <f t="shared" si="76"/>
        <v/>
      </c>
      <c r="G109" s="103"/>
      <c r="H109" s="60" t="str">
        <f t="shared" si="77"/>
        <v/>
      </c>
      <c r="I109" s="64"/>
      <c r="J109" s="64"/>
      <c r="K109" s="103" t="str">
        <f t="shared" si="100"/>
        <v/>
      </c>
      <c r="L109" s="103" t="str">
        <f t="shared" si="101"/>
        <v/>
      </c>
      <c r="M109" s="103" t="str">
        <f t="shared" si="102"/>
        <v/>
      </c>
      <c r="N109" s="103" t="str">
        <f t="shared" si="103"/>
        <v/>
      </c>
      <c r="O109" s="103" t="str">
        <f t="shared" si="104"/>
        <v/>
      </c>
      <c r="P109" s="103" t="str">
        <f t="shared" si="105"/>
        <v/>
      </c>
      <c r="Q109" s="103" t="str">
        <f t="shared" si="78"/>
        <v/>
      </c>
      <c r="R109" s="103" t="str">
        <f t="shared" si="79"/>
        <v/>
      </c>
      <c r="T109" s="26" t="str">
        <f t="shared" si="106"/>
        <v/>
      </c>
      <c r="U109" s="119" t="str">
        <f t="shared" si="80"/>
        <v/>
      </c>
      <c r="V109" s="119"/>
      <c r="W109" s="120" t="str">
        <f t="shared" si="136"/>
        <v/>
      </c>
      <c r="X109" s="120" t="str">
        <f t="shared" si="137"/>
        <v/>
      </c>
      <c r="Y109" s="120" t="str">
        <f t="shared" si="118"/>
        <v/>
      </c>
      <c r="Z109" s="119"/>
      <c r="AA109" s="119" t="str">
        <f t="shared" si="138"/>
        <v/>
      </c>
      <c r="AC109" s="26" t="str">
        <f t="shared" si="119"/>
        <v/>
      </c>
      <c r="AD109" s="25" t="str">
        <f t="shared" si="120"/>
        <v/>
      </c>
      <c r="AE109" s="105"/>
      <c r="AF109" s="26" t="str">
        <f t="shared" si="121"/>
        <v/>
      </c>
      <c r="AG109" s="25" t="str">
        <f t="shared" si="122"/>
        <v/>
      </c>
      <c r="AH109" s="123"/>
      <c r="AI109" s="51" t="str">
        <f t="shared" si="123"/>
        <v/>
      </c>
      <c r="AJ109" s="35" t="str">
        <f t="shared" si="124"/>
        <v/>
      </c>
      <c r="AL109" s="25" t="str">
        <f t="shared" si="139"/>
        <v/>
      </c>
      <c r="AM109" s="25" t="str">
        <f t="shared" si="140"/>
        <v/>
      </c>
      <c r="AO109" s="33" t="str">
        <f t="shared" si="141"/>
        <v/>
      </c>
      <c r="AP109" s="33" t="str">
        <f t="shared" si="142"/>
        <v/>
      </c>
      <c r="AQ109" s="125"/>
      <c r="AR109" s="126" t="str">
        <f t="shared" si="143"/>
        <v/>
      </c>
      <c r="AS109" s="126" t="str">
        <f t="shared" si="144"/>
        <v/>
      </c>
      <c r="AT109" s="126"/>
      <c r="AU109" s="62" t="str">
        <f t="shared" si="125"/>
        <v/>
      </c>
      <c r="AV109" s="62" t="str">
        <f t="shared" si="126"/>
        <v/>
      </c>
      <c r="AW109" s="62" t="str">
        <f t="shared" si="127"/>
        <v/>
      </c>
      <c r="AX109" s="61" t="str">
        <f t="shared" si="145"/>
        <v/>
      </c>
      <c r="AY109" s="61"/>
      <c r="AZ109" s="33" t="str">
        <f>IF(B109="","",VLOOKUP($A$3,'Tab1-Plan'!$B$30:$F$33,IF(B109&lt;65,2,3),FALSE))</f>
        <v/>
      </c>
      <c r="BA109" s="33" t="str">
        <f>IF(T109="","",VLOOKUP($A$3,'Tab1-Plan'!$B$30:$F$33,IF(T109&lt;65,4,5),FALSE))</f>
        <v/>
      </c>
      <c r="BB109" s="115"/>
      <c r="BC109" s="126" t="str">
        <f t="shared" si="128"/>
        <v/>
      </c>
      <c r="BD109" s="126" t="str">
        <f t="shared" si="129"/>
        <v/>
      </c>
      <c r="BE109" s="125"/>
      <c r="BF109" s="62" t="str">
        <f t="shared" si="130"/>
        <v/>
      </c>
      <c r="BG109" s="62" t="str">
        <f t="shared" si="131"/>
        <v/>
      </c>
      <c r="BH109" s="62" t="str">
        <f t="shared" si="132"/>
        <v/>
      </c>
      <c r="BI109" s="61" t="str">
        <f t="shared" si="133"/>
        <v/>
      </c>
      <c r="BJ109" s="61"/>
      <c r="BK109" s="61" t="str">
        <f t="shared" si="134"/>
        <v/>
      </c>
      <c r="BL109" s="61" t="str">
        <f t="shared" si="135"/>
        <v/>
      </c>
      <c r="BM109" s="127"/>
      <c r="BU109" s="37"/>
      <c r="BV109" s="127"/>
      <c r="BW109" s="127"/>
    </row>
    <row r="110" spans="1:75">
      <c r="A110" s="26" t="str">
        <f t="shared" si="117"/>
        <v/>
      </c>
      <c r="B110" s="26" t="str">
        <f t="shared" si="99"/>
        <v/>
      </c>
      <c r="C110" s="26" t="str">
        <f t="shared" si="73"/>
        <v/>
      </c>
      <c r="D110" s="103" t="str">
        <f t="shared" si="74"/>
        <v/>
      </c>
      <c r="E110" s="118" t="str">
        <f t="shared" si="75"/>
        <v/>
      </c>
      <c r="F110" s="103" t="str">
        <f t="shared" si="76"/>
        <v/>
      </c>
      <c r="G110" s="103"/>
      <c r="H110" s="60" t="str">
        <f t="shared" si="77"/>
        <v/>
      </c>
      <c r="I110" s="64"/>
      <c r="J110" s="64"/>
      <c r="K110" s="103" t="str">
        <f t="shared" si="100"/>
        <v/>
      </c>
      <c r="L110" s="103" t="str">
        <f t="shared" si="101"/>
        <v/>
      </c>
      <c r="M110" s="103" t="str">
        <f t="shared" si="102"/>
        <v/>
      </c>
      <c r="N110" s="103" t="str">
        <f t="shared" si="103"/>
        <v/>
      </c>
      <c r="O110" s="103" t="str">
        <f t="shared" si="104"/>
        <v/>
      </c>
      <c r="P110" s="103" t="str">
        <f t="shared" si="105"/>
        <v/>
      </c>
      <c r="Q110" s="103" t="str">
        <f t="shared" si="78"/>
        <v/>
      </c>
      <c r="R110" s="103" t="str">
        <f t="shared" si="79"/>
        <v/>
      </c>
      <c r="T110" s="26" t="str">
        <f t="shared" si="106"/>
        <v/>
      </c>
      <c r="U110" s="119" t="str">
        <f t="shared" si="80"/>
        <v/>
      </c>
      <c r="V110" s="119"/>
      <c r="W110" s="120" t="str">
        <f t="shared" si="136"/>
        <v/>
      </c>
      <c r="X110" s="120" t="str">
        <f t="shared" si="137"/>
        <v/>
      </c>
      <c r="Y110" s="120" t="str">
        <f t="shared" si="118"/>
        <v/>
      </c>
      <c r="Z110" s="119"/>
      <c r="AA110" s="119" t="str">
        <f t="shared" si="138"/>
        <v/>
      </c>
      <c r="AC110" s="26" t="str">
        <f t="shared" si="119"/>
        <v/>
      </c>
      <c r="AD110" s="25" t="str">
        <f t="shared" si="120"/>
        <v/>
      </c>
      <c r="AE110" s="105"/>
      <c r="AF110" s="26" t="str">
        <f t="shared" si="121"/>
        <v/>
      </c>
      <c r="AG110" s="25" t="str">
        <f t="shared" si="122"/>
        <v/>
      </c>
      <c r="AH110" s="123"/>
      <c r="AI110" s="51" t="str">
        <f t="shared" si="123"/>
        <v/>
      </c>
      <c r="AJ110" s="35" t="str">
        <f t="shared" si="124"/>
        <v/>
      </c>
      <c r="AL110" s="25" t="str">
        <f t="shared" si="139"/>
        <v/>
      </c>
      <c r="AM110" s="25" t="str">
        <f t="shared" si="140"/>
        <v/>
      </c>
      <c r="AO110" s="33" t="str">
        <f t="shared" si="141"/>
        <v/>
      </c>
      <c r="AP110" s="33" t="str">
        <f t="shared" si="142"/>
        <v/>
      </c>
      <c r="AQ110" s="125"/>
      <c r="AR110" s="126" t="str">
        <f t="shared" si="143"/>
        <v/>
      </c>
      <c r="AS110" s="126" t="str">
        <f t="shared" si="144"/>
        <v/>
      </c>
      <c r="AT110" s="126"/>
      <c r="AU110" s="62" t="str">
        <f t="shared" si="125"/>
        <v/>
      </c>
      <c r="AV110" s="62" t="str">
        <f t="shared" si="126"/>
        <v/>
      </c>
      <c r="AW110" s="62" t="str">
        <f t="shared" si="127"/>
        <v/>
      </c>
      <c r="AX110" s="61" t="str">
        <f t="shared" si="145"/>
        <v/>
      </c>
      <c r="AY110" s="61"/>
      <c r="AZ110" s="33" t="str">
        <f>IF(B110="","",VLOOKUP($A$3,'Tab1-Plan'!$B$30:$F$33,IF(B110&lt;65,2,3),FALSE))</f>
        <v/>
      </c>
      <c r="BA110" s="33" t="str">
        <f>IF(T110="","",VLOOKUP($A$3,'Tab1-Plan'!$B$30:$F$33,IF(T110&lt;65,4,5),FALSE))</f>
        <v/>
      </c>
      <c r="BB110" s="115"/>
      <c r="BC110" s="126" t="str">
        <f t="shared" si="128"/>
        <v/>
      </c>
      <c r="BD110" s="126" t="str">
        <f t="shared" si="129"/>
        <v/>
      </c>
      <c r="BE110" s="125"/>
      <c r="BF110" s="62" t="str">
        <f t="shared" si="130"/>
        <v/>
      </c>
      <c r="BG110" s="62" t="str">
        <f t="shared" si="131"/>
        <v/>
      </c>
      <c r="BH110" s="62" t="str">
        <f t="shared" si="132"/>
        <v/>
      </c>
      <c r="BI110" s="61" t="str">
        <f t="shared" si="133"/>
        <v/>
      </c>
      <c r="BJ110" s="61"/>
      <c r="BK110" s="61" t="str">
        <f t="shared" si="134"/>
        <v/>
      </c>
      <c r="BL110" s="61" t="str">
        <f t="shared" si="135"/>
        <v/>
      </c>
      <c r="BM110" s="127"/>
      <c r="BU110" s="37"/>
      <c r="BV110" s="127"/>
      <c r="BW110" s="127"/>
    </row>
    <row r="111" spans="1:75">
      <c r="A111" s="26" t="str">
        <f t="shared" si="117"/>
        <v/>
      </c>
      <c r="B111" s="26" t="str">
        <f t="shared" si="99"/>
        <v/>
      </c>
      <c r="C111" s="26" t="str">
        <f t="shared" si="73"/>
        <v/>
      </c>
      <c r="D111" s="103" t="str">
        <f t="shared" si="74"/>
        <v/>
      </c>
      <c r="E111" s="118" t="str">
        <f t="shared" si="75"/>
        <v/>
      </c>
      <c r="F111" s="103" t="str">
        <f t="shared" si="76"/>
        <v/>
      </c>
      <c r="G111" s="103"/>
      <c r="H111" s="60" t="str">
        <f t="shared" si="77"/>
        <v/>
      </c>
      <c r="I111" s="64"/>
      <c r="J111" s="64"/>
      <c r="K111" s="103" t="str">
        <f t="shared" si="100"/>
        <v/>
      </c>
      <c r="L111" s="103" t="str">
        <f t="shared" si="101"/>
        <v/>
      </c>
      <c r="M111" s="103" t="str">
        <f t="shared" si="102"/>
        <v/>
      </c>
      <c r="N111" s="103" t="str">
        <f t="shared" si="103"/>
        <v/>
      </c>
      <c r="O111" s="103" t="str">
        <f t="shared" si="104"/>
        <v/>
      </c>
      <c r="P111" s="103" t="str">
        <f t="shared" si="105"/>
        <v/>
      </c>
      <c r="Q111" s="103" t="str">
        <f t="shared" si="78"/>
        <v/>
      </c>
      <c r="R111" s="103" t="str">
        <f t="shared" si="79"/>
        <v/>
      </c>
      <c r="T111" s="26" t="str">
        <f t="shared" si="106"/>
        <v/>
      </c>
      <c r="U111" s="119" t="str">
        <f t="shared" si="80"/>
        <v/>
      </c>
      <c r="V111" s="119"/>
      <c r="W111" s="120" t="str">
        <f t="shared" si="136"/>
        <v/>
      </c>
      <c r="X111" s="120" t="str">
        <f t="shared" si="137"/>
        <v/>
      </c>
      <c r="Y111" s="120" t="str">
        <f t="shared" si="118"/>
        <v/>
      </c>
      <c r="Z111" s="119"/>
      <c r="AA111" s="119" t="str">
        <f t="shared" si="138"/>
        <v/>
      </c>
      <c r="AC111" s="26" t="str">
        <f t="shared" si="119"/>
        <v/>
      </c>
      <c r="AD111" s="25" t="str">
        <f t="shared" si="120"/>
        <v/>
      </c>
      <c r="AE111" s="105"/>
      <c r="AF111" s="26" t="str">
        <f t="shared" si="121"/>
        <v/>
      </c>
      <c r="AG111" s="25" t="str">
        <f t="shared" si="122"/>
        <v/>
      </c>
      <c r="AH111" s="123"/>
      <c r="AI111" s="51" t="str">
        <f t="shared" si="123"/>
        <v/>
      </c>
      <c r="AJ111" s="35" t="str">
        <f t="shared" si="124"/>
        <v/>
      </c>
      <c r="AL111" s="25" t="str">
        <f t="shared" si="139"/>
        <v/>
      </c>
      <c r="AM111" s="25" t="str">
        <f t="shared" si="140"/>
        <v/>
      </c>
      <c r="AO111" s="33" t="str">
        <f t="shared" si="141"/>
        <v/>
      </c>
      <c r="AP111" s="33" t="str">
        <f t="shared" si="142"/>
        <v/>
      </c>
      <c r="AQ111" s="125"/>
      <c r="AR111" s="126" t="str">
        <f t="shared" si="143"/>
        <v/>
      </c>
      <c r="AS111" s="126" t="str">
        <f t="shared" si="144"/>
        <v/>
      </c>
      <c r="AT111" s="126"/>
      <c r="AU111" s="62" t="str">
        <f t="shared" si="125"/>
        <v/>
      </c>
      <c r="AV111" s="62" t="str">
        <f t="shared" si="126"/>
        <v/>
      </c>
      <c r="AW111" s="62" t="str">
        <f t="shared" si="127"/>
        <v/>
      </c>
      <c r="AX111" s="61" t="str">
        <f t="shared" si="145"/>
        <v/>
      </c>
      <c r="AY111" s="61"/>
      <c r="AZ111" s="33" t="str">
        <f>IF(B111="","",VLOOKUP($A$3,'Tab1-Plan'!$B$30:$F$33,IF(B111&lt;65,2,3),FALSE))</f>
        <v/>
      </c>
      <c r="BA111" s="33" t="str">
        <f>IF(T111="","",VLOOKUP($A$3,'Tab1-Plan'!$B$30:$F$33,IF(T111&lt;65,4,5),FALSE))</f>
        <v/>
      </c>
      <c r="BB111" s="115"/>
      <c r="BC111" s="126" t="str">
        <f t="shared" si="128"/>
        <v/>
      </c>
      <c r="BD111" s="126" t="str">
        <f t="shared" si="129"/>
        <v/>
      </c>
      <c r="BE111" s="125"/>
      <c r="BF111" s="62" t="str">
        <f t="shared" si="130"/>
        <v/>
      </c>
      <c r="BG111" s="62" t="str">
        <f t="shared" si="131"/>
        <v/>
      </c>
      <c r="BH111" s="62" t="str">
        <f t="shared" si="132"/>
        <v/>
      </c>
      <c r="BI111" s="61" t="str">
        <f t="shared" si="133"/>
        <v/>
      </c>
      <c r="BJ111" s="61"/>
      <c r="BK111" s="61" t="str">
        <f t="shared" si="134"/>
        <v/>
      </c>
      <c r="BL111" s="61" t="str">
        <f t="shared" si="135"/>
        <v/>
      </c>
      <c r="BM111" s="127"/>
      <c r="BU111" s="37"/>
      <c r="BV111" s="127"/>
      <c r="BW111" s="127"/>
    </row>
    <row r="112" spans="1:75">
      <c r="A112" s="26" t="str">
        <f t="shared" si="117"/>
        <v/>
      </c>
      <c r="B112" s="26" t="str">
        <f t="shared" si="99"/>
        <v/>
      </c>
      <c r="C112" s="26" t="str">
        <f t="shared" si="73"/>
        <v/>
      </c>
      <c r="D112" s="103" t="str">
        <f t="shared" si="74"/>
        <v/>
      </c>
      <c r="E112" s="118" t="str">
        <f t="shared" si="75"/>
        <v/>
      </c>
      <c r="F112" s="103" t="str">
        <f t="shared" si="76"/>
        <v/>
      </c>
      <c r="G112" s="103"/>
      <c r="H112" s="60" t="str">
        <f t="shared" si="77"/>
        <v/>
      </c>
      <c r="I112" s="64"/>
      <c r="J112" s="64"/>
      <c r="K112" s="103" t="str">
        <f t="shared" si="100"/>
        <v/>
      </c>
      <c r="L112" s="103" t="str">
        <f t="shared" si="101"/>
        <v/>
      </c>
      <c r="M112" s="103" t="str">
        <f t="shared" si="102"/>
        <v/>
      </c>
      <c r="N112" s="103" t="str">
        <f t="shared" si="103"/>
        <v/>
      </c>
      <c r="O112" s="103" t="str">
        <f t="shared" si="104"/>
        <v/>
      </c>
      <c r="P112" s="103" t="str">
        <f t="shared" si="105"/>
        <v/>
      </c>
      <c r="Q112" s="103" t="str">
        <f t="shared" si="78"/>
        <v/>
      </c>
      <c r="R112" s="103" t="str">
        <f t="shared" si="79"/>
        <v/>
      </c>
      <c r="T112" s="26" t="str">
        <f t="shared" si="106"/>
        <v/>
      </c>
      <c r="U112" s="119" t="str">
        <f t="shared" si="80"/>
        <v/>
      </c>
      <c r="V112" s="119"/>
      <c r="W112" s="120" t="str">
        <f t="shared" si="136"/>
        <v/>
      </c>
      <c r="X112" s="120" t="str">
        <f t="shared" si="137"/>
        <v/>
      </c>
      <c r="Y112" s="120" t="str">
        <f t="shared" si="118"/>
        <v/>
      </c>
      <c r="Z112" s="119"/>
      <c r="AA112" s="119" t="str">
        <f t="shared" si="138"/>
        <v/>
      </c>
      <c r="AC112" s="26" t="str">
        <f t="shared" si="119"/>
        <v/>
      </c>
      <c r="AD112" s="25" t="str">
        <f t="shared" si="120"/>
        <v/>
      </c>
      <c r="AE112" s="105"/>
      <c r="AF112" s="26" t="str">
        <f t="shared" si="121"/>
        <v/>
      </c>
      <c r="AG112" s="25" t="str">
        <f t="shared" si="122"/>
        <v/>
      </c>
      <c r="AH112" s="123"/>
      <c r="AI112" s="51" t="str">
        <f t="shared" si="123"/>
        <v/>
      </c>
      <c r="AJ112" s="35" t="str">
        <f t="shared" si="124"/>
        <v/>
      </c>
      <c r="AL112" s="25" t="str">
        <f t="shared" si="139"/>
        <v/>
      </c>
      <c r="AM112" s="25" t="str">
        <f t="shared" si="140"/>
        <v/>
      </c>
      <c r="AO112" s="33" t="str">
        <f t="shared" si="141"/>
        <v/>
      </c>
      <c r="AP112" s="33" t="str">
        <f t="shared" si="142"/>
        <v/>
      </c>
      <c r="AQ112" s="125"/>
      <c r="AR112" s="126" t="str">
        <f t="shared" si="143"/>
        <v/>
      </c>
      <c r="AS112" s="126" t="str">
        <f t="shared" si="144"/>
        <v/>
      </c>
      <c r="AT112" s="126"/>
      <c r="AU112" s="62" t="str">
        <f t="shared" si="125"/>
        <v/>
      </c>
      <c r="AV112" s="62" t="str">
        <f t="shared" si="126"/>
        <v/>
      </c>
      <c r="AW112" s="62" t="str">
        <f t="shared" si="127"/>
        <v/>
      </c>
      <c r="AX112" s="61" t="str">
        <f t="shared" si="145"/>
        <v/>
      </c>
      <c r="AY112" s="61"/>
      <c r="AZ112" s="33" t="str">
        <f>IF(B112="","",VLOOKUP($A$3,'Tab1-Plan'!$B$30:$F$33,IF(B112&lt;65,2,3),FALSE))</f>
        <v/>
      </c>
      <c r="BA112" s="33" t="str">
        <f>IF(T112="","",VLOOKUP($A$3,'Tab1-Plan'!$B$30:$F$33,IF(T112&lt;65,4,5),FALSE))</f>
        <v/>
      </c>
      <c r="BB112" s="115"/>
      <c r="BC112" s="126" t="str">
        <f t="shared" si="128"/>
        <v/>
      </c>
      <c r="BD112" s="126" t="str">
        <f t="shared" si="129"/>
        <v/>
      </c>
      <c r="BE112" s="125"/>
      <c r="BF112" s="62" t="str">
        <f t="shared" si="130"/>
        <v/>
      </c>
      <c r="BG112" s="62" t="str">
        <f t="shared" si="131"/>
        <v/>
      </c>
      <c r="BH112" s="62" t="str">
        <f t="shared" si="132"/>
        <v/>
      </c>
      <c r="BI112" s="61" t="str">
        <f t="shared" si="133"/>
        <v/>
      </c>
      <c r="BJ112" s="61"/>
      <c r="BK112" s="61" t="str">
        <f t="shared" si="134"/>
        <v/>
      </c>
      <c r="BL112" s="61" t="str">
        <f t="shared" si="135"/>
        <v/>
      </c>
      <c r="BM112" s="127"/>
      <c r="BU112" s="37"/>
      <c r="BV112" s="127"/>
      <c r="BW112" s="127"/>
    </row>
    <row r="113" spans="1:75">
      <c r="A113" s="26" t="str">
        <f t="shared" si="117"/>
        <v/>
      </c>
      <c r="B113" s="26" t="str">
        <f t="shared" si="99"/>
        <v/>
      </c>
      <c r="C113" s="26" t="str">
        <f t="shared" si="73"/>
        <v/>
      </c>
      <c r="D113" s="103" t="str">
        <f t="shared" si="74"/>
        <v/>
      </c>
      <c r="E113" s="118" t="str">
        <f t="shared" si="75"/>
        <v/>
      </c>
      <c r="F113" s="103" t="str">
        <f t="shared" si="76"/>
        <v/>
      </c>
      <c r="G113" s="103"/>
      <c r="H113" s="60" t="str">
        <f t="shared" si="77"/>
        <v/>
      </c>
      <c r="I113" s="64"/>
      <c r="J113" s="64"/>
      <c r="K113" s="103" t="str">
        <f t="shared" si="100"/>
        <v/>
      </c>
      <c r="L113" s="103" t="str">
        <f t="shared" si="101"/>
        <v/>
      </c>
      <c r="M113" s="103" t="str">
        <f t="shared" si="102"/>
        <v/>
      </c>
      <c r="N113" s="103" t="str">
        <f t="shared" si="103"/>
        <v/>
      </c>
      <c r="O113" s="103" t="str">
        <f t="shared" si="104"/>
        <v/>
      </c>
      <c r="P113" s="103" t="str">
        <f t="shared" si="105"/>
        <v/>
      </c>
      <c r="Q113" s="103" t="str">
        <f t="shared" si="78"/>
        <v/>
      </c>
      <c r="R113" s="103" t="str">
        <f t="shared" si="79"/>
        <v/>
      </c>
      <c r="T113" s="26" t="str">
        <f t="shared" si="106"/>
        <v/>
      </c>
      <c r="U113" s="119" t="str">
        <f t="shared" si="80"/>
        <v/>
      </c>
      <c r="V113" s="119"/>
      <c r="W113" s="120" t="str">
        <f t="shared" si="136"/>
        <v/>
      </c>
      <c r="X113" s="120" t="str">
        <f t="shared" si="137"/>
        <v/>
      </c>
      <c r="Y113" s="120" t="str">
        <f t="shared" si="118"/>
        <v/>
      </c>
      <c r="Z113" s="119"/>
      <c r="AA113" s="119" t="str">
        <f t="shared" si="138"/>
        <v/>
      </c>
      <c r="AC113" s="26" t="str">
        <f t="shared" si="119"/>
        <v/>
      </c>
      <c r="AD113" s="25" t="str">
        <f t="shared" si="120"/>
        <v/>
      </c>
      <c r="AE113" s="105"/>
      <c r="AF113" s="26" t="str">
        <f t="shared" si="121"/>
        <v/>
      </c>
      <c r="AG113" s="25" t="str">
        <f t="shared" si="122"/>
        <v/>
      </c>
      <c r="AH113" s="123"/>
      <c r="AI113" s="51" t="str">
        <f t="shared" si="123"/>
        <v/>
      </c>
      <c r="AJ113" s="35" t="str">
        <f t="shared" si="124"/>
        <v/>
      </c>
      <c r="AL113" s="25" t="str">
        <f t="shared" si="139"/>
        <v/>
      </c>
      <c r="AM113" s="25" t="str">
        <f t="shared" si="140"/>
        <v/>
      </c>
      <c r="AO113" s="33" t="str">
        <f t="shared" si="141"/>
        <v/>
      </c>
      <c r="AP113" s="33" t="str">
        <f t="shared" si="142"/>
        <v/>
      </c>
      <c r="AQ113" s="125"/>
      <c r="AR113" s="126" t="str">
        <f t="shared" si="143"/>
        <v/>
      </c>
      <c r="AS113" s="126" t="str">
        <f t="shared" si="144"/>
        <v/>
      </c>
      <c r="AT113" s="126"/>
      <c r="AU113" s="62" t="str">
        <f t="shared" si="125"/>
        <v/>
      </c>
      <c r="AV113" s="62" t="str">
        <f t="shared" si="126"/>
        <v/>
      </c>
      <c r="AW113" s="62" t="str">
        <f t="shared" si="127"/>
        <v/>
      </c>
      <c r="AX113" s="61" t="str">
        <f t="shared" si="145"/>
        <v/>
      </c>
      <c r="AY113" s="61"/>
      <c r="AZ113" s="33" t="str">
        <f>IF(B113="","",VLOOKUP($A$3,'Tab1-Plan'!$B$30:$F$33,IF(B113&lt;65,2,3),FALSE))</f>
        <v/>
      </c>
      <c r="BA113" s="33" t="str">
        <f>IF(T113="","",VLOOKUP($A$3,'Tab1-Plan'!$B$30:$F$33,IF(T113&lt;65,4,5),FALSE))</f>
        <v/>
      </c>
      <c r="BB113" s="115"/>
      <c r="BC113" s="126" t="str">
        <f t="shared" si="128"/>
        <v/>
      </c>
      <c r="BD113" s="126" t="str">
        <f t="shared" si="129"/>
        <v/>
      </c>
      <c r="BE113" s="125"/>
      <c r="BF113" s="62" t="str">
        <f t="shared" si="130"/>
        <v/>
      </c>
      <c r="BG113" s="62" t="str">
        <f t="shared" si="131"/>
        <v/>
      </c>
      <c r="BH113" s="62" t="str">
        <f t="shared" si="132"/>
        <v/>
      </c>
      <c r="BI113" s="61" t="str">
        <f t="shared" si="133"/>
        <v/>
      </c>
      <c r="BJ113" s="61"/>
      <c r="BK113" s="61" t="str">
        <f t="shared" si="134"/>
        <v/>
      </c>
      <c r="BL113" s="61" t="str">
        <f t="shared" si="135"/>
        <v/>
      </c>
      <c r="BM113" s="127"/>
      <c r="BU113" s="37"/>
      <c r="BV113" s="127"/>
      <c r="BW113" s="127"/>
    </row>
    <row r="114" spans="1:75">
      <c r="A114" s="26" t="str">
        <f t="shared" si="117"/>
        <v/>
      </c>
      <c r="B114" s="26" t="str">
        <f t="shared" si="99"/>
        <v/>
      </c>
      <c r="C114" s="26" t="str">
        <f t="shared" si="73"/>
        <v/>
      </c>
      <c r="D114" s="103" t="str">
        <f t="shared" si="74"/>
        <v/>
      </c>
      <c r="E114" s="118" t="str">
        <f t="shared" si="75"/>
        <v/>
      </c>
      <c r="F114" s="103" t="str">
        <f t="shared" si="76"/>
        <v/>
      </c>
      <c r="G114" s="103"/>
      <c r="H114" s="60" t="str">
        <f t="shared" si="77"/>
        <v/>
      </c>
      <c r="I114" s="64"/>
      <c r="J114" s="64"/>
      <c r="K114" s="103" t="str">
        <f t="shared" si="100"/>
        <v/>
      </c>
      <c r="L114" s="103" t="str">
        <f t="shared" si="101"/>
        <v/>
      </c>
      <c r="M114" s="103" t="str">
        <f t="shared" si="102"/>
        <v/>
      </c>
      <c r="N114" s="103" t="str">
        <f t="shared" si="103"/>
        <v/>
      </c>
      <c r="O114" s="103" t="str">
        <f t="shared" si="104"/>
        <v/>
      </c>
      <c r="P114" s="103" t="str">
        <f t="shared" si="105"/>
        <v/>
      </c>
      <c r="Q114" s="103" t="str">
        <f t="shared" si="78"/>
        <v/>
      </c>
      <c r="R114" s="103" t="str">
        <f t="shared" si="79"/>
        <v/>
      </c>
      <c r="T114" s="26" t="str">
        <f t="shared" si="106"/>
        <v/>
      </c>
      <c r="U114" s="119" t="str">
        <f t="shared" si="80"/>
        <v/>
      </c>
      <c r="V114" s="119"/>
      <c r="W114" s="120" t="str">
        <f t="shared" si="136"/>
        <v/>
      </c>
      <c r="X114" s="120" t="str">
        <f t="shared" si="137"/>
        <v/>
      </c>
      <c r="Y114" s="120" t="str">
        <f t="shared" si="118"/>
        <v/>
      </c>
      <c r="Z114" s="119"/>
      <c r="AA114" s="119" t="str">
        <f t="shared" si="138"/>
        <v/>
      </c>
      <c r="AC114" s="26" t="str">
        <f t="shared" si="119"/>
        <v/>
      </c>
      <c r="AD114" s="25" t="str">
        <f t="shared" si="120"/>
        <v/>
      </c>
      <c r="AE114" s="105"/>
      <c r="AF114" s="26" t="str">
        <f t="shared" si="121"/>
        <v/>
      </c>
      <c r="AG114" s="25" t="str">
        <f t="shared" si="122"/>
        <v/>
      </c>
      <c r="AH114" s="123"/>
      <c r="AI114" s="51" t="str">
        <f t="shared" si="123"/>
        <v/>
      </c>
      <c r="AJ114" s="35" t="str">
        <f t="shared" si="124"/>
        <v/>
      </c>
      <c r="AL114" s="25" t="str">
        <f t="shared" si="139"/>
        <v/>
      </c>
      <c r="AM114" s="25" t="str">
        <f t="shared" si="140"/>
        <v/>
      </c>
      <c r="AO114" s="33" t="str">
        <f t="shared" si="141"/>
        <v/>
      </c>
      <c r="AP114" s="33" t="str">
        <f t="shared" si="142"/>
        <v/>
      </c>
      <c r="AQ114" s="125"/>
      <c r="AR114" s="126" t="str">
        <f t="shared" si="143"/>
        <v/>
      </c>
      <c r="AS114" s="126" t="str">
        <f t="shared" si="144"/>
        <v/>
      </c>
      <c r="AT114" s="126"/>
      <c r="AU114" s="62" t="str">
        <f t="shared" si="125"/>
        <v/>
      </c>
      <c r="AV114" s="62" t="str">
        <f t="shared" si="126"/>
        <v/>
      </c>
      <c r="AW114" s="62" t="str">
        <f t="shared" si="127"/>
        <v/>
      </c>
      <c r="AX114" s="61" t="str">
        <f t="shared" si="145"/>
        <v/>
      </c>
      <c r="AY114" s="61"/>
      <c r="AZ114" s="33" t="str">
        <f>IF(B114="","",VLOOKUP($A$3,'Tab1-Plan'!$B$30:$F$33,IF(B114&lt;65,2,3),FALSE))</f>
        <v/>
      </c>
      <c r="BA114" s="33" t="str">
        <f>IF(T114="","",VLOOKUP($A$3,'Tab1-Plan'!$B$30:$F$33,IF(T114&lt;65,4,5),FALSE))</f>
        <v/>
      </c>
      <c r="BB114" s="115"/>
      <c r="BC114" s="126" t="str">
        <f t="shared" si="128"/>
        <v/>
      </c>
      <c r="BD114" s="126" t="str">
        <f t="shared" si="129"/>
        <v/>
      </c>
      <c r="BE114" s="125"/>
      <c r="BF114" s="62" t="str">
        <f t="shared" si="130"/>
        <v/>
      </c>
      <c r="BG114" s="62" t="str">
        <f t="shared" si="131"/>
        <v/>
      </c>
      <c r="BH114" s="62" t="str">
        <f t="shared" si="132"/>
        <v/>
      </c>
      <c r="BI114" s="61" t="str">
        <f t="shared" si="133"/>
        <v/>
      </c>
      <c r="BJ114" s="61"/>
      <c r="BK114" s="61" t="str">
        <f t="shared" si="134"/>
        <v/>
      </c>
      <c r="BL114" s="61" t="str">
        <f t="shared" si="135"/>
        <v/>
      </c>
      <c r="BM114" s="127"/>
      <c r="BU114" s="37"/>
      <c r="BV114" s="127"/>
      <c r="BW114" s="127"/>
    </row>
    <row r="115" spans="1:75">
      <c r="A115" s="26" t="str">
        <f t="shared" si="117"/>
        <v/>
      </c>
      <c r="B115" s="26" t="str">
        <f t="shared" si="99"/>
        <v/>
      </c>
      <c r="C115" s="26" t="str">
        <f t="shared" si="73"/>
        <v/>
      </c>
      <c r="D115" s="103" t="str">
        <f t="shared" si="74"/>
        <v/>
      </c>
      <c r="E115" s="118" t="str">
        <f t="shared" si="75"/>
        <v/>
      </c>
      <c r="F115" s="103" t="str">
        <f t="shared" si="76"/>
        <v/>
      </c>
      <c r="G115" s="103"/>
      <c r="H115" s="60" t="str">
        <f t="shared" si="77"/>
        <v/>
      </c>
      <c r="I115" s="64"/>
      <c r="J115" s="64"/>
      <c r="K115" s="103" t="str">
        <f t="shared" si="100"/>
        <v/>
      </c>
      <c r="L115" s="103" t="str">
        <f t="shared" si="101"/>
        <v/>
      </c>
      <c r="M115" s="103" t="str">
        <f t="shared" si="102"/>
        <v/>
      </c>
      <c r="N115" s="103" t="str">
        <f t="shared" si="103"/>
        <v/>
      </c>
      <c r="O115" s="103" t="str">
        <f t="shared" si="104"/>
        <v/>
      </c>
      <c r="P115" s="103" t="str">
        <f t="shared" si="105"/>
        <v/>
      </c>
      <c r="Q115" s="103" t="str">
        <f t="shared" si="78"/>
        <v/>
      </c>
      <c r="R115" s="103" t="str">
        <f t="shared" si="79"/>
        <v/>
      </c>
      <c r="T115" s="26" t="str">
        <f t="shared" si="106"/>
        <v/>
      </c>
      <c r="U115" s="119" t="str">
        <f t="shared" si="80"/>
        <v/>
      </c>
      <c r="V115" s="119"/>
      <c r="W115" s="120" t="str">
        <f t="shared" si="136"/>
        <v/>
      </c>
      <c r="X115" s="120" t="str">
        <f t="shared" si="137"/>
        <v/>
      </c>
      <c r="Y115" s="120" t="str">
        <f t="shared" si="118"/>
        <v/>
      </c>
      <c r="Z115" s="119"/>
      <c r="AA115" s="119" t="str">
        <f t="shared" si="138"/>
        <v/>
      </c>
      <c r="AC115" s="26" t="str">
        <f t="shared" si="119"/>
        <v/>
      </c>
      <c r="AD115" s="25" t="str">
        <f t="shared" si="120"/>
        <v/>
      </c>
      <c r="AE115" s="105"/>
      <c r="AF115" s="26" t="str">
        <f t="shared" si="121"/>
        <v/>
      </c>
      <c r="AG115" s="25" t="str">
        <f t="shared" si="122"/>
        <v/>
      </c>
      <c r="AH115" s="123"/>
      <c r="AI115" s="51" t="str">
        <f t="shared" si="123"/>
        <v/>
      </c>
      <c r="AJ115" s="35" t="str">
        <f t="shared" si="124"/>
        <v/>
      </c>
      <c r="AL115" s="25" t="str">
        <f t="shared" si="139"/>
        <v/>
      </c>
      <c r="AM115" s="25" t="str">
        <f t="shared" si="140"/>
        <v/>
      </c>
      <c r="AO115" s="33" t="str">
        <f t="shared" si="141"/>
        <v/>
      </c>
      <c r="AP115" s="33" t="str">
        <f t="shared" si="142"/>
        <v/>
      </c>
      <c r="AQ115" s="125"/>
      <c r="AR115" s="126" t="str">
        <f t="shared" si="143"/>
        <v/>
      </c>
      <c r="AS115" s="126" t="str">
        <f t="shared" si="144"/>
        <v/>
      </c>
      <c r="AT115" s="126"/>
      <c r="AU115" s="62" t="str">
        <f t="shared" si="125"/>
        <v/>
      </c>
      <c r="AV115" s="62" t="str">
        <f t="shared" si="126"/>
        <v/>
      </c>
      <c r="AW115" s="62" t="str">
        <f t="shared" si="127"/>
        <v/>
      </c>
      <c r="AX115" s="61" t="str">
        <f t="shared" si="145"/>
        <v/>
      </c>
      <c r="AY115" s="61"/>
      <c r="AZ115" s="33" t="str">
        <f>IF(B115="","",VLOOKUP($A$3,'Tab1-Plan'!$B$30:$F$33,IF(B115&lt;65,2,3),FALSE))</f>
        <v/>
      </c>
      <c r="BA115" s="33" t="str">
        <f>IF(T115="","",VLOOKUP($A$3,'Tab1-Plan'!$B$30:$F$33,IF(T115&lt;65,4,5),FALSE))</f>
        <v/>
      </c>
      <c r="BB115" s="115"/>
      <c r="BC115" s="126" t="str">
        <f t="shared" si="128"/>
        <v/>
      </c>
      <c r="BD115" s="126" t="str">
        <f t="shared" si="129"/>
        <v/>
      </c>
      <c r="BE115" s="125"/>
      <c r="BF115" s="62" t="str">
        <f t="shared" si="130"/>
        <v/>
      </c>
      <c r="BG115" s="62" t="str">
        <f t="shared" si="131"/>
        <v/>
      </c>
      <c r="BH115" s="62" t="str">
        <f t="shared" si="132"/>
        <v/>
      </c>
      <c r="BI115" s="61" t="str">
        <f t="shared" si="133"/>
        <v/>
      </c>
      <c r="BJ115" s="61"/>
      <c r="BK115" s="61" t="str">
        <f t="shared" si="134"/>
        <v/>
      </c>
      <c r="BL115" s="61" t="str">
        <f t="shared" si="135"/>
        <v/>
      </c>
      <c r="BM115" s="127"/>
      <c r="BU115" s="37"/>
      <c r="BV115" s="127"/>
      <c r="BW115" s="127"/>
    </row>
    <row r="116" spans="1:75">
      <c r="A116" s="26" t="str">
        <f t="shared" si="117"/>
        <v/>
      </c>
      <c r="B116" s="26" t="str">
        <f t="shared" si="99"/>
        <v/>
      </c>
      <c r="C116" s="26" t="str">
        <f t="shared" si="73"/>
        <v/>
      </c>
      <c r="D116" s="103" t="str">
        <f t="shared" si="74"/>
        <v/>
      </c>
      <c r="E116" s="118" t="str">
        <f t="shared" si="75"/>
        <v/>
      </c>
      <c r="F116" s="103" t="str">
        <f t="shared" si="76"/>
        <v/>
      </c>
      <c r="G116" s="103"/>
      <c r="H116" s="60" t="str">
        <f t="shared" si="77"/>
        <v/>
      </c>
      <c r="I116" s="64"/>
      <c r="J116" s="64"/>
      <c r="K116" s="103" t="str">
        <f t="shared" si="100"/>
        <v/>
      </c>
      <c r="L116" s="103" t="str">
        <f t="shared" si="101"/>
        <v/>
      </c>
      <c r="M116" s="103" t="str">
        <f t="shared" si="102"/>
        <v/>
      </c>
      <c r="N116" s="103" t="str">
        <f t="shared" si="103"/>
        <v/>
      </c>
      <c r="O116" s="103" t="str">
        <f t="shared" si="104"/>
        <v/>
      </c>
      <c r="P116" s="103" t="str">
        <f t="shared" si="105"/>
        <v/>
      </c>
      <c r="Q116" s="103" t="str">
        <f t="shared" si="78"/>
        <v/>
      </c>
      <c r="R116" s="103" t="str">
        <f t="shared" si="79"/>
        <v/>
      </c>
      <c r="T116" s="26" t="str">
        <f t="shared" si="106"/>
        <v/>
      </c>
      <c r="U116" s="119" t="str">
        <f t="shared" si="80"/>
        <v/>
      </c>
      <c r="V116" s="119"/>
      <c r="W116" s="120" t="str">
        <f t="shared" si="136"/>
        <v/>
      </c>
      <c r="X116" s="120" t="str">
        <f t="shared" si="137"/>
        <v/>
      </c>
      <c r="Y116" s="120" t="str">
        <f t="shared" si="118"/>
        <v/>
      </c>
      <c r="Z116" s="119"/>
      <c r="AA116" s="119" t="str">
        <f t="shared" si="138"/>
        <v/>
      </c>
      <c r="AC116" s="26" t="str">
        <f t="shared" si="119"/>
        <v/>
      </c>
      <c r="AD116" s="25" t="str">
        <f t="shared" si="120"/>
        <v/>
      </c>
      <c r="AE116" s="105"/>
      <c r="AF116" s="26" t="str">
        <f t="shared" si="121"/>
        <v/>
      </c>
      <c r="AG116" s="25" t="str">
        <f t="shared" si="122"/>
        <v/>
      </c>
      <c r="AH116" s="123"/>
      <c r="AI116" s="51" t="str">
        <f t="shared" si="123"/>
        <v/>
      </c>
      <c r="AJ116" s="35" t="str">
        <f t="shared" si="124"/>
        <v/>
      </c>
      <c r="AL116" s="25" t="str">
        <f t="shared" si="139"/>
        <v/>
      </c>
      <c r="AM116" s="25" t="str">
        <f t="shared" si="140"/>
        <v/>
      </c>
      <c r="AO116" s="33" t="str">
        <f t="shared" si="141"/>
        <v/>
      </c>
      <c r="AP116" s="33" t="str">
        <f t="shared" si="142"/>
        <v/>
      </c>
      <c r="AQ116" s="125"/>
      <c r="AR116" s="126" t="str">
        <f t="shared" si="143"/>
        <v/>
      </c>
      <c r="AS116" s="126" t="str">
        <f t="shared" si="144"/>
        <v/>
      </c>
      <c r="AT116" s="126"/>
      <c r="AU116" s="62" t="str">
        <f t="shared" si="125"/>
        <v/>
      </c>
      <c r="AV116" s="62" t="str">
        <f t="shared" si="126"/>
        <v/>
      </c>
      <c r="AW116" s="62" t="str">
        <f t="shared" si="127"/>
        <v/>
      </c>
      <c r="AX116" s="61" t="str">
        <f t="shared" si="145"/>
        <v/>
      </c>
      <c r="AY116" s="61"/>
      <c r="AZ116" s="33" t="str">
        <f>IF(B116="","",VLOOKUP($A$3,'Tab1-Plan'!$B$30:$F$33,IF(B116&lt;65,2,3),FALSE))</f>
        <v/>
      </c>
      <c r="BA116" s="33" t="str">
        <f>IF(T116="","",VLOOKUP($A$3,'Tab1-Plan'!$B$30:$F$33,IF(T116&lt;65,4,5),FALSE))</f>
        <v/>
      </c>
      <c r="BB116" s="115"/>
      <c r="BC116" s="126" t="str">
        <f t="shared" si="128"/>
        <v/>
      </c>
      <c r="BD116" s="126" t="str">
        <f t="shared" si="129"/>
        <v/>
      </c>
      <c r="BE116" s="125"/>
      <c r="BF116" s="62" t="str">
        <f t="shared" si="130"/>
        <v/>
      </c>
      <c r="BG116" s="62" t="str">
        <f t="shared" si="131"/>
        <v/>
      </c>
      <c r="BH116" s="62" t="str">
        <f t="shared" si="132"/>
        <v/>
      </c>
      <c r="BI116" s="61" t="str">
        <f t="shared" si="133"/>
        <v/>
      </c>
      <c r="BJ116" s="61"/>
      <c r="BK116" s="61" t="str">
        <f t="shared" si="134"/>
        <v/>
      </c>
      <c r="BL116" s="61" t="str">
        <f t="shared" si="135"/>
        <v/>
      </c>
      <c r="BM116" s="127"/>
      <c r="BU116" s="37"/>
      <c r="BV116" s="127"/>
      <c r="BW116" s="127"/>
    </row>
    <row r="117" spans="1:75">
      <c r="A117" s="26" t="str">
        <f t="shared" si="117"/>
        <v/>
      </c>
      <c r="B117" s="26" t="str">
        <f t="shared" si="99"/>
        <v/>
      </c>
      <c r="C117" s="26" t="str">
        <f t="shared" si="73"/>
        <v/>
      </c>
      <c r="D117" s="103" t="str">
        <f t="shared" si="74"/>
        <v/>
      </c>
      <c r="E117" s="118" t="str">
        <f t="shared" si="75"/>
        <v/>
      </c>
      <c r="F117" s="103" t="str">
        <f t="shared" si="76"/>
        <v/>
      </c>
      <c r="G117" s="103"/>
      <c r="H117" s="60" t="str">
        <f t="shared" si="77"/>
        <v/>
      </c>
      <c r="I117" s="64"/>
      <c r="J117" s="64"/>
      <c r="K117" s="103" t="str">
        <f t="shared" si="100"/>
        <v/>
      </c>
      <c r="L117" s="103" t="str">
        <f t="shared" si="101"/>
        <v/>
      </c>
      <c r="M117" s="103" t="str">
        <f t="shared" si="102"/>
        <v/>
      </c>
      <c r="N117" s="103" t="str">
        <f t="shared" si="103"/>
        <v/>
      </c>
      <c r="O117" s="103" t="str">
        <f t="shared" si="104"/>
        <v/>
      </c>
      <c r="P117" s="103" t="str">
        <f t="shared" si="105"/>
        <v/>
      </c>
      <c r="Q117" s="103" t="str">
        <f t="shared" si="78"/>
        <v/>
      </c>
      <c r="R117" s="103" t="str">
        <f t="shared" si="79"/>
        <v/>
      </c>
      <c r="T117" s="26" t="str">
        <f t="shared" si="106"/>
        <v/>
      </c>
      <c r="U117" s="119" t="str">
        <f t="shared" si="80"/>
        <v/>
      </c>
      <c r="V117" s="119"/>
      <c r="W117" s="120" t="str">
        <f t="shared" si="136"/>
        <v/>
      </c>
      <c r="X117" s="120" t="str">
        <f t="shared" si="137"/>
        <v/>
      </c>
      <c r="Y117" s="120" t="str">
        <f t="shared" si="118"/>
        <v/>
      </c>
      <c r="Z117" s="119"/>
      <c r="AA117" s="119" t="str">
        <f t="shared" si="138"/>
        <v/>
      </c>
      <c r="AC117" s="26" t="str">
        <f t="shared" si="119"/>
        <v/>
      </c>
      <c r="AD117" s="25" t="str">
        <f t="shared" si="120"/>
        <v/>
      </c>
      <c r="AE117" s="105"/>
      <c r="AF117" s="26" t="str">
        <f t="shared" si="121"/>
        <v/>
      </c>
      <c r="AG117" s="25" t="str">
        <f t="shared" si="122"/>
        <v/>
      </c>
      <c r="AH117" s="123"/>
      <c r="AI117" s="51" t="str">
        <f t="shared" si="123"/>
        <v/>
      </c>
      <c r="AJ117" s="35" t="str">
        <f t="shared" si="124"/>
        <v/>
      </c>
      <c r="AL117" s="25" t="str">
        <f t="shared" si="139"/>
        <v/>
      </c>
      <c r="AM117" s="25" t="str">
        <f t="shared" si="140"/>
        <v/>
      </c>
      <c r="AO117" s="33" t="str">
        <f t="shared" si="141"/>
        <v/>
      </c>
      <c r="AP117" s="33" t="str">
        <f t="shared" si="142"/>
        <v/>
      </c>
      <c r="AQ117" s="125"/>
      <c r="AR117" s="126" t="str">
        <f t="shared" si="143"/>
        <v/>
      </c>
      <c r="AS117" s="126" t="str">
        <f t="shared" si="144"/>
        <v/>
      </c>
      <c r="AT117" s="126"/>
      <c r="AU117" s="62" t="str">
        <f t="shared" si="125"/>
        <v/>
      </c>
      <c r="AV117" s="62" t="str">
        <f t="shared" si="126"/>
        <v/>
      </c>
      <c r="AW117" s="62" t="str">
        <f t="shared" si="127"/>
        <v/>
      </c>
      <c r="AX117" s="61" t="str">
        <f t="shared" si="145"/>
        <v/>
      </c>
      <c r="AY117" s="61"/>
      <c r="AZ117" s="33" t="str">
        <f>IF(B117="","",VLOOKUP($A$3,'Tab1-Plan'!$B$30:$F$33,IF(B117&lt;65,2,3),FALSE))</f>
        <v/>
      </c>
      <c r="BA117" s="33" t="str">
        <f>IF(T117="","",VLOOKUP($A$3,'Tab1-Plan'!$B$30:$F$33,IF(T117&lt;65,4,5),FALSE))</f>
        <v/>
      </c>
      <c r="BB117" s="115"/>
      <c r="BC117" s="126" t="str">
        <f t="shared" si="128"/>
        <v/>
      </c>
      <c r="BD117" s="126" t="str">
        <f t="shared" si="129"/>
        <v/>
      </c>
      <c r="BE117" s="125"/>
      <c r="BF117" s="62" t="str">
        <f t="shared" si="130"/>
        <v/>
      </c>
      <c r="BG117" s="62" t="str">
        <f t="shared" si="131"/>
        <v/>
      </c>
      <c r="BH117" s="62" t="str">
        <f t="shared" si="132"/>
        <v/>
      </c>
      <c r="BI117" s="61" t="str">
        <f t="shared" si="133"/>
        <v/>
      </c>
      <c r="BJ117" s="61"/>
      <c r="BK117" s="61" t="str">
        <f t="shared" si="134"/>
        <v/>
      </c>
      <c r="BL117" s="61" t="str">
        <f t="shared" si="135"/>
        <v/>
      </c>
      <c r="BM117" s="127"/>
      <c r="BU117" s="37"/>
      <c r="BV117" s="127"/>
      <c r="BW117" s="127"/>
    </row>
    <row r="118" spans="1:75">
      <c r="A118" s="26" t="str">
        <f t="shared" si="117"/>
        <v/>
      </c>
      <c r="B118" s="26" t="str">
        <f t="shared" si="99"/>
        <v/>
      </c>
      <c r="C118" s="26" t="str">
        <f t="shared" si="73"/>
        <v/>
      </c>
      <c r="D118" s="103" t="str">
        <f t="shared" si="74"/>
        <v/>
      </c>
      <c r="E118" s="118" t="str">
        <f t="shared" si="75"/>
        <v/>
      </c>
      <c r="F118" s="103" t="str">
        <f t="shared" si="76"/>
        <v/>
      </c>
      <c r="G118" s="103"/>
      <c r="H118" s="60" t="str">
        <f t="shared" si="77"/>
        <v/>
      </c>
      <c r="I118" s="64"/>
      <c r="J118" s="64"/>
      <c r="K118" s="103" t="str">
        <f t="shared" si="100"/>
        <v/>
      </c>
      <c r="L118" s="103" t="str">
        <f t="shared" si="101"/>
        <v/>
      </c>
      <c r="M118" s="103" t="str">
        <f t="shared" si="102"/>
        <v/>
      </c>
      <c r="N118" s="103" t="str">
        <f t="shared" si="103"/>
        <v/>
      </c>
      <c r="O118" s="103" t="str">
        <f t="shared" si="104"/>
        <v/>
      </c>
      <c r="P118" s="103" t="str">
        <f t="shared" si="105"/>
        <v/>
      </c>
      <c r="Q118" s="103" t="str">
        <f t="shared" si="78"/>
        <v/>
      </c>
      <c r="R118" s="103" t="str">
        <f t="shared" si="79"/>
        <v/>
      </c>
      <c r="T118" s="26" t="str">
        <f t="shared" si="106"/>
        <v/>
      </c>
      <c r="U118" s="119" t="str">
        <f t="shared" si="80"/>
        <v/>
      </c>
      <c r="V118" s="119"/>
      <c r="W118" s="120" t="str">
        <f t="shared" si="136"/>
        <v/>
      </c>
      <c r="X118" s="120" t="str">
        <f t="shared" si="137"/>
        <v/>
      </c>
      <c r="Y118" s="120" t="str">
        <f t="shared" si="118"/>
        <v/>
      </c>
      <c r="Z118" s="119"/>
      <c r="AA118" s="119" t="str">
        <f t="shared" si="138"/>
        <v/>
      </c>
      <c r="AC118" s="26" t="str">
        <f t="shared" si="119"/>
        <v/>
      </c>
      <c r="AD118" s="25" t="str">
        <f t="shared" si="120"/>
        <v/>
      </c>
      <c r="AE118" s="105"/>
      <c r="AF118" s="26" t="str">
        <f t="shared" si="121"/>
        <v/>
      </c>
      <c r="AG118" s="25" t="str">
        <f t="shared" si="122"/>
        <v/>
      </c>
      <c r="AH118" s="123"/>
      <c r="AI118" s="51" t="str">
        <f t="shared" si="123"/>
        <v/>
      </c>
      <c r="AJ118" s="35" t="str">
        <f t="shared" si="124"/>
        <v/>
      </c>
      <c r="AL118" s="25" t="str">
        <f t="shared" si="139"/>
        <v/>
      </c>
      <c r="AM118" s="25" t="str">
        <f t="shared" si="140"/>
        <v/>
      </c>
      <c r="AO118" s="33" t="str">
        <f t="shared" si="141"/>
        <v/>
      </c>
      <c r="AP118" s="33" t="str">
        <f t="shared" si="142"/>
        <v/>
      </c>
      <c r="AQ118" s="125"/>
      <c r="AR118" s="126" t="str">
        <f t="shared" si="143"/>
        <v/>
      </c>
      <c r="AS118" s="126" t="str">
        <f t="shared" si="144"/>
        <v/>
      </c>
      <c r="AT118" s="126"/>
      <c r="AU118" s="62" t="str">
        <f t="shared" si="125"/>
        <v/>
      </c>
      <c r="AV118" s="62" t="str">
        <f t="shared" si="126"/>
        <v/>
      </c>
      <c r="AW118" s="62" t="str">
        <f t="shared" si="127"/>
        <v/>
      </c>
      <c r="AX118" s="61" t="str">
        <f t="shared" si="145"/>
        <v/>
      </c>
      <c r="AY118" s="61"/>
      <c r="AZ118" s="33" t="str">
        <f>IF(B118="","",VLOOKUP($A$3,'Tab1-Plan'!$B$30:$F$33,IF(B118&lt;65,2,3),FALSE))</f>
        <v/>
      </c>
      <c r="BA118" s="33" t="str">
        <f>IF(T118="","",VLOOKUP($A$3,'Tab1-Plan'!$B$30:$F$33,IF(T118&lt;65,4,5),FALSE))</f>
        <v/>
      </c>
      <c r="BB118" s="115"/>
      <c r="BC118" s="126" t="str">
        <f t="shared" si="128"/>
        <v/>
      </c>
      <c r="BD118" s="126" t="str">
        <f t="shared" si="129"/>
        <v/>
      </c>
      <c r="BE118" s="125"/>
      <c r="BF118" s="62" t="str">
        <f t="shared" si="130"/>
        <v/>
      </c>
      <c r="BG118" s="62" t="str">
        <f t="shared" si="131"/>
        <v/>
      </c>
      <c r="BH118" s="62" t="str">
        <f t="shared" si="132"/>
        <v/>
      </c>
      <c r="BI118" s="61" t="str">
        <f t="shared" si="133"/>
        <v/>
      </c>
      <c r="BJ118" s="61"/>
      <c r="BK118" s="61" t="str">
        <f t="shared" si="134"/>
        <v/>
      </c>
      <c r="BL118" s="61" t="str">
        <f t="shared" si="135"/>
        <v/>
      </c>
      <c r="BM118" s="127"/>
      <c r="BU118" s="37"/>
      <c r="BV118" s="127"/>
      <c r="BW118" s="127"/>
    </row>
    <row r="119" spans="1:75">
      <c r="A119" s="26" t="str">
        <f t="shared" si="117"/>
        <v/>
      </c>
      <c r="B119" s="26" t="str">
        <f t="shared" si="99"/>
        <v/>
      </c>
      <c r="C119" s="26" t="str">
        <f t="shared" si="73"/>
        <v/>
      </c>
      <c r="D119" s="103" t="str">
        <f t="shared" si="74"/>
        <v/>
      </c>
      <c r="E119" s="118" t="str">
        <f t="shared" si="75"/>
        <v/>
      </c>
      <c r="F119" s="103" t="str">
        <f t="shared" si="76"/>
        <v/>
      </c>
      <c r="G119" s="103"/>
      <c r="H119" s="60" t="str">
        <f t="shared" si="77"/>
        <v/>
      </c>
      <c r="I119" s="64"/>
      <c r="J119" s="64"/>
      <c r="K119" s="103" t="str">
        <f t="shared" si="100"/>
        <v/>
      </c>
      <c r="L119" s="103" t="str">
        <f t="shared" si="101"/>
        <v/>
      </c>
      <c r="M119" s="103" t="str">
        <f t="shared" si="102"/>
        <v/>
      </c>
      <c r="N119" s="103" t="str">
        <f t="shared" si="103"/>
        <v/>
      </c>
      <c r="O119" s="103" t="str">
        <f t="shared" si="104"/>
        <v/>
      </c>
      <c r="P119" s="103" t="str">
        <f t="shared" si="105"/>
        <v/>
      </c>
      <c r="Q119" s="103" t="str">
        <f t="shared" si="78"/>
        <v/>
      </c>
      <c r="R119" s="103" t="str">
        <f t="shared" si="79"/>
        <v/>
      </c>
      <c r="T119" s="26" t="str">
        <f t="shared" si="106"/>
        <v/>
      </c>
      <c r="U119" s="119" t="str">
        <f t="shared" si="80"/>
        <v/>
      </c>
      <c r="V119" s="119"/>
      <c r="W119" s="120" t="str">
        <f t="shared" si="136"/>
        <v/>
      </c>
      <c r="X119" s="120" t="str">
        <f t="shared" si="137"/>
        <v/>
      </c>
      <c r="Y119" s="120" t="str">
        <f t="shared" si="118"/>
        <v/>
      </c>
      <c r="Z119" s="119"/>
      <c r="AA119" s="119" t="str">
        <f t="shared" si="138"/>
        <v/>
      </c>
      <c r="AC119" s="26" t="str">
        <f t="shared" si="119"/>
        <v/>
      </c>
      <c r="AD119" s="25" t="str">
        <f t="shared" si="120"/>
        <v/>
      </c>
      <c r="AE119" s="105"/>
      <c r="AF119" s="26" t="str">
        <f t="shared" si="121"/>
        <v/>
      </c>
      <c r="AG119" s="25" t="str">
        <f t="shared" si="122"/>
        <v/>
      </c>
      <c r="AH119" s="123"/>
      <c r="AI119" s="51" t="str">
        <f t="shared" si="123"/>
        <v/>
      </c>
      <c r="AJ119" s="35" t="str">
        <f t="shared" si="124"/>
        <v/>
      </c>
      <c r="AL119" s="25" t="str">
        <f t="shared" si="139"/>
        <v/>
      </c>
      <c r="AM119" s="25" t="str">
        <f t="shared" si="140"/>
        <v/>
      </c>
      <c r="AO119" s="33" t="str">
        <f t="shared" si="141"/>
        <v/>
      </c>
      <c r="AP119" s="33" t="str">
        <f t="shared" si="142"/>
        <v/>
      </c>
      <c r="AQ119" s="125"/>
      <c r="AR119" s="126" t="str">
        <f t="shared" si="143"/>
        <v/>
      </c>
      <c r="AS119" s="126" t="str">
        <f t="shared" si="144"/>
        <v/>
      </c>
      <c r="AT119" s="126"/>
      <c r="AU119" s="62" t="str">
        <f t="shared" si="125"/>
        <v/>
      </c>
      <c r="AV119" s="62" t="str">
        <f t="shared" si="126"/>
        <v/>
      </c>
      <c r="AW119" s="62" t="str">
        <f t="shared" si="127"/>
        <v/>
      </c>
      <c r="AX119" s="61" t="str">
        <f t="shared" si="145"/>
        <v/>
      </c>
      <c r="AY119" s="61"/>
      <c r="AZ119" s="33" t="str">
        <f>IF(B119="","",VLOOKUP($A$3,'Tab1-Plan'!$B$30:$F$33,IF(B119&lt;65,2,3),FALSE))</f>
        <v/>
      </c>
      <c r="BA119" s="33" t="str">
        <f>IF(T119="","",VLOOKUP($A$3,'Tab1-Plan'!$B$30:$F$33,IF(T119&lt;65,4,5),FALSE))</f>
        <v/>
      </c>
      <c r="BB119" s="115"/>
      <c r="BC119" s="126" t="str">
        <f t="shared" si="128"/>
        <v/>
      </c>
      <c r="BD119" s="126" t="str">
        <f t="shared" si="129"/>
        <v/>
      </c>
      <c r="BE119" s="125"/>
      <c r="BF119" s="62" t="str">
        <f t="shared" si="130"/>
        <v/>
      </c>
      <c r="BG119" s="62" t="str">
        <f t="shared" si="131"/>
        <v/>
      </c>
      <c r="BH119" s="62" t="str">
        <f t="shared" si="132"/>
        <v/>
      </c>
      <c r="BI119" s="61" t="str">
        <f t="shared" si="133"/>
        <v/>
      </c>
      <c r="BJ119" s="61"/>
      <c r="BK119" s="61" t="str">
        <f t="shared" si="134"/>
        <v/>
      </c>
      <c r="BL119" s="61" t="str">
        <f t="shared" si="135"/>
        <v/>
      </c>
      <c r="BM119" s="127"/>
      <c r="BU119" s="37"/>
      <c r="BV119" s="127"/>
      <c r="BW119" s="127"/>
    </row>
    <row r="120" spans="1:75">
      <c r="A120" s="26" t="str">
        <f t="shared" si="117"/>
        <v/>
      </c>
      <c r="B120" s="26" t="str">
        <f t="shared" si="99"/>
        <v/>
      </c>
      <c r="C120" s="26" t="str">
        <f t="shared" si="73"/>
        <v/>
      </c>
      <c r="D120" s="103" t="str">
        <f t="shared" si="74"/>
        <v/>
      </c>
      <c r="E120" s="118" t="str">
        <f t="shared" si="75"/>
        <v/>
      </c>
      <c r="F120" s="103" t="str">
        <f t="shared" si="76"/>
        <v/>
      </c>
      <c r="G120" s="103"/>
      <c r="H120" s="60" t="str">
        <f t="shared" si="77"/>
        <v/>
      </c>
      <c r="I120" s="64"/>
      <c r="J120" s="64"/>
      <c r="K120" s="103" t="str">
        <f t="shared" si="100"/>
        <v/>
      </c>
      <c r="L120" s="103" t="str">
        <f t="shared" si="101"/>
        <v/>
      </c>
      <c r="M120" s="103" t="str">
        <f t="shared" si="102"/>
        <v/>
      </c>
      <c r="N120" s="103" t="str">
        <f t="shared" si="103"/>
        <v/>
      </c>
      <c r="O120" s="103" t="str">
        <f t="shared" si="104"/>
        <v/>
      </c>
      <c r="P120" s="103" t="str">
        <f t="shared" si="105"/>
        <v/>
      </c>
      <c r="Q120" s="103" t="str">
        <f t="shared" si="78"/>
        <v/>
      </c>
      <c r="R120" s="103" t="str">
        <f t="shared" si="79"/>
        <v/>
      </c>
      <c r="T120" s="26" t="str">
        <f t="shared" si="106"/>
        <v/>
      </c>
      <c r="U120" s="119" t="str">
        <f t="shared" si="80"/>
        <v/>
      </c>
      <c r="V120" s="119"/>
      <c r="W120" s="120" t="str">
        <f t="shared" si="136"/>
        <v/>
      </c>
      <c r="X120" s="120" t="str">
        <f t="shared" si="137"/>
        <v/>
      </c>
      <c r="Y120" s="120" t="str">
        <f t="shared" si="118"/>
        <v/>
      </c>
      <c r="Z120" s="119"/>
      <c r="AA120" s="119" t="str">
        <f t="shared" si="138"/>
        <v/>
      </c>
      <c r="AC120" s="26" t="str">
        <f t="shared" si="119"/>
        <v/>
      </c>
      <c r="AD120" s="25" t="str">
        <f t="shared" si="120"/>
        <v/>
      </c>
      <c r="AE120" s="105"/>
      <c r="AF120" s="26" t="str">
        <f t="shared" si="121"/>
        <v/>
      </c>
      <c r="AG120" s="25" t="str">
        <f t="shared" si="122"/>
        <v/>
      </c>
      <c r="AH120" s="123"/>
      <c r="AI120" s="51" t="str">
        <f t="shared" si="123"/>
        <v/>
      </c>
      <c r="AJ120" s="35" t="str">
        <f t="shared" si="124"/>
        <v/>
      </c>
      <c r="AL120" s="25" t="str">
        <f t="shared" si="139"/>
        <v/>
      </c>
      <c r="AM120" s="25" t="str">
        <f t="shared" si="140"/>
        <v/>
      </c>
      <c r="AO120" s="33" t="str">
        <f t="shared" si="141"/>
        <v/>
      </c>
      <c r="AP120" s="33" t="str">
        <f t="shared" si="142"/>
        <v/>
      </c>
      <c r="AQ120" s="125"/>
      <c r="AR120" s="126" t="str">
        <f t="shared" si="143"/>
        <v/>
      </c>
      <c r="AS120" s="126" t="str">
        <f t="shared" si="144"/>
        <v/>
      </c>
      <c r="AT120" s="126"/>
      <c r="AU120" s="62" t="str">
        <f t="shared" si="125"/>
        <v/>
      </c>
      <c r="AV120" s="62" t="str">
        <f t="shared" si="126"/>
        <v/>
      </c>
      <c r="AW120" s="62" t="str">
        <f t="shared" si="127"/>
        <v/>
      </c>
      <c r="AX120" s="61" t="str">
        <f t="shared" si="145"/>
        <v/>
      </c>
      <c r="AY120" s="61"/>
      <c r="AZ120" s="33" t="str">
        <f>IF(B120="","",VLOOKUP($A$3,'Tab1-Plan'!$B$30:$F$33,IF(B120&lt;65,2,3),FALSE))</f>
        <v/>
      </c>
      <c r="BA120" s="33" t="str">
        <f>IF(T120="","",VLOOKUP($A$3,'Tab1-Plan'!$B$30:$F$33,IF(T120&lt;65,4,5),FALSE))</f>
        <v/>
      </c>
      <c r="BB120" s="115"/>
      <c r="BC120" s="126" t="str">
        <f t="shared" si="128"/>
        <v/>
      </c>
      <c r="BD120" s="126" t="str">
        <f t="shared" si="129"/>
        <v/>
      </c>
      <c r="BE120" s="125"/>
      <c r="BF120" s="62" t="str">
        <f t="shared" si="130"/>
        <v/>
      </c>
      <c r="BG120" s="62" t="str">
        <f t="shared" si="131"/>
        <v/>
      </c>
      <c r="BH120" s="62" t="str">
        <f t="shared" si="132"/>
        <v/>
      </c>
      <c r="BI120" s="61" t="str">
        <f t="shared" si="133"/>
        <v/>
      </c>
      <c r="BJ120" s="61"/>
      <c r="BK120" s="61" t="str">
        <f t="shared" si="134"/>
        <v/>
      </c>
      <c r="BL120" s="61" t="str">
        <f t="shared" si="135"/>
        <v/>
      </c>
      <c r="BM120" s="127"/>
      <c r="BU120" s="37"/>
      <c r="BV120" s="127"/>
      <c r="BW120" s="127"/>
    </row>
    <row r="121" spans="1:75">
      <c r="A121" s="26" t="str">
        <f t="shared" si="117"/>
        <v/>
      </c>
      <c r="B121" s="26" t="str">
        <f t="shared" si="99"/>
        <v/>
      </c>
      <c r="C121" s="26" t="str">
        <f t="shared" si="73"/>
        <v/>
      </c>
      <c r="D121" s="103" t="str">
        <f t="shared" si="74"/>
        <v/>
      </c>
      <c r="E121" s="118" t="str">
        <f t="shared" si="75"/>
        <v/>
      </c>
      <c r="F121" s="103" t="str">
        <f t="shared" si="76"/>
        <v/>
      </c>
      <c r="G121" s="103"/>
      <c r="H121" s="60" t="str">
        <f t="shared" si="77"/>
        <v/>
      </c>
      <c r="I121" s="64"/>
      <c r="J121" s="64"/>
      <c r="K121" s="103" t="str">
        <f t="shared" si="100"/>
        <v/>
      </c>
      <c r="L121" s="103" t="str">
        <f t="shared" si="101"/>
        <v/>
      </c>
      <c r="M121" s="103" t="str">
        <f t="shared" si="102"/>
        <v/>
      </c>
      <c r="N121" s="103" t="str">
        <f t="shared" si="103"/>
        <v/>
      </c>
      <c r="O121" s="103" t="str">
        <f t="shared" si="104"/>
        <v/>
      </c>
      <c r="P121" s="103" t="str">
        <f t="shared" si="105"/>
        <v/>
      </c>
      <c r="Q121" s="103" t="str">
        <f t="shared" si="78"/>
        <v/>
      </c>
      <c r="R121" s="103" t="str">
        <f t="shared" si="79"/>
        <v/>
      </c>
      <c r="T121" s="26" t="str">
        <f t="shared" si="106"/>
        <v/>
      </c>
      <c r="U121" s="119" t="str">
        <f t="shared" si="80"/>
        <v/>
      </c>
      <c r="V121" s="119"/>
      <c r="W121" s="120" t="str">
        <f t="shared" si="136"/>
        <v/>
      </c>
      <c r="X121" s="120" t="str">
        <f t="shared" si="137"/>
        <v/>
      </c>
      <c r="Y121" s="120" t="str">
        <f t="shared" si="118"/>
        <v/>
      </c>
      <c r="Z121" s="119"/>
      <c r="AA121" s="119" t="str">
        <f t="shared" si="138"/>
        <v/>
      </c>
      <c r="AC121" s="26" t="str">
        <f t="shared" si="119"/>
        <v/>
      </c>
      <c r="AD121" s="25" t="str">
        <f t="shared" si="120"/>
        <v/>
      </c>
      <c r="AE121" s="105"/>
      <c r="AF121" s="26" t="str">
        <f t="shared" si="121"/>
        <v/>
      </c>
      <c r="AG121" s="25" t="str">
        <f t="shared" si="122"/>
        <v/>
      </c>
      <c r="AH121" s="123"/>
      <c r="AI121" s="51" t="str">
        <f t="shared" si="123"/>
        <v/>
      </c>
      <c r="AJ121" s="35" t="str">
        <f t="shared" si="124"/>
        <v/>
      </c>
      <c r="AL121" s="25" t="str">
        <f t="shared" si="139"/>
        <v/>
      </c>
      <c r="AM121" s="25" t="str">
        <f t="shared" si="140"/>
        <v/>
      </c>
      <c r="AO121" s="33" t="str">
        <f t="shared" si="141"/>
        <v/>
      </c>
      <c r="AP121" s="33" t="str">
        <f t="shared" si="142"/>
        <v/>
      </c>
      <c r="AQ121" s="125"/>
      <c r="AR121" s="126" t="str">
        <f t="shared" si="143"/>
        <v/>
      </c>
      <c r="AS121" s="126" t="str">
        <f t="shared" si="144"/>
        <v/>
      </c>
      <c r="AT121" s="126"/>
      <c r="AU121" s="62" t="str">
        <f t="shared" si="125"/>
        <v/>
      </c>
      <c r="AV121" s="62" t="str">
        <f t="shared" si="126"/>
        <v/>
      </c>
      <c r="AW121" s="62" t="str">
        <f t="shared" si="127"/>
        <v/>
      </c>
      <c r="AX121" s="61" t="str">
        <f t="shared" si="145"/>
        <v/>
      </c>
      <c r="AY121" s="61"/>
      <c r="AZ121" s="33" t="str">
        <f>IF(B121="","",VLOOKUP($A$3,'Tab1-Plan'!$B$30:$F$33,IF(B121&lt;65,2,3),FALSE))</f>
        <v/>
      </c>
      <c r="BA121" s="33" t="str">
        <f>IF(T121="","",VLOOKUP($A$3,'Tab1-Plan'!$B$30:$F$33,IF(T121&lt;65,4,5),FALSE))</f>
        <v/>
      </c>
      <c r="BB121" s="115"/>
      <c r="BC121" s="126" t="str">
        <f t="shared" si="128"/>
        <v/>
      </c>
      <c r="BD121" s="126" t="str">
        <f t="shared" si="129"/>
        <v/>
      </c>
      <c r="BE121" s="125"/>
      <c r="BF121" s="62" t="str">
        <f t="shared" si="130"/>
        <v/>
      </c>
      <c r="BG121" s="62" t="str">
        <f t="shared" si="131"/>
        <v/>
      </c>
      <c r="BH121" s="62" t="str">
        <f t="shared" si="132"/>
        <v/>
      </c>
      <c r="BI121" s="61" t="str">
        <f t="shared" si="133"/>
        <v/>
      </c>
      <c r="BJ121" s="61"/>
      <c r="BK121" s="61" t="str">
        <f t="shared" si="134"/>
        <v/>
      </c>
      <c r="BL121" s="61" t="str">
        <f t="shared" si="135"/>
        <v/>
      </c>
      <c r="BM121" s="127"/>
      <c r="BU121" s="37"/>
      <c r="BV121" s="127"/>
      <c r="BW121" s="127"/>
    </row>
    <row r="122" spans="1:75">
      <c r="A122" s="26" t="str">
        <f t="shared" si="117"/>
        <v/>
      </c>
      <c r="B122" s="26" t="str">
        <f t="shared" si="99"/>
        <v/>
      </c>
      <c r="C122" s="26" t="str">
        <f t="shared" si="73"/>
        <v/>
      </c>
      <c r="D122" s="103" t="str">
        <f t="shared" si="74"/>
        <v/>
      </c>
      <c r="E122" s="118" t="str">
        <f t="shared" si="75"/>
        <v/>
      </c>
      <c r="F122" s="103" t="str">
        <f t="shared" si="76"/>
        <v/>
      </c>
      <c r="G122" s="103"/>
      <c r="H122" s="60" t="str">
        <f t="shared" si="77"/>
        <v/>
      </c>
      <c r="I122" s="64"/>
      <c r="J122" s="64"/>
      <c r="K122" s="103" t="str">
        <f t="shared" si="100"/>
        <v/>
      </c>
      <c r="L122" s="103" t="str">
        <f t="shared" si="101"/>
        <v/>
      </c>
      <c r="M122" s="103" t="str">
        <f t="shared" si="102"/>
        <v/>
      </c>
      <c r="N122" s="103" t="str">
        <f t="shared" si="103"/>
        <v/>
      </c>
      <c r="O122" s="103" t="str">
        <f t="shared" si="104"/>
        <v/>
      </c>
      <c r="P122" s="103" t="str">
        <f t="shared" si="105"/>
        <v/>
      </c>
      <c r="Q122" s="103" t="str">
        <f t="shared" si="78"/>
        <v/>
      </c>
      <c r="R122" s="103" t="str">
        <f t="shared" si="79"/>
        <v/>
      </c>
      <c r="T122" s="26" t="str">
        <f t="shared" si="106"/>
        <v/>
      </c>
      <c r="U122" s="119" t="str">
        <f t="shared" si="80"/>
        <v/>
      </c>
      <c r="V122" s="119"/>
      <c r="W122" s="120" t="str">
        <f t="shared" si="136"/>
        <v/>
      </c>
      <c r="X122" s="120" t="str">
        <f t="shared" si="137"/>
        <v/>
      </c>
      <c r="Y122" s="120" t="str">
        <f t="shared" si="118"/>
        <v/>
      </c>
      <c r="Z122" s="119"/>
      <c r="AA122" s="119" t="str">
        <f t="shared" si="138"/>
        <v/>
      </c>
      <c r="AC122" s="26" t="str">
        <f t="shared" si="119"/>
        <v/>
      </c>
      <c r="AD122" s="25" t="str">
        <f t="shared" si="120"/>
        <v/>
      </c>
      <c r="AE122" s="105"/>
      <c r="AF122" s="26" t="str">
        <f t="shared" si="121"/>
        <v/>
      </c>
      <c r="AG122" s="25" t="str">
        <f t="shared" si="122"/>
        <v/>
      </c>
      <c r="AH122" s="123"/>
      <c r="AI122" s="51" t="str">
        <f t="shared" si="123"/>
        <v/>
      </c>
      <c r="AJ122" s="35" t="str">
        <f t="shared" si="124"/>
        <v/>
      </c>
      <c r="AL122" s="25" t="str">
        <f t="shared" si="139"/>
        <v/>
      </c>
      <c r="AM122" s="25" t="str">
        <f t="shared" si="140"/>
        <v/>
      </c>
      <c r="AO122" s="33" t="str">
        <f t="shared" si="141"/>
        <v/>
      </c>
      <c r="AP122" s="33" t="str">
        <f t="shared" si="142"/>
        <v/>
      </c>
      <c r="AQ122" s="125"/>
      <c r="AR122" s="126" t="str">
        <f t="shared" si="143"/>
        <v/>
      </c>
      <c r="AS122" s="126" t="str">
        <f t="shared" si="144"/>
        <v/>
      </c>
      <c r="AT122" s="126"/>
      <c r="AU122" s="62" t="str">
        <f t="shared" si="125"/>
        <v/>
      </c>
      <c r="AV122" s="62" t="str">
        <f t="shared" si="126"/>
        <v/>
      </c>
      <c r="AW122" s="62" t="str">
        <f t="shared" si="127"/>
        <v/>
      </c>
      <c r="AX122" s="61" t="str">
        <f t="shared" si="145"/>
        <v/>
      </c>
      <c r="AY122" s="61"/>
      <c r="AZ122" s="33" t="str">
        <f>IF(B122="","",VLOOKUP($A$3,'Tab1-Plan'!$B$30:$F$33,IF(B122&lt;65,2,3),FALSE))</f>
        <v/>
      </c>
      <c r="BA122" s="33" t="str">
        <f>IF(T122="","",VLOOKUP($A$3,'Tab1-Plan'!$B$30:$F$33,IF(T122&lt;65,4,5),FALSE))</f>
        <v/>
      </c>
      <c r="BB122" s="115"/>
      <c r="BC122" s="126" t="str">
        <f t="shared" si="128"/>
        <v/>
      </c>
      <c r="BD122" s="126" t="str">
        <f t="shared" si="129"/>
        <v/>
      </c>
      <c r="BE122" s="125"/>
      <c r="BF122" s="62" t="str">
        <f t="shared" si="130"/>
        <v/>
      </c>
      <c r="BG122" s="62" t="str">
        <f t="shared" si="131"/>
        <v/>
      </c>
      <c r="BH122" s="62" t="str">
        <f t="shared" si="132"/>
        <v/>
      </c>
      <c r="BI122" s="61" t="str">
        <f t="shared" si="133"/>
        <v/>
      </c>
      <c r="BJ122" s="61"/>
      <c r="BK122" s="61" t="str">
        <f t="shared" si="134"/>
        <v/>
      </c>
      <c r="BL122" s="61" t="str">
        <f t="shared" si="135"/>
        <v/>
      </c>
      <c r="BM122" s="127"/>
      <c r="BU122" s="37"/>
      <c r="BV122" s="127"/>
      <c r="BW122" s="127"/>
    </row>
    <row r="123" spans="1:75">
      <c r="A123" s="26" t="str">
        <f t="shared" si="117"/>
        <v/>
      </c>
      <c r="B123" s="26" t="str">
        <f t="shared" si="99"/>
        <v/>
      </c>
      <c r="C123" s="26" t="str">
        <f t="shared" si="73"/>
        <v/>
      </c>
      <c r="D123" s="103" t="str">
        <f t="shared" si="74"/>
        <v/>
      </c>
      <c r="E123" s="118" t="str">
        <f t="shared" si="75"/>
        <v/>
      </c>
      <c r="F123" s="103" t="str">
        <f t="shared" si="76"/>
        <v/>
      </c>
      <c r="G123" s="103"/>
      <c r="H123" s="60" t="str">
        <f t="shared" si="77"/>
        <v/>
      </c>
      <c r="I123" s="64"/>
      <c r="J123" s="64"/>
      <c r="K123" s="103" t="str">
        <f t="shared" si="100"/>
        <v/>
      </c>
      <c r="L123" s="103" t="str">
        <f t="shared" si="101"/>
        <v/>
      </c>
      <c r="M123" s="103" t="str">
        <f t="shared" si="102"/>
        <v/>
      </c>
      <c r="N123" s="103" t="str">
        <f t="shared" si="103"/>
        <v/>
      </c>
      <c r="O123" s="103" t="str">
        <f t="shared" si="104"/>
        <v/>
      </c>
      <c r="P123" s="103" t="str">
        <f t="shared" si="105"/>
        <v/>
      </c>
      <c r="Q123" s="103" t="str">
        <f t="shared" si="78"/>
        <v/>
      </c>
      <c r="R123" s="103" t="str">
        <f t="shared" si="79"/>
        <v/>
      </c>
      <c r="T123" s="26" t="str">
        <f t="shared" si="106"/>
        <v/>
      </c>
      <c r="U123" s="119" t="str">
        <f t="shared" si="80"/>
        <v/>
      </c>
      <c r="V123" s="119"/>
      <c r="W123" s="120" t="str">
        <f t="shared" si="136"/>
        <v/>
      </c>
      <c r="X123" s="120" t="str">
        <f t="shared" si="137"/>
        <v/>
      </c>
      <c r="Y123" s="120" t="str">
        <f t="shared" si="118"/>
        <v/>
      </c>
      <c r="Z123" s="119"/>
      <c r="AA123" s="119" t="str">
        <f t="shared" si="138"/>
        <v/>
      </c>
      <c r="AC123" s="26" t="str">
        <f t="shared" si="119"/>
        <v/>
      </c>
      <c r="AD123" s="25" t="str">
        <f t="shared" si="120"/>
        <v/>
      </c>
      <c r="AE123" s="105"/>
      <c r="AF123" s="26" t="str">
        <f t="shared" si="121"/>
        <v/>
      </c>
      <c r="AG123" s="25" t="str">
        <f t="shared" si="122"/>
        <v/>
      </c>
      <c r="AH123" s="123"/>
      <c r="AI123" s="51" t="str">
        <f t="shared" si="123"/>
        <v/>
      </c>
      <c r="AJ123" s="35" t="str">
        <f t="shared" si="124"/>
        <v/>
      </c>
      <c r="AL123" s="25" t="str">
        <f t="shared" si="139"/>
        <v/>
      </c>
      <c r="AM123" s="25" t="str">
        <f t="shared" si="140"/>
        <v/>
      </c>
      <c r="AO123" s="33" t="str">
        <f t="shared" si="141"/>
        <v/>
      </c>
      <c r="AP123" s="33" t="str">
        <f t="shared" si="142"/>
        <v/>
      </c>
      <c r="AQ123" s="125"/>
      <c r="AR123" s="126" t="str">
        <f t="shared" si="143"/>
        <v/>
      </c>
      <c r="AS123" s="126" t="str">
        <f t="shared" si="144"/>
        <v/>
      </c>
      <c r="AT123" s="126"/>
      <c r="AU123" s="62" t="str">
        <f t="shared" si="125"/>
        <v/>
      </c>
      <c r="AV123" s="62" t="str">
        <f t="shared" si="126"/>
        <v/>
      </c>
      <c r="AW123" s="62" t="str">
        <f t="shared" si="127"/>
        <v/>
      </c>
      <c r="AX123" s="61" t="str">
        <f t="shared" si="145"/>
        <v/>
      </c>
      <c r="AY123" s="61"/>
      <c r="AZ123" s="33" t="str">
        <f>IF(B123="","",VLOOKUP($A$3,'Tab1-Plan'!$B$30:$F$33,IF(B123&lt;65,2,3),FALSE))</f>
        <v/>
      </c>
      <c r="BA123" s="33" t="str">
        <f>IF(T123="","",VLOOKUP($A$3,'Tab1-Plan'!$B$30:$F$33,IF(T123&lt;65,4,5),FALSE))</f>
        <v/>
      </c>
      <c r="BB123" s="115"/>
      <c r="BC123" s="126" t="str">
        <f t="shared" si="128"/>
        <v/>
      </c>
      <c r="BD123" s="126" t="str">
        <f t="shared" si="129"/>
        <v/>
      </c>
      <c r="BE123" s="125"/>
      <c r="BF123" s="62" t="str">
        <f t="shared" si="130"/>
        <v/>
      </c>
      <c r="BG123" s="62" t="str">
        <f t="shared" si="131"/>
        <v/>
      </c>
      <c r="BH123" s="62" t="str">
        <f t="shared" si="132"/>
        <v/>
      </c>
      <c r="BI123" s="61" t="str">
        <f t="shared" si="133"/>
        <v/>
      </c>
      <c r="BJ123" s="61"/>
      <c r="BK123" s="61" t="str">
        <f t="shared" si="134"/>
        <v/>
      </c>
      <c r="BL123" s="61" t="str">
        <f t="shared" si="135"/>
        <v/>
      </c>
      <c r="BM123" s="127"/>
      <c r="BU123" s="37"/>
      <c r="BV123" s="127"/>
      <c r="BW123" s="127"/>
    </row>
    <row r="124" spans="1:75">
      <c r="A124" s="26" t="str">
        <f t="shared" si="117"/>
        <v/>
      </c>
      <c r="B124" s="26" t="str">
        <f t="shared" si="99"/>
        <v/>
      </c>
      <c r="C124" s="26" t="str">
        <f t="shared" si="73"/>
        <v/>
      </c>
      <c r="D124" s="103" t="str">
        <f t="shared" si="74"/>
        <v/>
      </c>
      <c r="E124" s="118" t="str">
        <f t="shared" si="75"/>
        <v/>
      </c>
      <c r="F124" s="103" t="str">
        <f t="shared" si="76"/>
        <v/>
      </c>
      <c r="G124" s="103"/>
      <c r="H124" s="60" t="str">
        <f t="shared" si="77"/>
        <v/>
      </c>
      <c r="I124" s="64"/>
      <c r="J124" s="64"/>
      <c r="K124" s="103" t="str">
        <f t="shared" si="100"/>
        <v/>
      </c>
      <c r="L124" s="103" t="str">
        <f t="shared" si="101"/>
        <v/>
      </c>
      <c r="M124" s="103" t="str">
        <f t="shared" si="102"/>
        <v/>
      </c>
      <c r="N124" s="103" t="str">
        <f t="shared" si="103"/>
        <v/>
      </c>
      <c r="O124" s="103" t="str">
        <f t="shared" si="104"/>
        <v/>
      </c>
      <c r="P124" s="103" t="str">
        <f t="shared" si="105"/>
        <v/>
      </c>
      <c r="Q124" s="103" t="str">
        <f t="shared" si="78"/>
        <v/>
      </c>
      <c r="R124" s="103" t="str">
        <f t="shared" si="79"/>
        <v/>
      </c>
      <c r="T124" s="26" t="str">
        <f t="shared" si="106"/>
        <v/>
      </c>
      <c r="U124" s="119" t="str">
        <f t="shared" si="80"/>
        <v/>
      </c>
      <c r="V124" s="119"/>
      <c r="W124" s="120" t="str">
        <f t="shared" si="136"/>
        <v/>
      </c>
      <c r="X124" s="120" t="str">
        <f t="shared" si="137"/>
        <v/>
      </c>
      <c r="Y124" s="120" t="str">
        <f t="shared" si="118"/>
        <v/>
      </c>
      <c r="Z124" s="119"/>
      <c r="AA124" s="119" t="str">
        <f t="shared" si="138"/>
        <v/>
      </c>
      <c r="AC124" s="26" t="str">
        <f t="shared" si="119"/>
        <v/>
      </c>
      <c r="AD124" s="25" t="str">
        <f t="shared" si="120"/>
        <v/>
      </c>
      <c r="AE124" s="105"/>
      <c r="AF124" s="26" t="str">
        <f t="shared" si="121"/>
        <v/>
      </c>
      <c r="AG124" s="25" t="str">
        <f t="shared" si="122"/>
        <v/>
      </c>
      <c r="AH124" s="123"/>
      <c r="AI124" s="51" t="str">
        <f t="shared" si="123"/>
        <v/>
      </c>
      <c r="AJ124" s="35" t="str">
        <f t="shared" si="124"/>
        <v/>
      </c>
      <c r="AL124" s="25" t="str">
        <f t="shared" si="139"/>
        <v/>
      </c>
      <c r="AM124" s="25" t="str">
        <f t="shared" si="140"/>
        <v/>
      </c>
      <c r="AO124" s="33" t="str">
        <f t="shared" si="141"/>
        <v/>
      </c>
      <c r="AP124" s="33" t="str">
        <f t="shared" si="142"/>
        <v/>
      </c>
      <c r="AQ124" s="125"/>
      <c r="AR124" s="126" t="str">
        <f t="shared" si="143"/>
        <v/>
      </c>
      <c r="AS124" s="126" t="str">
        <f t="shared" si="144"/>
        <v/>
      </c>
      <c r="AT124" s="126"/>
      <c r="AU124" s="62" t="str">
        <f t="shared" si="125"/>
        <v/>
      </c>
      <c r="AV124" s="62" t="str">
        <f t="shared" si="126"/>
        <v/>
      </c>
      <c r="AW124" s="62" t="str">
        <f t="shared" si="127"/>
        <v/>
      </c>
      <c r="AX124" s="61" t="str">
        <f t="shared" si="145"/>
        <v/>
      </c>
      <c r="AY124" s="61"/>
      <c r="AZ124" s="33" t="str">
        <f>IF(B124="","",VLOOKUP($A$3,'Tab1-Plan'!$B$30:$F$33,IF(B124&lt;65,2,3),FALSE))</f>
        <v/>
      </c>
      <c r="BA124" s="33" t="str">
        <f>IF(T124="","",VLOOKUP($A$3,'Tab1-Plan'!$B$30:$F$33,IF(T124&lt;65,4,5),FALSE))</f>
        <v/>
      </c>
      <c r="BB124" s="115"/>
      <c r="BC124" s="126" t="str">
        <f t="shared" si="128"/>
        <v/>
      </c>
      <c r="BD124" s="126" t="str">
        <f t="shared" si="129"/>
        <v/>
      </c>
      <c r="BE124" s="125"/>
      <c r="BF124" s="62" t="str">
        <f t="shared" si="130"/>
        <v/>
      </c>
      <c r="BG124" s="62" t="str">
        <f t="shared" si="131"/>
        <v/>
      </c>
      <c r="BH124" s="62" t="str">
        <f t="shared" si="132"/>
        <v/>
      </c>
      <c r="BI124" s="61" t="str">
        <f t="shared" si="133"/>
        <v/>
      </c>
      <c r="BJ124" s="61"/>
      <c r="BK124" s="61" t="str">
        <f t="shared" si="134"/>
        <v/>
      </c>
      <c r="BL124" s="61" t="str">
        <f t="shared" si="135"/>
        <v/>
      </c>
      <c r="BM124" s="127"/>
      <c r="BU124" s="37"/>
      <c r="BV124" s="127"/>
      <c r="BW124" s="127"/>
    </row>
    <row r="125" spans="1:75">
      <c r="A125" s="26" t="str">
        <f t="shared" si="117"/>
        <v/>
      </c>
      <c r="B125" s="26" t="str">
        <f t="shared" si="99"/>
        <v/>
      </c>
      <c r="C125" s="26" t="str">
        <f t="shared" si="73"/>
        <v/>
      </c>
      <c r="D125" s="103" t="str">
        <f t="shared" si="74"/>
        <v/>
      </c>
      <c r="E125" s="118" t="str">
        <f t="shared" si="75"/>
        <v/>
      </c>
      <c r="F125" s="103" t="str">
        <f t="shared" si="76"/>
        <v/>
      </c>
      <c r="G125" s="103"/>
      <c r="H125" s="60" t="str">
        <f t="shared" si="77"/>
        <v/>
      </c>
      <c r="I125" s="64"/>
      <c r="J125" s="64"/>
      <c r="K125" s="103" t="str">
        <f t="shared" si="100"/>
        <v/>
      </c>
      <c r="L125" s="103" t="str">
        <f t="shared" si="101"/>
        <v/>
      </c>
      <c r="M125" s="103" t="str">
        <f t="shared" si="102"/>
        <v/>
      </c>
      <c r="N125" s="103" t="str">
        <f t="shared" si="103"/>
        <v/>
      </c>
      <c r="O125" s="103" t="str">
        <f t="shared" si="104"/>
        <v/>
      </c>
      <c r="P125" s="103" t="str">
        <f t="shared" si="105"/>
        <v/>
      </c>
      <c r="Q125" s="103" t="str">
        <f t="shared" si="78"/>
        <v/>
      </c>
      <c r="R125" s="103" t="str">
        <f t="shared" si="79"/>
        <v/>
      </c>
      <c r="T125" s="26" t="str">
        <f t="shared" si="106"/>
        <v/>
      </c>
      <c r="U125" s="119" t="str">
        <f t="shared" si="80"/>
        <v/>
      </c>
      <c r="V125" s="119"/>
      <c r="W125" s="120" t="str">
        <f t="shared" si="136"/>
        <v/>
      </c>
      <c r="X125" s="120" t="str">
        <f t="shared" si="137"/>
        <v/>
      </c>
      <c r="Y125" s="120" t="str">
        <f t="shared" si="118"/>
        <v/>
      </c>
      <c r="Z125" s="119"/>
      <c r="AA125" s="119" t="str">
        <f t="shared" si="138"/>
        <v/>
      </c>
      <c r="AC125" s="26" t="str">
        <f t="shared" si="119"/>
        <v/>
      </c>
      <c r="AD125" s="25" t="str">
        <f t="shared" si="120"/>
        <v/>
      </c>
      <c r="AE125" s="105"/>
      <c r="AF125" s="26" t="str">
        <f t="shared" si="121"/>
        <v/>
      </c>
      <c r="AG125" s="25" t="str">
        <f t="shared" si="122"/>
        <v/>
      </c>
      <c r="AH125" s="123"/>
      <c r="AI125" s="51" t="str">
        <f t="shared" si="123"/>
        <v/>
      </c>
      <c r="AJ125" s="35" t="str">
        <f t="shared" si="124"/>
        <v/>
      </c>
      <c r="AL125" s="25" t="str">
        <f t="shared" si="139"/>
        <v/>
      </c>
      <c r="AM125" s="25" t="str">
        <f t="shared" si="140"/>
        <v/>
      </c>
      <c r="AO125" s="33" t="str">
        <f t="shared" si="141"/>
        <v/>
      </c>
      <c r="AP125" s="33" t="str">
        <f t="shared" si="142"/>
        <v/>
      </c>
      <c r="AQ125" s="125"/>
      <c r="AR125" s="126" t="str">
        <f t="shared" si="143"/>
        <v/>
      </c>
      <c r="AS125" s="126" t="str">
        <f t="shared" si="144"/>
        <v/>
      </c>
      <c r="AT125" s="126"/>
      <c r="AU125" s="62" t="str">
        <f t="shared" si="125"/>
        <v/>
      </c>
      <c r="AV125" s="62" t="str">
        <f t="shared" si="126"/>
        <v/>
      </c>
      <c r="AW125" s="62" t="str">
        <f t="shared" si="127"/>
        <v/>
      </c>
      <c r="AX125" s="61" t="str">
        <f t="shared" si="145"/>
        <v/>
      </c>
      <c r="AY125" s="61"/>
      <c r="AZ125" s="33" t="str">
        <f>IF(B125="","",VLOOKUP($A$3,'Tab1-Plan'!$B$30:$F$33,IF(B125&lt;65,2,3),FALSE))</f>
        <v/>
      </c>
      <c r="BA125" s="33" t="str">
        <f>IF(T125="","",VLOOKUP($A$3,'Tab1-Plan'!$B$30:$F$33,IF(T125&lt;65,4,5),FALSE))</f>
        <v/>
      </c>
      <c r="BB125" s="115"/>
      <c r="BC125" s="126" t="str">
        <f t="shared" si="128"/>
        <v/>
      </c>
      <c r="BD125" s="126" t="str">
        <f t="shared" si="129"/>
        <v/>
      </c>
      <c r="BE125" s="125"/>
      <c r="BF125" s="62" t="str">
        <f t="shared" si="130"/>
        <v/>
      </c>
      <c r="BG125" s="62" t="str">
        <f t="shared" si="131"/>
        <v/>
      </c>
      <c r="BH125" s="62" t="str">
        <f t="shared" si="132"/>
        <v/>
      </c>
      <c r="BI125" s="61" t="str">
        <f t="shared" si="133"/>
        <v/>
      </c>
      <c r="BJ125" s="61"/>
      <c r="BK125" s="61" t="str">
        <f t="shared" si="134"/>
        <v/>
      </c>
      <c r="BL125" s="61" t="str">
        <f t="shared" si="135"/>
        <v/>
      </c>
      <c r="BM125" s="127"/>
      <c r="BU125" s="37"/>
      <c r="BV125" s="127"/>
      <c r="BW125" s="127"/>
    </row>
    <row r="126" spans="1:75">
      <c r="A126" s="26" t="str">
        <f t="shared" si="117"/>
        <v/>
      </c>
      <c r="B126" s="26" t="str">
        <f t="shared" si="99"/>
        <v/>
      </c>
      <c r="C126" s="26" t="str">
        <f t="shared" si="73"/>
        <v/>
      </c>
      <c r="D126" s="103" t="str">
        <f t="shared" si="74"/>
        <v/>
      </c>
      <c r="E126" s="118" t="str">
        <f t="shared" si="75"/>
        <v/>
      </c>
      <c r="F126" s="103" t="str">
        <f t="shared" si="76"/>
        <v/>
      </c>
      <c r="G126" s="103"/>
      <c r="H126" s="60" t="str">
        <f t="shared" si="77"/>
        <v/>
      </c>
      <c r="I126" s="64"/>
      <c r="J126" s="64"/>
      <c r="K126" s="103" t="str">
        <f t="shared" si="100"/>
        <v/>
      </c>
      <c r="L126" s="103" t="str">
        <f t="shared" si="101"/>
        <v/>
      </c>
      <c r="M126" s="103" t="str">
        <f t="shared" si="102"/>
        <v/>
      </c>
      <c r="N126" s="103" t="str">
        <f t="shared" si="103"/>
        <v/>
      </c>
      <c r="O126" s="103" t="str">
        <f t="shared" si="104"/>
        <v/>
      </c>
      <c r="P126" s="103" t="str">
        <f t="shared" si="105"/>
        <v/>
      </c>
      <c r="Q126" s="103" t="str">
        <f t="shared" si="78"/>
        <v/>
      </c>
      <c r="R126" s="103" t="str">
        <f t="shared" si="79"/>
        <v/>
      </c>
      <c r="T126" s="26" t="str">
        <f t="shared" si="106"/>
        <v/>
      </c>
      <c r="U126" s="119" t="str">
        <f t="shared" si="80"/>
        <v/>
      </c>
      <c r="V126" s="119"/>
      <c r="W126" s="120" t="str">
        <f t="shared" si="136"/>
        <v/>
      </c>
      <c r="X126" s="120" t="str">
        <f t="shared" si="137"/>
        <v/>
      </c>
      <c r="Y126" s="120" t="str">
        <f t="shared" si="118"/>
        <v/>
      </c>
      <c r="Z126" s="119"/>
      <c r="AA126" s="119" t="str">
        <f t="shared" si="138"/>
        <v/>
      </c>
      <c r="AC126" s="26" t="str">
        <f t="shared" si="119"/>
        <v/>
      </c>
      <c r="AD126" s="25" t="str">
        <f t="shared" si="120"/>
        <v/>
      </c>
      <c r="AE126" s="105"/>
      <c r="AF126" s="26" t="str">
        <f t="shared" si="121"/>
        <v/>
      </c>
      <c r="AG126" s="25" t="str">
        <f t="shared" si="122"/>
        <v/>
      </c>
      <c r="AH126" s="123"/>
      <c r="AI126" s="51" t="str">
        <f t="shared" si="123"/>
        <v/>
      </c>
      <c r="AJ126" s="35" t="str">
        <f t="shared" si="124"/>
        <v/>
      </c>
      <c r="AL126" s="25" t="str">
        <f t="shared" si="139"/>
        <v/>
      </c>
      <c r="AM126" s="25" t="str">
        <f t="shared" si="140"/>
        <v/>
      </c>
      <c r="AO126" s="33" t="str">
        <f t="shared" si="141"/>
        <v/>
      </c>
      <c r="AP126" s="33" t="str">
        <f t="shared" si="142"/>
        <v/>
      </c>
      <c r="AQ126" s="125"/>
      <c r="AR126" s="126" t="str">
        <f t="shared" si="143"/>
        <v/>
      </c>
      <c r="AS126" s="126" t="str">
        <f t="shared" si="144"/>
        <v/>
      </c>
      <c r="AT126" s="126"/>
      <c r="AU126" s="62" t="str">
        <f t="shared" si="125"/>
        <v/>
      </c>
      <c r="AV126" s="62" t="str">
        <f t="shared" si="126"/>
        <v/>
      </c>
      <c r="AW126" s="62" t="str">
        <f t="shared" si="127"/>
        <v/>
      </c>
      <c r="AX126" s="61" t="str">
        <f t="shared" si="145"/>
        <v/>
      </c>
      <c r="AY126" s="61"/>
      <c r="AZ126" s="33" t="str">
        <f>IF(B126="","",VLOOKUP($A$3,'Tab1-Plan'!$B$30:$F$33,IF(B126&lt;65,2,3),FALSE))</f>
        <v/>
      </c>
      <c r="BA126" s="33" t="str">
        <f>IF(T126="","",VLOOKUP($A$3,'Tab1-Plan'!$B$30:$F$33,IF(T126&lt;65,4,5),FALSE))</f>
        <v/>
      </c>
      <c r="BB126" s="115"/>
      <c r="BC126" s="126" t="str">
        <f t="shared" si="128"/>
        <v/>
      </c>
      <c r="BD126" s="126" t="str">
        <f t="shared" si="129"/>
        <v/>
      </c>
      <c r="BE126" s="125"/>
      <c r="BF126" s="62" t="str">
        <f t="shared" si="130"/>
        <v/>
      </c>
      <c r="BG126" s="62" t="str">
        <f t="shared" si="131"/>
        <v/>
      </c>
      <c r="BH126" s="62" t="str">
        <f t="shared" si="132"/>
        <v/>
      </c>
      <c r="BI126" s="61" t="str">
        <f t="shared" si="133"/>
        <v/>
      </c>
      <c r="BJ126" s="61"/>
      <c r="BK126" s="61" t="str">
        <f t="shared" si="134"/>
        <v/>
      </c>
      <c r="BL126" s="61" t="str">
        <f t="shared" si="135"/>
        <v/>
      </c>
      <c r="BM126" s="127"/>
      <c r="BU126" s="37"/>
      <c r="BV126" s="127"/>
      <c r="BW126" s="127"/>
    </row>
    <row r="127" spans="1:75">
      <c r="A127" s="26" t="str">
        <f t="shared" si="117"/>
        <v/>
      </c>
      <c r="B127" s="26" t="str">
        <f t="shared" si="99"/>
        <v/>
      </c>
      <c r="C127" s="26" t="str">
        <f t="shared" si="73"/>
        <v/>
      </c>
      <c r="D127" s="103" t="str">
        <f t="shared" si="74"/>
        <v/>
      </c>
      <c r="E127" s="118" t="str">
        <f t="shared" si="75"/>
        <v/>
      </c>
      <c r="F127" s="103" t="str">
        <f t="shared" si="76"/>
        <v/>
      </c>
      <c r="G127" s="103"/>
      <c r="H127" s="60" t="str">
        <f t="shared" si="77"/>
        <v/>
      </c>
      <c r="I127" s="64"/>
      <c r="J127" s="64"/>
      <c r="K127" s="103" t="str">
        <f t="shared" si="100"/>
        <v/>
      </c>
      <c r="L127" s="103" t="str">
        <f t="shared" si="101"/>
        <v/>
      </c>
      <c r="M127" s="103" t="str">
        <f t="shared" si="102"/>
        <v/>
      </c>
      <c r="N127" s="103" t="str">
        <f t="shared" si="103"/>
        <v/>
      </c>
      <c r="O127" s="103" t="str">
        <f t="shared" si="104"/>
        <v/>
      </c>
      <c r="P127" s="103" t="str">
        <f t="shared" si="105"/>
        <v/>
      </c>
      <c r="Q127" s="103" t="str">
        <f t="shared" si="78"/>
        <v/>
      </c>
      <c r="R127" s="103" t="str">
        <f t="shared" si="79"/>
        <v/>
      </c>
      <c r="T127" s="26" t="str">
        <f t="shared" si="106"/>
        <v/>
      </c>
      <c r="U127" s="119" t="str">
        <f t="shared" si="80"/>
        <v/>
      </c>
      <c r="V127" s="119"/>
      <c r="W127" s="120" t="str">
        <f t="shared" si="136"/>
        <v/>
      </c>
      <c r="X127" s="120" t="str">
        <f t="shared" si="137"/>
        <v/>
      </c>
      <c r="Y127" s="120" t="str">
        <f t="shared" si="118"/>
        <v/>
      </c>
      <c r="Z127" s="119"/>
      <c r="AA127" s="119" t="str">
        <f t="shared" si="138"/>
        <v/>
      </c>
      <c r="AC127" s="26" t="str">
        <f t="shared" si="119"/>
        <v/>
      </c>
      <c r="AD127" s="25" t="str">
        <f t="shared" si="120"/>
        <v/>
      </c>
      <c r="AE127" s="105"/>
      <c r="AF127" s="26" t="str">
        <f t="shared" si="121"/>
        <v/>
      </c>
      <c r="AG127" s="25" t="str">
        <f t="shared" si="122"/>
        <v/>
      </c>
      <c r="AH127" s="123"/>
      <c r="AI127" s="51" t="str">
        <f t="shared" si="123"/>
        <v/>
      </c>
      <c r="AJ127" s="35" t="str">
        <f t="shared" si="124"/>
        <v/>
      </c>
      <c r="AL127" s="25" t="str">
        <f t="shared" si="139"/>
        <v/>
      </c>
      <c r="AM127" s="25" t="str">
        <f t="shared" si="140"/>
        <v/>
      </c>
      <c r="AO127" s="33" t="str">
        <f t="shared" si="141"/>
        <v/>
      </c>
      <c r="AP127" s="33" t="str">
        <f t="shared" si="142"/>
        <v/>
      </c>
      <c r="AQ127" s="125"/>
      <c r="AR127" s="126" t="str">
        <f t="shared" si="143"/>
        <v/>
      </c>
      <c r="AS127" s="126" t="str">
        <f t="shared" si="144"/>
        <v/>
      </c>
      <c r="AT127" s="126"/>
      <c r="AU127" s="62" t="str">
        <f t="shared" si="125"/>
        <v/>
      </c>
      <c r="AV127" s="62" t="str">
        <f t="shared" si="126"/>
        <v/>
      </c>
      <c r="AW127" s="62" t="str">
        <f t="shared" si="127"/>
        <v/>
      </c>
      <c r="AX127" s="61" t="str">
        <f t="shared" si="145"/>
        <v/>
      </c>
      <c r="AY127" s="61"/>
      <c r="AZ127" s="33" t="str">
        <f>IF(B127="","",VLOOKUP($A$3,'Tab1-Plan'!$B$30:$F$33,IF(B127&lt;65,2,3),FALSE))</f>
        <v/>
      </c>
      <c r="BA127" s="33" t="str">
        <f>IF(T127="","",VLOOKUP($A$3,'Tab1-Plan'!$B$30:$F$33,IF(T127&lt;65,4,5),FALSE))</f>
        <v/>
      </c>
      <c r="BB127" s="115"/>
      <c r="BC127" s="126" t="str">
        <f t="shared" si="128"/>
        <v/>
      </c>
      <c r="BD127" s="126" t="str">
        <f t="shared" si="129"/>
        <v/>
      </c>
      <c r="BE127" s="125"/>
      <c r="BF127" s="62" t="str">
        <f t="shared" si="130"/>
        <v/>
      </c>
      <c r="BG127" s="62" t="str">
        <f t="shared" si="131"/>
        <v/>
      </c>
      <c r="BH127" s="62" t="str">
        <f t="shared" si="132"/>
        <v/>
      </c>
      <c r="BI127" s="61" t="str">
        <f t="shared" si="133"/>
        <v/>
      </c>
      <c r="BJ127" s="61"/>
      <c r="BK127" s="61" t="str">
        <f t="shared" si="134"/>
        <v/>
      </c>
      <c r="BL127" s="61" t="str">
        <f t="shared" si="135"/>
        <v/>
      </c>
      <c r="BM127" s="127"/>
      <c r="BU127" s="37"/>
      <c r="BV127" s="127"/>
      <c r="BW127" s="127"/>
    </row>
    <row r="128" spans="1:75">
      <c r="A128" s="26" t="str">
        <f t="shared" si="117"/>
        <v/>
      </c>
      <c r="B128" s="26" t="str">
        <f t="shared" si="99"/>
        <v/>
      </c>
      <c r="C128" s="26" t="str">
        <f t="shared" si="73"/>
        <v/>
      </c>
      <c r="D128" s="103" t="str">
        <f t="shared" si="74"/>
        <v/>
      </c>
      <c r="E128" s="118" t="str">
        <f t="shared" si="75"/>
        <v/>
      </c>
      <c r="F128" s="103" t="str">
        <f t="shared" si="76"/>
        <v/>
      </c>
      <c r="G128" s="103"/>
      <c r="H128" s="60" t="str">
        <f t="shared" si="77"/>
        <v/>
      </c>
      <c r="I128" s="64"/>
      <c r="J128" s="64"/>
      <c r="K128" s="103" t="str">
        <f t="shared" si="100"/>
        <v/>
      </c>
      <c r="L128" s="103" t="str">
        <f t="shared" si="101"/>
        <v/>
      </c>
      <c r="M128" s="103" t="str">
        <f t="shared" si="102"/>
        <v/>
      </c>
      <c r="N128" s="103" t="str">
        <f t="shared" si="103"/>
        <v/>
      </c>
      <c r="O128" s="103" t="str">
        <f t="shared" si="104"/>
        <v/>
      </c>
      <c r="P128" s="103" t="str">
        <f t="shared" si="105"/>
        <v/>
      </c>
      <c r="Q128" s="103" t="str">
        <f t="shared" si="78"/>
        <v/>
      </c>
      <c r="R128" s="103" t="str">
        <f t="shared" si="79"/>
        <v/>
      </c>
      <c r="T128" s="26" t="str">
        <f t="shared" si="106"/>
        <v/>
      </c>
      <c r="U128" s="119" t="str">
        <f t="shared" si="80"/>
        <v/>
      </c>
      <c r="V128" s="119"/>
      <c r="W128" s="120" t="str">
        <f t="shared" si="136"/>
        <v/>
      </c>
      <c r="X128" s="120" t="str">
        <f t="shared" si="137"/>
        <v/>
      </c>
      <c r="Y128" s="120" t="str">
        <f t="shared" si="118"/>
        <v/>
      </c>
      <c r="Z128" s="119"/>
      <c r="AA128" s="119" t="str">
        <f t="shared" si="138"/>
        <v/>
      </c>
      <c r="AC128" s="26" t="str">
        <f t="shared" si="119"/>
        <v/>
      </c>
      <c r="AD128" s="25" t="str">
        <f t="shared" si="120"/>
        <v/>
      </c>
      <c r="AE128" s="105"/>
      <c r="AF128" s="26" t="str">
        <f t="shared" si="121"/>
        <v/>
      </c>
      <c r="AG128" s="25" t="str">
        <f t="shared" si="122"/>
        <v/>
      </c>
      <c r="AH128" s="123"/>
      <c r="AI128" s="51" t="str">
        <f t="shared" si="123"/>
        <v/>
      </c>
      <c r="AJ128" s="35" t="str">
        <f t="shared" si="124"/>
        <v/>
      </c>
      <c r="AL128" s="25" t="str">
        <f t="shared" si="139"/>
        <v/>
      </c>
      <c r="AM128" s="25" t="str">
        <f t="shared" si="140"/>
        <v/>
      </c>
      <c r="AO128" s="33" t="str">
        <f t="shared" si="141"/>
        <v/>
      </c>
      <c r="AP128" s="33" t="str">
        <f t="shared" si="142"/>
        <v/>
      </c>
      <c r="AQ128" s="125"/>
      <c r="AR128" s="126" t="str">
        <f t="shared" si="143"/>
        <v/>
      </c>
      <c r="AS128" s="126" t="str">
        <f t="shared" si="144"/>
        <v/>
      </c>
      <c r="AT128" s="126"/>
      <c r="AU128" s="62" t="str">
        <f t="shared" si="125"/>
        <v/>
      </c>
      <c r="AV128" s="62" t="str">
        <f t="shared" si="126"/>
        <v/>
      </c>
      <c r="AW128" s="62" t="str">
        <f t="shared" si="127"/>
        <v/>
      </c>
      <c r="AX128" s="61" t="str">
        <f t="shared" si="145"/>
        <v/>
      </c>
      <c r="AY128" s="61"/>
      <c r="AZ128" s="33" t="str">
        <f>IF(B128="","",VLOOKUP($A$3,'Tab1-Plan'!$B$30:$F$33,IF(B128&lt;65,2,3),FALSE))</f>
        <v/>
      </c>
      <c r="BA128" s="33" t="str">
        <f>IF(T128="","",VLOOKUP($A$3,'Tab1-Plan'!$B$30:$F$33,IF(T128&lt;65,4,5),FALSE))</f>
        <v/>
      </c>
      <c r="BB128" s="115"/>
      <c r="BC128" s="126" t="str">
        <f t="shared" si="128"/>
        <v/>
      </c>
      <c r="BD128" s="126" t="str">
        <f t="shared" si="129"/>
        <v/>
      </c>
      <c r="BE128" s="125"/>
      <c r="BF128" s="62" t="str">
        <f t="shared" si="130"/>
        <v/>
      </c>
      <c r="BG128" s="62" t="str">
        <f t="shared" si="131"/>
        <v/>
      </c>
      <c r="BH128" s="62" t="str">
        <f t="shared" si="132"/>
        <v/>
      </c>
      <c r="BI128" s="61" t="str">
        <f t="shared" si="133"/>
        <v/>
      </c>
      <c r="BJ128" s="61"/>
      <c r="BK128" s="61" t="str">
        <f t="shared" si="134"/>
        <v/>
      </c>
      <c r="BL128" s="61" t="str">
        <f t="shared" si="135"/>
        <v/>
      </c>
      <c r="BM128" s="127"/>
      <c r="BU128" s="37"/>
      <c r="BV128" s="127"/>
      <c r="BW128" s="127"/>
    </row>
    <row r="129" spans="1:75">
      <c r="A129" s="26" t="str">
        <f t="shared" si="117"/>
        <v/>
      </c>
      <c r="B129" s="26" t="str">
        <f t="shared" si="99"/>
        <v/>
      </c>
      <c r="C129" s="26" t="str">
        <f t="shared" si="73"/>
        <v/>
      </c>
      <c r="D129" s="103" t="str">
        <f t="shared" si="74"/>
        <v/>
      </c>
      <c r="E129" s="118" t="str">
        <f t="shared" si="75"/>
        <v/>
      </c>
      <c r="F129" s="103" t="str">
        <f t="shared" si="76"/>
        <v/>
      </c>
      <c r="G129" s="103"/>
      <c r="H129" s="60" t="str">
        <f t="shared" si="77"/>
        <v/>
      </c>
      <c r="I129" s="64"/>
      <c r="J129" s="64"/>
      <c r="K129" s="103" t="str">
        <f t="shared" si="100"/>
        <v/>
      </c>
      <c r="L129" s="103" t="str">
        <f t="shared" si="101"/>
        <v/>
      </c>
      <c r="M129" s="103" t="str">
        <f t="shared" si="102"/>
        <v/>
      </c>
      <c r="N129" s="103" t="str">
        <f t="shared" si="103"/>
        <v/>
      </c>
      <c r="O129" s="103" t="str">
        <f t="shared" si="104"/>
        <v/>
      </c>
      <c r="P129" s="103" t="str">
        <f t="shared" si="105"/>
        <v/>
      </c>
      <c r="Q129" s="103" t="str">
        <f t="shared" si="78"/>
        <v/>
      </c>
      <c r="R129" s="103" t="str">
        <f t="shared" si="79"/>
        <v/>
      </c>
      <c r="T129" s="26" t="str">
        <f t="shared" si="106"/>
        <v/>
      </c>
      <c r="U129" s="119" t="str">
        <f t="shared" si="80"/>
        <v/>
      </c>
      <c r="V129" s="119"/>
      <c r="W129" s="120" t="str">
        <f t="shared" si="136"/>
        <v/>
      </c>
      <c r="X129" s="120" t="str">
        <f t="shared" si="137"/>
        <v/>
      </c>
      <c r="Y129" s="120" t="str">
        <f t="shared" si="118"/>
        <v/>
      </c>
      <c r="Z129" s="119"/>
      <c r="AA129" s="119" t="str">
        <f t="shared" si="138"/>
        <v/>
      </c>
      <c r="AC129" s="26" t="str">
        <f t="shared" si="119"/>
        <v/>
      </c>
      <c r="AD129" s="25" t="str">
        <f t="shared" si="120"/>
        <v/>
      </c>
      <c r="AE129" s="105"/>
      <c r="AF129" s="26" t="str">
        <f t="shared" si="121"/>
        <v/>
      </c>
      <c r="AG129" s="25" t="str">
        <f t="shared" si="122"/>
        <v/>
      </c>
      <c r="AH129" s="123"/>
      <c r="AI129" s="51" t="str">
        <f t="shared" si="123"/>
        <v/>
      </c>
      <c r="AJ129" s="35" t="str">
        <f t="shared" si="124"/>
        <v/>
      </c>
      <c r="AL129" s="25" t="str">
        <f t="shared" si="139"/>
        <v/>
      </c>
      <c r="AM129" s="25" t="str">
        <f t="shared" si="140"/>
        <v/>
      </c>
      <c r="AO129" s="33" t="str">
        <f t="shared" si="141"/>
        <v/>
      </c>
      <c r="AP129" s="33" t="str">
        <f t="shared" si="142"/>
        <v/>
      </c>
      <c r="AQ129" s="125"/>
      <c r="AR129" s="126" t="str">
        <f t="shared" si="143"/>
        <v/>
      </c>
      <c r="AS129" s="126" t="str">
        <f t="shared" si="144"/>
        <v/>
      </c>
      <c r="AT129" s="126"/>
      <c r="AU129" s="62" t="str">
        <f t="shared" si="125"/>
        <v/>
      </c>
      <c r="AV129" s="62" t="str">
        <f t="shared" si="126"/>
        <v/>
      </c>
      <c r="AW129" s="62" t="str">
        <f t="shared" si="127"/>
        <v/>
      </c>
      <c r="AX129" s="61" t="str">
        <f t="shared" si="145"/>
        <v/>
      </c>
      <c r="AY129" s="61"/>
      <c r="AZ129" s="33" t="str">
        <f>IF(B129="","",VLOOKUP($A$3,'Tab1-Plan'!$B$30:$F$33,IF(B129&lt;65,2,3),FALSE))</f>
        <v/>
      </c>
      <c r="BA129" s="33" t="str">
        <f>IF(T129="","",VLOOKUP($A$3,'Tab1-Plan'!$B$30:$F$33,IF(T129&lt;65,4,5),FALSE))</f>
        <v/>
      </c>
      <c r="BB129" s="115"/>
      <c r="BC129" s="126" t="str">
        <f t="shared" si="128"/>
        <v/>
      </c>
      <c r="BD129" s="126" t="str">
        <f t="shared" si="129"/>
        <v/>
      </c>
      <c r="BE129" s="125"/>
      <c r="BF129" s="62" t="str">
        <f t="shared" si="130"/>
        <v/>
      </c>
      <c r="BG129" s="62" t="str">
        <f t="shared" si="131"/>
        <v/>
      </c>
      <c r="BH129" s="62" t="str">
        <f t="shared" si="132"/>
        <v/>
      </c>
      <c r="BI129" s="61" t="str">
        <f t="shared" si="133"/>
        <v/>
      </c>
      <c r="BJ129" s="61"/>
      <c r="BK129" s="61" t="str">
        <f t="shared" si="134"/>
        <v/>
      </c>
      <c r="BL129" s="61" t="str">
        <f t="shared" si="135"/>
        <v/>
      </c>
      <c r="BM129" s="127"/>
      <c r="BU129" s="37"/>
      <c r="BV129" s="127"/>
      <c r="BW129" s="127"/>
    </row>
    <row r="130" spans="1:75">
      <c r="A130" s="26" t="str">
        <f t="shared" si="117"/>
        <v/>
      </c>
      <c r="B130" s="26" t="str">
        <f t="shared" si="99"/>
        <v/>
      </c>
      <c r="C130" s="26" t="str">
        <f t="shared" si="73"/>
        <v/>
      </c>
      <c r="D130" s="103" t="str">
        <f t="shared" si="74"/>
        <v/>
      </c>
      <c r="E130" s="118" t="str">
        <f t="shared" si="75"/>
        <v/>
      </c>
      <c r="F130" s="103" t="str">
        <f t="shared" si="76"/>
        <v/>
      </c>
      <c r="G130" s="103"/>
      <c r="H130" s="60" t="str">
        <f t="shared" si="77"/>
        <v/>
      </c>
      <c r="I130" s="64"/>
      <c r="J130" s="64"/>
      <c r="K130" s="103" t="str">
        <f t="shared" si="100"/>
        <v/>
      </c>
      <c r="L130" s="103" t="str">
        <f t="shared" si="101"/>
        <v/>
      </c>
      <c r="M130" s="103" t="str">
        <f t="shared" si="102"/>
        <v/>
      </c>
      <c r="N130" s="103" t="str">
        <f t="shared" si="103"/>
        <v/>
      </c>
      <c r="O130" s="103" t="str">
        <f t="shared" si="104"/>
        <v/>
      </c>
      <c r="P130" s="103" t="str">
        <f t="shared" si="105"/>
        <v/>
      </c>
      <c r="Q130" s="103" t="str">
        <f t="shared" si="78"/>
        <v/>
      </c>
      <c r="R130" s="103" t="str">
        <f t="shared" si="79"/>
        <v/>
      </c>
      <c r="T130" s="26" t="str">
        <f t="shared" si="106"/>
        <v/>
      </c>
      <c r="U130" s="119" t="str">
        <f t="shared" si="80"/>
        <v/>
      </c>
      <c r="V130" s="119"/>
      <c r="W130" s="120" t="str">
        <f t="shared" si="136"/>
        <v/>
      </c>
      <c r="X130" s="120" t="str">
        <f t="shared" si="137"/>
        <v/>
      </c>
      <c r="Y130" s="120" t="str">
        <f t="shared" si="118"/>
        <v/>
      </c>
      <c r="Z130" s="119"/>
      <c r="AA130" s="119" t="str">
        <f t="shared" si="138"/>
        <v/>
      </c>
      <c r="AC130" s="26" t="str">
        <f t="shared" si="119"/>
        <v/>
      </c>
      <c r="AD130" s="25" t="str">
        <f t="shared" si="120"/>
        <v/>
      </c>
      <c r="AE130" s="105"/>
      <c r="AF130" s="26" t="str">
        <f t="shared" si="121"/>
        <v/>
      </c>
      <c r="AG130" s="25" t="str">
        <f t="shared" si="122"/>
        <v/>
      </c>
      <c r="AH130" s="123"/>
      <c r="AI130" s="51" t="str">
        <f t="shared" si="123"/>
        <v/>
      </c>
      <c r="AJ130" s="35" t="str">
        <f t="shared" si="124"/>
        <v/>
      </c>
      <c r="AL130" s="25" t="str">
        <f t="shared" si="139"/>
        <v/>
      </c>
      <c r="AM130" s="25" t="str">
        <f t="shared" si="140"/>
        <v/>
      </c>
      <c r="AO130" s="33" t="str">
        <f t="shared" si="141"/>
        <v/>
      </c>
      <c r="AP130" s="33" t="str">
        <f t="shared" si="142"/>
        <v/>
      </c>
      <c r="AQ130" s="125"/>
      <c r="AR130" s="126" t="str">
        <f t="shared" si="143"/>
        <v/>
      </c>
      <c r="AS130" s="126" t="str">
        <f t="shared" si="144"/>
        <v/>
      </c>
      <c r="AT130" s="126"/>
      <c r="AU130" s="62" t="str">
        <f t="shared" si="125"/>
        <v/>
      </c>
      <c r="AV130" s="62" t="str">
        <f t="shared" si="126"/>
        <v/>
      </c>
      <c r="AW130" s="62" t="str">
        <f t="shared" si="127"/>
        <v/>
      </c>
      <c r="AX130" s="61" t="str">
        <f t="shared" si="145"/>
        <v/>
      </c>
      <c r="AY130" s="61"/>
      <c r="AZ130" s="33" t="str">
        <f>IF(B130="","",VLOOKUP($A$3,'Tab1-Plan'!$B$30:$F$33,IF(B130&lt;65,2,3),FALSE))</f>
        <v/>
      </c>
      <c r="BA130" s="33" t="str">
        <f>IF(T130="","",VLOOKUP($A$3,'Tab1-Plan'!$B$30:$F$33,IF(T130&lt;65,4,5),FALSE))</f>
        <v/>
      </c>
      <c r="BB130" s="115"/>
      <c r="BC130" s="126" t="str">
        <f t="shared" si="128"/>
        <v/>
      </c>
      <c r="BD130" s="126" t="str">
        <f t="shared" si="129"/>
        <v/>
      </c>
      <c r="BE130" s="125"/>
      <c r="BF130" s="62" t="str">
        <f t="shared" si="130"/>
        <v/>
      </c>
      <c r="BG130" s="62" t="str">
        <f t="shared" si="131"/>
        <v/>
      </c>
      <c r="BH130" s="62" t="str">
        <f t="shared" si="132"/>
        <v/>
      </c>
      <c r="BI130" s="61" t="str">
        <f t="shared" si="133"/>
        <v/>
      </c>
      <c r="BJ130" s="61"/>
      <c r="BK130" s="61" t="str">
        <f t="shared" si="134"/>
        <v/>
      </c>
      <c r="BL130" s="61" t="str">
        <f t="shared" si="135"/>
        <v/>
      </c>
      <c r="BM130" s="127"/>
      <c r="BU130" s="37"/>
      <c r="BV130" s="127"/>
      <c r="BW130" s="127"/>
    </row>
    <row r="131" spans="1:75">
      <c r="A131" s="26" t="str">
        <f t="shared" si="117"/>
        <v/>
      </c>
      <c r="B131" s="26" t="str">
        <f t="shared" si="99"/>
        <v/>
      </c>
      <c r="C131" s="26" t="str">
        <f t="shared" si="73"/>
        <v/>
      </c>
      <c r="D131" s="103" t="str">
        <f t="shared" si="74"/>
        <v/>
      </c>
      <c r="E131" s="118" t="str">
        <f t="shared" si="75"/>
        <v/>
      </c>
      <c r="F131" s="103" t="str">
        <f t="shared" si="76"/>
        <v/>
      </c>
      <c r="G131" s="103"/>
      <c r="H131" s="60" t="str">
        <f t="shared" si="77"/>
        <v/>
      </c>
      <c r="I131" s="64"/>
      <c r="J131" s="64"/>
      <c r="K131" s="103" t="str">
        <f t="shared" si="100"/>
        <v/>
      </c>
      <c r="L131" s="103" t="str">
        <f t="shared" si="101"/>
        <v/>
      </c>
      <c r="M131" s="103" t="str">
        <f t="shared" si="102"/>
        <v/>
      </c>
      <c r="N131" s="103" t="str">
        <f t="shared" si="103"/>
        <v/>
      </c>
      <c r="O131" s="103" t="str">
        <f t="shared" si="104"/>
        <v/>
      </c>
      <c r="P131" s="103" t="str">
        <f t="shared" si="105"/>
        <v/>
      </c>
      <c r="Q131" s="103" t="str">
        <f t="shared" si="78"/>
        <v/>
      </c>
      <c r="R131" s="103" t="str">
        <f t="shared" si="79"/>
        <v/>
      </c>
      <c r="T131" s="26" t="str">
        <f t="shared" si="106"/>
        <v/>
      </c>
      <c r="U131" s="119" t="str">
        <f t="shared" si="80"/>
        <v/>
      </c>
      <c r="V131" s="119"/>
      <c r="W131" s="120" t="str">
        <f t="shared" si="136"/>
        <v/>
      </c>
      <c r="X131" s="120" t="str">
        <f t="shared" si="137"/>
        <v/>
      </c>
      <c r="Y131" s="120" t="str">
        <f t="shared" si="118"/>
        <v/>
      </c>
      <c r="Z131" s="119"/>
      <c r="AA131" s="119" t="str">
        <f t="shared" si="138"/>
        <v/>
      </c>
      <c r="AC131" s="26" t="str">
        <f t="shared" si="119"/>
        <v/>
      </c>
      <c r="AD131" s="25" t="str">
        <f t="shared" si="120"/>
        <v/>
      </c>
      <c r="AE131" s="105"/>
      <c r="AF131" s="26" t="str">
        <f t="shared" si="121"/>
        <v/>
      </c>
      <c r="AG131" s="25" t="str">
        <f t="shared" si="122"/>
        <v/>
      </c>
      <c r="AH131" s="123"/>
      <c r="AI131" s="51" t="str">
        <f t="shared" si="123"/>
        <v/>
      </c>
      <c r="AJ131" s="35" t="str">
        <f t="shared" si="124"/>
        <v/>
      </c>
      <c r="AL131" s="25" t="str">
        <f t="shared" si="139"/>
        <v/>
      </c>
      <c r="AM131" s="25" t="str">
        <f t="shared" si="140"/>
        <v/>
      </c>
      <c r="AO131" s="33" t="str">
        <f t="shared" si="141"/>
        <v/>
      </c>
      <c r="AP131" s="33" t="str">
        <f t="shared" si="142"/>
        <v/>
      </c>
      <c r="AQ131" s="125"/>
      <c r="AR131" s="126" t="str">
        <f t="shared" si="143"/>
        <v/>
      </c>
      <c r="AS131" s="126" t="str">
        <f t="shared" si="144"/>
        <v/>
      </c>
      <c r="AT131" s="126"/>
      <c r="AU131" s="62" t="str">
        <f t="shared" si="125"/>
        <v/>
      </c>
      <c r="AV131" s="62" t="str">
        <f t="shared" si="126"/>
        <v/>
      </c>
      <c r="AW131" s="62" t="str">
        <f t="shared" si="127"/>
        <v/>
      </c>
      <c r="AX131" s="61" t="str">
        <f t="shared" si="145"/>
        <v/>
      </c>
      <c r="AY131" s="61"/>
      <c r="AZ131" s="33" t="str">
        <f>IF(B131="","",VLOOKUP($A$3,'Tab1-Plan'!$B$30:$F$33,IF(B131&lt;65,2,3),FALSE))</f>
        <v/>
      </c>
      <c r="BA131" s="33" t="str">
        <f>IF(T131="","",VLOOKUP($A$3,'Tab1-Plan'!$B$30:$F$33,IF(T131&lt;65,4,5),FALSE))</f>
        <v/>
      </c>
      <c r="BB131" s="115"/>
      <c r="BC131" s="126" t="str">
        <f t="shared" si="128"/>
        <v/>
      </c>
      <c r="BD131" s="126" t="str">
        <f t="shared" si="129"/>
        <v/>
      </c>
      <c r="BE131" s="125"/>
      <c r="BF131" s="62" t="str">
        <f t="shared" si="130"/>
        <v/>
      </c>
      <c r="BG131" s="62" t="str">
        <f t="shared" si="131"/>
        <v/>
      </c>
      <c r="BH131" s="62" t="str">
        <f t="shared" si="132"/>
        <v/>
      </c>
      <c r="BI131" s="61" t="str">
        <f t="shared" si="133"/>
        <v/>
      </c>
      <c r="BJ131" s="61"/>
      <c r="BK131" s="61" t="str">
        <f t="shared" si="134"/>
        <v/>
      </c>
      <c r="BL131" s="61" t="str">
        <f t="shared" si="135"/>
        <v/>
      </c>
      <c r="BM131" s="127"/>
      <c r="BU131" s="37"/>
      <c r="BV131" s="127"/>
      <c r="BW131" s="127"/>
    </row>
    <row r="132" spans="1:75">
      <c r="A132" s="26" t="str">
        <f t="shared" si="117"/>
        <v/>
      </c>
      <c r="B132" s="26" t="str">
        <f t="shared" si="99"/>
        <v/>
      </c>
      <c r="C132" s="26" t="str">
        <f t="shared" si="73"/>
        <v/>
      </c>
      <c r="D132" s="103" t="str">
        <f t="shared" si="74"/>
        <v/>
      </c>
      <c r="E132" s="118" t="str">
        <f t="shared" si="75"/>
        <v/>
      </c>
      <c r="F132" s="103" t="str">
        <f t="shared" si="76"/>
        <v/>
      </c>
      <c r="G132" s="103"/>
      <c r="H132" s="60" t="str">
        <f t="shared" si="77"/>
        <v/>
      </c>
      <c r="I132" s="64"/>
      <c r="J132" s="64"/>
      <c r="K132" s="103" t="str">
        <f t="shared" si="100"/>
        <v/>
      </c>
      <c r="L132" s="103" t="str">
        <f t="shared" si="101"/>
        <v/>
      </c>
      <c r="M132" s="103" t="str">
        <f t="shared" si="102"/>
        <v/>
      </c>
      <c r="N132" s="103" t="str">
        <f t="shared" si="103"/>
        <v/>
      </c>
      <c r="O132" s="103" t="str">
        <f t="shared" si="104"/>
        <v/>
      </c>
      <c r="P132" s="103" t="str">
        <f t="shared" si="105"/>
        <v/>
      </c>
      <c r="Q132" s="103" t="str">
        <f t="shared" si="78"/>
        <v/>
      </c>
      <c r="R132" s="103" t="str">
        <f t="shared" si="79"/>
        <v/>
      </c>
      <c r="T132" s="26" t="str">
        <f t="shared" si="106"/>
        <v/>
      </c>
      <c r="U132" s="119" t="str">
        <f t="shared" si="80"/>
        <v/>
      </c>
      <c r="V132" s="119"/>
      <c r="W132" s="120" t="str">
        <f t="shared" si="136"/>
        <v/>
      </c>
      <c r="X132" s="120" t="str">
        <f t="shared" si="137"/>
        <v/>
      </c>
      <c r="Y132" s="120" t="str">
        <f t="shared" si="118"/>
        <v/>
      </c>
      <c r="Z132" s="119"/>
      <c r="AA132" s="119" t="str">
        <f t="shared" si="138"/>
        <v/>
      </c>
      <c r="AC132" s="26" t="str">
        <f t="shared" si="119"/>
        <v/>
      </c>
      <c r="AD132" s="25" t="str">
        <f t="shared" si="120"/>
        <v/>
      </c>
      <c r="AE132" s="105"/>
      <c r="AF132" s="26" t="str">
        <f t="shared" si="121"/>
        <v/>
      </c>
      <c r="AG132" s="25" t="str">
        <f t="shared" si="122"/>
        <v/>
      </c>
      <c r="AH132" s="123"/>
      <c r="AI132" s="51" t="str">
        <f t="shared" si="123"/>
        <v/>
      </c>
      <c r="AJ132" s="35" t="str">
        <f t="shared" si="124"/>
        <v/>
      </c>
      <c r="AL132" s="25" t="str">
        <f t="shared" si="139"/>
        <v/>
      </c>
      <c r="AM132" s="25" t="str">
        <f t="shared" si="140"/>
        <v/>
      </c>
      <c r="AO132" s="33" t="str">
        <f t="shared" si="141"/>
        <v/>
      </c>
      <c r="AP132" s="33" t="str">
        <f t="shared" si="142"/>
        <v/>
      </c>
      <c r="AQ132" s="125"/>
      <c r="AR132" s="126" t="str">
        <f t="shared" si="143"/>
        <v/>
      </c>
      <c r="AS132" s="126" t="str">
        <f t="shared" si="144"/>
        <v/>
      </c>
      <c r="AT132" s="126"/>
      <c r="AU132" s="62" t="str">
        <f t="shared" si="125"/>
        <v/>
      </c>
      <c r="AV132" s="62" t="str">
        <f t="shared" si="126"/>
        <v/>
      </c>
      <c r="AW132" s="62" t="str">
        <f t="shared" si="127"/>
        <v/>
      </c>
      <c r="AX132" s="61" t="str">
        <f t="shared" si="145"/>
        <v/>
      </c>
      <c r="AY132" s="61"/>
      <c r="AZ132" s="33" t="str">
        <f>IF(B132="","",VLOOKUP($A$3,'Tab1-Plan'!$B$30:$F$33,IF(B132&lt;65,2,3),FALSE))</f>
        <v/>
      </c>
      <c r="BA132" s="33" t="str">
        <f>IF(T132="","",VLOOKUP($A$3,'Tab1-Plan'!$B$30:$F$33,IF(T132&lt;65,4,5),FALSE))</f>
        <v/>
      </c>
      <c r="BB132" s="115"/>
      <c r="BC132" s="126" t="str">
        <f t="shared" si="128"/>
        <v/>
      </c>
      <c r="BD132" s="126" t="str">
        <f t="shared" si="129"/>
        <v/>
      </c>
      <c r="BE132" s="125"/>
      <c r="BF132" s="62" t="str">
        <f t="shared" si="130"/>
        <v/>
      </c>
      <c r="BG132" s="62" t="str">
        <f t="shared" si="131"/>
        <v/>
      </c>
      <c r="BH132" s="62" t="str">
        <f t="shared" si="132"/>
        <v/>
      </c>
      <c r="BI132" s="61" t="str">
        <f t="shared" si="133"/>
        <v/>
      </c>
      <c r="BJ132" s="61"/>
      <c r="BK132" s="61" t="str">
        <f t="shared" si="134"/>
        <v/>
      </c>
      <c r="BL132" s="61" t="str">
        <f t="shared" si="135"/>
        <v/>
      </c>
      <c r="BM132" s="127"/>
      <c r="BU132" s="37"/>
      <c r="BV132" s="127"/>
      <c r="BW132" s="127"/>
    </row>
    <row r="133" spans="1:75">
      <c r="A133" s="26" t="str">
        <f t="shared" si="117"/>
        <v/>
      </c>
      <c r="B133" s="26" t="str">
        <f t="shared" si="99"/>
        <v/>
      </c>
      <c r="C133" s="26" t="str">
        <f t="shared" si="73"/>
        <v/>
      </c>
      <c r="D133" s="103" t="str">
        <f t="shared" si="74"/>
        <v/>
      </c>
      <c r="E133" s="118" t="str">
        <f t="shared" si="75"/>
        <v/>
      </c>
      <c r="F133" s="103" t="str">
        <f t="shared" si="76"/>
        <v/>
      </c>
      <c r="G133" s="103"/>
      <c r="H133" s="60" t="str">
        <f t="shared" si="77"/>
        <v/>
      </c>
      <c r="I133" s="64"/>
      <c r="J133" s="64"/>
      <c r="K133" s="103" t="str">
        <f t="shared" si="100"/>
        <v/>
      </c>
      <c r="L133" s="103" t="str">
        <f t="shared" si="101"/>
        <v/>
      </c>
      <c r="M133" s="103" t="str">
        <f t="shared" si="102"/>
        <v/>
      </c>
      <c r="N133" s="103" t="str">
        <f t="shared" si="103"/>
        <v/>
      </c>
      <c r="O133" s="103" t="str">
        <f t="shared" si="104"/>
        <v/>
      </c>
      <c r="P133" s="103" t="str">
        <f t="shared" si="105"/>
        <v/>
      </c>
      <c r="Q133" s="103" t="str">
        <f t="shared" si="78"/>
        <v/>
      </c>
      <c r="R133" s="103" t="str">
        <f t="shared" si="79"/>
        <v/>
      </c>
      <c r="T133" s="26" t="str">
        <f t="shared" si="106"/>
        <v/>
      </c>
      <c r="U133" s="119" t="str">
        <f t="shared" si="80"/>
        <v/>
      </c>
      <c r="V133" s="119"/>
      <c r="W133" s="120" t="str">
        <f t="shared" si="136"/>
        <v/>
      </c>
      <c r="X133" s="120" t="str">
        <f t="shared" si="137"/>
        <v/>
      </c>
      <c r="Y133" s="120" t="str">
        <f t="shared" si="118"/>
        <v/>
      </c>
      <c r="Z133" s="119"/>
      <c r="AA133" s="119" t="str">
        <f t="shared" si="138"/>
        <v/>
      </c>
      <c r="AC133" s="26" t="str">
        <f t="shared" si="119"/>
        <v/>
      </c>
      <c r="AD133" s="25" t="str">
        <f t="shared" si="120"/>
        <v/>
      </c>
      <c r="AE133" s="105"/>
      <c r="AF133" s="26" t="str">
        <f t="shared" si="121"/>
        <v/>
      </c>
      <c r="AG133" s="25" t="str">
        <f t="shared" si="122"/>
        <v/>
      </c>
      <c r="AH133" s="123"/>
      <c r="AI133" s="51" t="str">
        <f t="shared" si="123"/>
        <v/>
      </c>
      <c r="AJ133" s="35" t="str">
        <f t="shared" si="124"/>
        <v/>
      </c>
      <c r="AL133" s="25" t="str">
        <f t="shared" si="139"/>
        <v/>
      </c>
      <c r="AM133" s="25" t="str">
        <f t="shared" si="140"/>
        <v/>
      </c>
      <c r="AO133" s="33" t="str">
        <f t="shared" si="141"/>
        <v/>
      </c>
      <c r="AP133" s="33" t="str">
        <f t="shared" si="142"/>
        <v/>
      </c>
      <c r="AQ133" s="125"/>
      <c r="AR133" s="126" t="str">
        <f t="shared" si="143"/>
        <v/>
      </c>
      <c r="AS133" s="126" t="str">
        <f t="shared" si="144"/>
        <v/>
      </c>
      <c r="AT133" s="126"/>
      <c r="AU133" s="62" t="str">
        <f t="shared" si="125"/>
        <v/>
      </c>
      <c r="AV133" s="62" t="str">
        <f t="shared" si="126"/>
        <v/>
      </c>
      <c r="AW133" s="62" t="str">
        <f t="shared" si="127"/>
        <v/>
      </c>
      <c r="AX133" s="61" t="str">
        <f t="shared" si="145"/>
        <v/>
      </c>
      <c r="AY133" s="61"/>
      <c r="AZ133" s="33" t="str">
        <f>IF(B133="","",VLOOKUP($A$3,'Tab1-Plan'!$B$30:$F$33,IF(B133&lt;65,2,3),FALSE))</f>
        <v/>
      </c>
      <c r="BA133" s="33" t="str">
        <f>IF(T133="","",VLOOKUP($A$3,'Tab1-Plan'!$B$30:$F$33,IF(T133&lt;65,4,5),FALSE))</f>
        <v/>
      </c>
      <c r="BB133" s="115"/>
      <c r="BC133" s="126" t="str">
        <f t="shared" si="128"/>
        <v/>
      </c>
      <c r="BD133" s="126" t="str">
        <f t="shared" si="129"/>
        <v/>
      </c>
      <c r="BE133" s="125"/>
      <c r="BF133" s="62" t="str">
        <f t="shared" si="130"/>
        <v/>
      </c>
      <c r="BG133" s="62" t="str">
        <f t="shared" si="131"/>
        <v/>
      </c>
      <c r="BH133" s="62" t="str">
        <f t="shared" si="132"/>
        <v/>
      </c>
      <c r="BI133" s="61" t="str">
        <f t="shared" si="133"/>
        <v/>
      </c>
      <c r="BJ133" s="61"/>
      <c r="BK133" s="61" t="str">
        <f t="shared" si="134"/>
        <v/>
      </c>
      <c r="BL133" s="61" t="str">
        <f t="shared" si="135"/>
        <v/>
      </c>
      <c r="BM133" s="127"/>
      <c r="BU133" s="37"/>
      <c r="BV133" s="127"/>
      <c r="BW133" s="127"/>
    </row>
    <row r="134" spans="1:75">
      <c r="A134" s="26" t="str">
        <f t="shared" si="117"/>
        <v/>
      </c>
      <c r="B134" s="26" t="str">
        <f t="shared" si="99"/>
        <v/>
      </c>
      <c r="C134" s="26" t="str">
        <f t="shared" ref="C134:C150" si="146">IF(B134="","",retiree_service_at_retirement)</f>
        <v/>
      </c>
      <c r="D134" s="103" t="str">
        <f t="shared" ref="D134:D150" si="147">IF(B134="","",IF($A$2="R",0,VLOOKUP($B134,RETIREMENT,2,TRUE)))</f>
        <v/>
      </c>
      <c r="E134" s="118" t="str">
        <f t="shared" ref="E134:E150" si="148">IF(B134="","",IF($A$2="R",0,VLOOKUP($B134,WITHDRAWAL,2)))</f>
        <v/>
      </c>
      <c r="F134" s="103" t="str">
        <f t="shared" ref="F134:F150" si="149">IF(B134="","",IF(OR(retiree_sex="M",retiree_sex="m"),VLOOKUP(IF(B134&lt;20,20,$B134),DEATH_MALE,2),IF(OR(retiree_sex="F",retiree_sex="f"),VLOOKUP(IF(B134&lt;20,20,$B134),DEATH_FEMALE,2),"error")))</f>
        <v/>
      </c>
      <c r="G134" s="103"/>
      <c r="H134" s="60" t="str">
        <f t="shared" ref="H134:H150" si="150">IF(B134="","",IF($A$2="R",1,0))</f>
        <v/>
      </c>
      <c r="I134" s="64"/>
      <c r="J134" s="64"/>
      <c r="K134" s="103" t="str">
        <f t="shared" si="100"/>
        <v/>
      </c>
      <c r="L134" s="103" t="str">
        <f t="shared" si="101"/>
        <v/>
      </c>
      <c r="M134" s="103" t="str">
        <f t="shared" si="102"/>
        <v/>
      </c>
      <c r="N134" s="103" t="str">
        <f t="shared" si="103"/>
        <v/>
      </c>
      <c r="O134" s="103" t="str">
        <f t="shared" si="104"/>
        <v/>
      </c>
      <c r="P134" s="103" t="str">
        <f t="shared" si="105"/>
        <v/>
      </c>
      <c r="Q134" s="103" t="str">
        <f t="shared" ref="Q134:Q150" si="151">IF(B134="","",P134*(1-$F134))</f>
        <v/>
      </c>
      <c r="R134" s="103" t="str">
        <f t="shared" ref="R134:R150" si="152">IF(B134="","",AVERAGE(P134:Q134))</f>
        <v/>
      </c>
      <c r="T134" s="26" t="str">
        <f t="shared" si="106"/>
        <v/>
      </c>
      <c r="U134" s="119" t="str">
        <f t="shared" ref="U134:U150" si="153">IF(T134="","",IF(OR(retiree_sex="M",retiree_sex="m"),VLOOKUP(IF(T134&lt;20,20,$T134),DEATH_FEMALE,2),IF(OR(retiree_sex="F",retiree_sex="f"),VLOOKUP(IF(T134&lt;20,20,$T134),DEATH_MALE,2),"error")))</f>
        <v/>
      </c>
      <c r="V134" s="119"/>
      <c r="W134" s="120" t="str">
        <f t="shared" si="136"/>
        <v/>
      </c>
      <c r="X134" s="120" t="str">
        <f t="shared" si="137"/>
        <v/>
      </c>
      <c r="Y134" s="120" t="str">
        <f t="shared" ref="Y134:Y150" si="154">IF(T134="","",AVERAGE(W134,X134))</f>
        <v/>
      </c>
      <c r="Z134" s="119"/>
      <c r="AA134" s="119" t="str">
        <f t="shared" si="138"/>
        <v/>
      </c>
      <c r="AC134" s="26" t="str">
        <f t="shared" ref="AC134:AC150" si="155">B134</f>
        <v/>
      </c>
      <c r="AD134" s="25" t="str">
        <f t="shared" ref="AD134:AD150" si="156">IF(AC134="","",VLOOKUP(AC134,agingtable,3))</f>
        <v/>
      </c>
      <c r="AE134" s="105"/>
      <c r="AF134" s="26" t="str">
        <f t="shared" ref="AF134:AF150" si="157">T134</f>
        <v/>
      </c>
      <c r="AG134" s="25" t="str">
        <f t="shared" ref="AG134:AG150" si="158">IF(AF134="","",VLOOKUP(AF134,agingtable,3))</f>
        <v/>
      </c>
      <c r="AH134" s="123"/>
      <c r="AI134" s="51" t="str">
        <f t="shared" ref="AI134:AI150" si="159">IF(A134="","",VLOOKUP($A134,TRENDS,2,TRUE))</f>
        <v/>
      </c>
      <c r="AJ134" s="35" t="str">
        <f t="shared" ref="AJ134:AJ150" si="160">IF(A134="","",VLOOKUP($A134,TRENDS,3,TRUE))</f>
        <v/>
      </c>
      <c r="AL134" s="25" t="str">
        <f t="shared" si="139"/>
        <v/>
      </c>
      <c r="AM134" s="25" t="str">
        <f t="shared" si="140"/>
        <v/>
      </c>
      <c r="AO134" s="33" t="str">
        <f t="shared" si="141"/>
        <v/>
      </c>
      <c r="AP134" s="33" t="str">
        <f t="shared" si="142"/>
        <v/>
      </c>
      <c r="AQ134" s="125"/>
      <c r="AR134" s="126" t="str">
        <f t="shared" si="143"/>
        <v/>
      </c>
      <c r="AS134" s="126" t="str">
        <f t="shared" si="144"/>
        <v/>
      </c>
      <c r="AT134" s="126"/>
      <c r="AU134" s="62" t="str">
        <f t="shared" ref="AU134:AU150" si="161">IF($B134="","",(AR134)*$R134*$I134)</f>
        <v/>
      </c>
      <c r="AV134" s="62" t="str">
        <f t="shared" ref="AV134:AV150" si="162">IF($T134="","",(AS134)*$Y134*$I134)</f>
        <v/>
      </c>
      <c r="AW134" s="62" t="str">
        <f t="shared" ref="AW134:AW150" si="163">IF($A134="","",SUM(AU134:AV134))</f>
        <v/>
      </c>
      <c r="AX134" s="61" t="str">
        <f t="shared" si="145"/>
        <v/>
      </c>
      <c r="AY134" s="61"/>
      <c r="AZ134" s="33" t="str">
        <f>IF(B134="","",VLOOKUP($A$3,'Tab1-Plan'!$B$30:$F$33,IF(B134&lt;65,2,3),FALSE))</f>
        <v/>
      </c>
      <c r="BA134" s="33" t="str">
        <f>IF(T134="","",VLOOKUP($A$3,'Tab1-Plan'!$B$30:$F$33,IF(T134&lt;65,4,5),FALSE))</f>
        <v/>
      </c>
      <c r="BB134" s="115"/>
      <c r="BC134" s="126" t="str">
        <f t="shared" ref="BC134:BC150" si="164">IF(B134="","",AZ134*IF(AZ134&lt;1,AR134,AM134))</f>
        <v/>
      </c>
      <c r="BD134" s="126" t="str">
        <f t="shared" ref="BD134:BD150" si="165">IF($T134="","",BA134*IF(BA134&lt;1,AS134,$AM134))</f>
        <v/>
      </c>
      <c r="BE134" s="125"/>
      <c r="BF134" s="62" t="str">
        <f t="shared" si="130"/>
        <v/>
      </c>
      <c r="BG134" s="62" t="str">
        <f t="shared" ref="BG134:BG150" si="166">IF($T134="","",(BD134)*$Y134*$I134)</f>
        <v/>
      </c>
      <c r="BH134" s="62" t="str">
        <f t="shared" ref="BH134:BH150" si="167">IF($A134="","",SUM(BF134:BG134))</f>
        <v/>
      </c>
      <c r="BI134" s="61" t="str">
        <f t="shared" ref="BI134:BI150" si="168">IF($A134="","",BH134*AA134)</f>
        <v/>
      </c>
      <c r="BJ134" s="61"/>
      <c r="BK134" s="61" t="str">
        <f t="shared" ref="BK134:BK150" si="169">IF(A134="","",AW134-BH134)</f>
        <v/>
      </c>
      <c r="BL134" s="61" t="str">
        <f t="shared" ref="BL134:BL150" si="170">IF(A134="","",AX134-BI134)</f>
        <v/>
      </c>
      <c r="BM134" s="127"/>
      <c r="BU134" s="37"/>
      <c r="BV134" s="127"/>
      <c r="BW134" s="127"/>
    </row>
    <row r="135" spans="1:75">
      <c r="A135" s="26" t="str">
        <f t="shared" si="117"/>
        <v/>
      </c>
      <c r="B135" s="26" t="str">
        <f t="shared" ref="B135:B150" si="171">IF(B134="","",IF((B134+1)&gt;110,"",B134+1))</f>
        <v/>
      </c>
      <c r="C135" s="26" t="str">
        <f t="shared" si="146"/>
        <v/>
      </c>
      <c r="D135" s="103" t="str">
        <f t="shared" si="147"/>
        <v/>
      </c>
      <c r="E135" s="118" t="str">
        <f t="shared" si="148"/>
        <v/>
      </c>
      <c r="F135" s="103" t="str">
        <f t="shared" si="149"/>
        <v/>
      </c>
      <c r="G135" s="103"/>
      <c r="H135" s="60" t="str">
        <f t="shared" si="150"/>
        <v/>
      </c>
      <c r="I135" s="64"/>
      <c r="J135" s="64"/>
      <c r="K135" s="103" t="str">
        <f t="shared" ref="K135:K150" si="172">IF(B135="","",O134)</f>
        <v/>
      </c>
      <c r="L135" s="103" t="str">
        <f t="shared" ref="L135:L150" si="173">IF(B135="","",H135*$K135*IF($D135="",0,$D135))</f>
        <v/>
      </c>
      <c r="M135" s="103" t="str">
        <f t="shared" ref="M135:M150" si="174">IF(B135="","",IF(H135=1,0,$K135*IF($E135="",0,$E135)))</f>
        <v/>
      </c>
      <c r="N135" s="103" t="str">
        <f t="shared" ref="N135:N150" si="175">IF(B135="","",$K135*$F135)</f>
        <v/>
      </c>
      <c r="O135" s="103" t="str">
        <f t="shared" ref="O135:O150" si="176">IF(B135="","",MAX(K135-SUM(L135:N135),0))</f>
        <v/>
      </c>
      <c r="P135" s="103" t="str">
        <f t="shared" ref="P135:P150" si="177">IF(B135="","",L135+Q134)</f>
        <v/>
      </c>
      <c r="Q135" s="103" t="str">
        <f t="shared" si="151"/>
        <v/>
      </c>
      <c r="R135" s="103" t="str">
        <f t="shared" si="152"/>
        <v/>
      </c>
      <c r="T135" s="26" t="str">
        <f t="shared" ref="T135:T150" si="178">IF(T134="","",IF((T134+1)&gt;110,"",T134+1))</f>
        <v/>
      </c>
      <c r="U135" s="119" t="str">
        <f t="shared" si="153"/>
        <v/>
      </c>
      <c r="V135" s="119"/>
      <c r="W135" s="120" t="str">
        <f t="shared" ref="W135:W150" si="179">IF(T135="","",X134+IF(L135="",0,L135))</f>
        <v/>
      </c>
      <c r="X135" s="120" t="str">
        <f t="shared" ref="X135:X150" si="180">IF(T135="","",W135*(1-U135)*(1-IF(B135="",0,F135)))</f>
        <v/>
      </c>
      <c r="Y135" s="120" t="str">
        <f t="shared" si="154"/>
        <v/>
      </c>
      <c r="Z135" s="119"/>
      <c r="AA135" s="119" t="str">
        <f t="shared" ref="AA135:AA150" si="181">IF(A135="","",AA134/(1+discount))</f>
        <v/>
      </c>
      <c r="AC135" s="26" t="str">
        <f t="shared" si="155"/>
        <v/>
      </c>
      <c r="AD135" s="25" t="str">
        <f t="shared" si="156"/>
        <v/>
      </c>
      <c r="AE135" s="105"/>
      <c r="AF135" s="26" t="str">
        <f t="shared" si="157"/>
        <v/>
      </c>
      <c r="AG135" s="25" t="str">
        <f t="shared" si="158"/>
        <v/>
      </c>
      <c r="AH135" s="123"/>
      <c r="AI135" s="51" t="str">
        <f t="shared" si="159"/>
        <v/>
      </c>
      <c r="AJ135" s="35" t="str">
        <f t="shared" si="160"/>
        <v/>
      </c>
      <c r="AL135" s="25" t="str">
        <f t="shared" ref="AL135:AL150" si="182">IF(A135="","",AL134*(1+AI134))</f>
        <v/>
      </c>
      <c r="AM135" s="25" t="str">
        <f t="shared" ref="AM135:AM150" si="183">IF(A135="","",AM134*(1+AJ134))</f>
        <v/>
      </c>
      <c r="AO135" s="33" t="str">
        <f t="shared" ref="AO135:AO150" si="184">IF(B135="","",IF(B135&lt;65,cc_pre_ret_age65,cc_pst_ret_age65))</f>
        <v/>
      </c>
      <c r="AP135" s="33" t="str">
        <f t="shared" ref="AP135:AP150" si="185">IF(T135="","",IF(T135&lt;65,cc_pre_sp_age65,cc_pst_sp_age65))</f>
        <v/>
      </c>
      <c r="AQ135" s="125"/>
      <c r="AR135" s="126" t="str">
        <f t="shared" ref="AR135:AR150" si="186">IF(B135="","",AO135*AL135*AD135)</f>
        <v/>
      </c>
      <c r="AS135" s="126" t="str">
        <f t="shared" ref="AS135:AS150" si="187">IF(T135="","",AP135*AL135*AG135)</f>
        <v/>
      </c>
      <c r="AT135" s="126"/>
      <c r="AU135" s="62" t="str">
        <f t="shared" si="161"/>
        <v/>
      </c>
      <c r="AV135" s="62" t="str">
        <f t="shared" si="162"/>
        <v/>
      </c>
      <c r="AW135" s="62" t="str">
        <f t="shared" si="163"/>
        <v/>
      </c>
      <c r="AX135" s="61" t="str">
        <f t="shared" ref="AX135:AX150" si="188">IF($A135="","",AW135*AA135)</f>
        <v/>
      </c>
      <c r="AY135" s="61"/>
      <c r="AZ135" s="33" t="str">
        <f>IF(B135="","",VLOOKUP($A$3,'Tab1-Plan'!$B$30:$F$33,IF(B135&lt;65,2,3),FALSE))</f>
        <v/>
      </c>
      <c r="BA135" s="33" t="str">
        <f>IF(T135="","",VLOOKUP($A$3,'Tab1-Plan'!$B$30:$F$33,IF(T135&lt;65,4,5),FALSE))</f>
        <v/>
      </c>
      <c r="BB135" s="115"/>
      <c r="BC135" s="126" t="str">
        <f t="shared" si="164"/>
        <v/>
      </c>
      <c r="BD135" s="126" t="str">
        <f t="shared" si="165"/>
        <v/>
      </c>
      <c r="BE135" s="125"/>
      <c r="BF135" s="62" t="str">
        <f t="shared" ref="BF135:BF150" si="189">IF($B135="","",(BC135)*$R135*$I135)</f>
        <v/>
      </c>
      <c r="BG135" s="62" t="str">
        <f t="shared" si="166"/>
        <v/>
      </c>
      <c r="BH135" s="62" t="str">
        <f t="shared" si="167"/>
        <v/>
      </c>
      <c r="BI135" s="61" t="str">
        <f t="shared" si="168"/>
        <v/>
      </c>
      <c r="BJ135" s="61"/>
      <c r="BK135" s="61" t="str">
        <f t="shared" si="169"/>
        <v/>
      </c>
      <c r="BL135" s="61" t="str">
        <f t="shared" si="170"/>
        <v/>
      </c>
      <c r="BM135" s="127"/>
      <c r="BU135" s="37"/>
      <c r="BV135" s="127"/>
      <c r="BW135" s="127"/>
    </row>
    <row r="136" spans="1:75">
      <c r="A136" s="26" t="str">
        <f t="shared" ref="A136:A150" si="190">IF(AND(B136="",T136=""),"",A135+1)</f>
        <v/>
      </c>
      <c r="B136" s="26" t="str">
        <f t="shared" si="171"/>
        <v/>
      </c>
      <c r="C136" s="26" t="str">
        <f t="shared" si="146"/>
        <v/>
      </c>
      <c r="D136" s="103" t="str">
        <f t="shared" si="147"/>
        <v/>
      </c>
      <c r="E136" s="118" t="str">
        <f t="shared" si="148"/>
        <v/>
      </c>
      <c r="F136" s="103" t="str">
        <f t="shared" si="149"/>
        <v/>
      </c>
      <c r="G136" s="103"/>
      <c r="H136" s="60" t="str">
        <f t="shared" si="150"/>
        <v/>
      </c>
      <c r="I136" s="64"/>
      <c r="J136" s="64"/>
      <c r="K136" s="103" t="str">
        <f t="shared" si="172"/>
        <v/>
      </c>
      <c r="L136" s="103" t="str">
        <f t="shared" si="173"/>
        <v/>
      </c>
      <c r="M136" s="103" t="str">
        <f t="shared" si="174"/>
        <v/>
      </c>
      <c r="N136" s="103" t="str">
        <f t="shared" si="175"/>
        <v/>
      </c>
      <c r="O136" s="103" t="str">
        <f t="shared" si="176"/>
        <v/>
      </c>
      <c r="P136" s="103" t="str">
        <f t="shared" si="177"/>
        <v/>
      </c>
      <c r="Q136" s="103" t="str">
        <f t="shared" si="151"/>
        <v/>
      </c>
      <c r="R136" s="103" t="str">
        <f t="shared" si="152"/>
        <v/>
      </c>
      <c r="T136" s="26" t="str">
        <f t="shared" si="178"/>
        <v/>
      </c>
      <c r="U136" s="119" t="str">
        <f t="shared" si="153"/>
        <v/>
      </c>
      <c r="V136" s="119"/>
      <c r="W136" s="120" t="str">
        <f t="shared" si="179"/>
        <v/>
      </c>
      <c r="X136" s="120" t="str">
        <f t="shared" si="180"/>
        <v/>
      </c>
      <c r="Y136" s="120" t="str">
        <f t="shared" si="154"/>
        <v/>
      </c>
      <c r="Z136" s="119"/>
      <c r="AA136" s="119" t="str">
        <f t="shared" si="181"/>
        <v/>
      </c>
      <c r="AC136" s="26" t="str">
        <f t="shared" si="155"/>
        <v/>
      </c>
      <c r="AD136" s="25" t="str">
        <f t="shared" si="156"/>
        <v/>
      </c>
      <c r="AE136" s="105"/>
      <c r="AF136" s="26" t="str">
        <f t="shared" si="157"/>
        <v/>
      </c>
      <c r="AG136" s="25" t="str">
        <f t="shared" si="158"/>
        <v/>
      </c>
      <c r="AH136" s="123"/>
      <c r="AI136" s="51" t="str">
        <f t="shared" si="159"/>
        <v/>
      </c>
      <c r="AJ136" s="35" t="str">
        <f t="shared" si="160"/>
        <v/>
      </c>
      <c r="AL136" s="25" t="str">
        <f t="shared" si="182"/>
        <v/>
      </c>
      <c r="AM136" s="25" t="str">
        <f t="shared" si="183"/>
        <v/>
      </c>
      <c r="AO136" s="33" t="str">
        <f t="shared" si="184"/>
        <v/>
      </c>
      <c r="AP136" s="33" t="str">
        <f t="shared" si="185"/>
        <v/>
      </c>
      <c r="AQ136" s="125"/>
      <c r="AR136" s="126" t="str">
        <f t="shared" si="186"/>
        <v/>
      </c>
      <c r="AS136" s="126" t="str">
        <f t="shared" si="187"/>
        <v/>
      </c>
      <c r="AT136" s="126"/>
      <c r="AU136" s="62" t="str">
        <f t="shared" si="161"/>
        <v/>
      </c>
      <c r="AV136" s="62" t="str">
        <f t="shared" si="162"/>
        <v/>
      </c>
      <c r="AW136" s="62" t="str">
        <f t="shared" si="163"/>
        <v/>
      </c>
      <c r="AX136" s="61" t="str">
        <f t="shared" si="188"/>
        <v/>
      </c>
      <c r="AY136" s="61"/>
      <c r="AZ136" s="33" t="str">
        <f>IF(B136="","",VLOOKUP($A$3,'Tab1-Plan'!$B$30:$F$33,IF(B136&lt;65,2,3),FALSE))</f>
        <v/>
      </c>
      <c r="BA136" s="33" t="str">
        <f>IF(T136="","",VLOOKUP($A$3,'Tab1-Plan'!$B$30:$F$33,IF(T136&lt;65,4,5),FALSE))</f>
        <v/>
      </c>
      <c r="BB136" s="115"/>
      <c r="BC136" s="126" t="str">
        <f t="shared" si="164"/>
        <v/>
      </c>
      <c r="BD136" s="126" t="str">
        <f t="shared" si="165"/>
        <v/>
      </c>
      <c r="BE136" s="125"/>
      <c r="BF136" s="62" t="str">
        <f t="shared" si="189"/>
        <v/>
      </c>
      <c r="BG136" s="62" t="str">
        <f t="shared" si="166"/>
        <v/>
      </c>
      <c r="BH136" s="62" t="str">
        <f t="shared" si="167"/>
        <v/>
      </c>
      <c r="BI136" s="61" t="str">
        <f t="shared" si="168"/>
        <v/>
      </c>
      <c r="BJ136" s="61"/>
      <c r="BK136" s="61" t="str">
        <f t="shared" si="169"/>
        <v/>
      </c>
      <c r="BL136" s="61" t="str">
        <f t="shared" si="170"/>
        <v/>
      </c>
      <c r="BM136" s="127"/>
      <c r="BU136" s="37"/>
      <c r="BV136" s="127"/>
      <c r="BW136" s="127"/>
    </row>
    <row r="137" spans="1:75">
      <c r="A137" s="26" t="str">
        <f t="shared" si="190"/>
        <v/>
      </c>
      <c r="B137" s="26" t="str">
        <f t="shared" si="171"/>
        <v/>
      </c>
      <c r="C137" s="26" t="str">
        <f t="shared" si="146"/>
        <v/>
      </c>
      <c r="D137" s="103" t="str">
        <f t="shared" si="147"/>
        <v/>
      </c>
      <c r="E137" s="118" t="str">
        <f t="shared" si="148"/>
        <v/>
      </c>
      <c r="F137" s="103" t="str">
        <f t="shared" si="149"/>
        <v/>
      </c>
      <c r="G137" s="103"/>
      <c r="H137" s="60" t="str">
        <f t="shared" si="150"/>
        <v/>
      </c>
      <c r="I137" s="64"/>
      <c r="J137" s="64"/>
      <c r="K137" s="103" t="str">
        <f t="shared" si="172"/>
        <v/>
      </c>
      <c r="L137" s="103" t="str">
        <f t="shared" si="173"/>
        <v/>
      </c>
      <c r="M137" s="103" t="str">
        <f t="shared" si="174"/>
        <v/>
      </c>
      <c r="N137" s="103" t="str">
        <f t="shared" si="175"/>
        <v/>
      </c>
      <c r="O137" s="103" t="str">
        <f t="shared" si="176"/>
        <v/>
      </c>
      <c r="P137" s="103" t="str">
        <f t="shared" si="177"/>
        <v/>
      </c>
      <c r="Q137" s="103" t="str">
        <f t="shared" si="151"/>
        <v/>
      </c>
      <c r="R137" s="103" t="str">
        <f t="shared" si="152"/>
        <v/>
      </c>
      <c r="T137" s="26" t="str">
        <f t="shared" si="178"/>
        <v/>
      </c>
      <c r="U137" s="119" t="str">
        <f t="shared" si="153"/>
        <v/>
      </c>
      <c r="V137" s="119"/>
      <c r="W137" s="120" t="str">
        <f t="shared" si="179"/>
        <v/>
      </c>
      <c r="X137" s="120" t="str">
        <f t="shared" si="180"/>
        <v/>
      </c>
      <c r="Y137" s="120" t="str">
        <f t="shared" si="154"/>
        <v/>
      </c>
      <c r="Z137" s="119"/>
      <c r="AA137" s="119" t="str">
        <f t="shared" si="181"/>
        <v/>
      </c>
      <c r="AC137" s="26" t="str">
        <f t="shared" si="155"/>
        <v/>
      </c>
      <c r="AD137" s="25" t="str">
        <f t="shared" si="156"/>
        <v/>
      </c>
      <c r="AE137" s="105"/>
      <c r="AF137" s="26" t="str">
        <f t="shared" si="157"/>
        <v/>
      </c>
      <c r="AG137" s="25" t="str">
        <f t="shared" si="158"/>
        <v/>
      </c>
      <c r="AH137" s="123"/>
      <c r="AI137" s="51" t="str">
        <f t="shared" si="159"/>
        <v/>
      </c>
      <c r="AJ137" s="35" t="str">
        <f t="shared" si="160"/>
        <v/>
      </c>
      <c r="AL137" s="25" t="str">
        <f t="shared" si="182"/>
        <v/>
      </c>
      <c r="AM137" s="25" t="str">
        <f t="shared" si="183"/>
        <v/>
      </c>
      <c r="AO137" s="33" t="str">
        <f t="shared" si="184"/>
        <v/>
      </c>
      <c r="AP137" s="33" t="str">
        <f t="shared" si="185"/>
        <v/>
      </c>
      <c r="AQ137" s="125"/>
      <c r="AR137" s="126" t="str">
        <f t="shared" si="186"/>
        <v/>
      </c>
      <c r="AS137" s="126" t="str">
        <f t="shared" si="187"/>
        <v/>
      </c>
      <c r="AT137" s="126"/>
      <c r="AU137" s="62" t="str">
        <f t="shared" si="161"/>
        <v/>
      </c>
      <c r="AV137" s="62" t="str">
        <f t="shared" si="162"/>
        <v/>
      </c>
      <c r="AW137" s="62" t="str">
        <f t="shared" si="163"/>
        <v/>
      </c>
      <c r="AX137" s="61" t="str">
        <f t="shared" si="188"/>
        <v/>
      </c>
      <c r="AY137" s="61"/>
      <c r="AZ137" s="33" t="str">
        <f>IF(B137="","",VLOOKUP($A$3,'Tab1-Plan'!$B$30:$F$33,IF(B137&lt;65,2,3),FALSE))</f>
        <v/>
      </c>
      <c r="BA137" s="33" t="str">
        <f>IF(T137="","",VLOOKUP($A$3,'Tab1-Plan'!$B$30:$F$33,IF(T137&lt;65,4,5),FALSE))</f>
        <v/>
      </c>
      <c r="BB137" s="115"/>
      <c r="BC137" s="126" t="str">
        <f t="shared" si="164"/>
        <v/>
      </c>
      <c r="BD137" s="126" t="str">
        <f t="shared" si="165"/>
        <v/>
      </c>
      <c r="BE137" s="125"/>
      <c r="BF137" s="62" t="str">
        <f t="shared" si="189"/>
        <v/>
      </c>
      <c r="BG137" s="62" t="str">
        <f t="shared" si="166"/>
        <v/>
      </c>
      <c r="BH137" s="62" t="str">
        <f t="shared" si="167"/>
        <v/>
      </c>
      <c r="BI137" s="61" t="str">
        <f t="shared" si="168"/>
        <v/>
      </c>
      <c r="BJ137" s="61"/>
      <c r="BK137" s="61" t="str">
        <f t="shared" si="169"/>
        <v/>
      </c>
      <c r="BL137" s="61" t="str">
        <f t="shared" si="170"/>
        <v/>
      </c>
      <c r="BM137" s="127"/>
      <c r="BU137" s="37"/>
      <c r="BV137" s="127"/>
      <c r="BW137" s="127"/>
    </row>
    <row r="138" spans="1:75">
      <c r="A138" s="26" t="str">
        <f t="shared" si="190"/>
        <v/>
      </c>
      <c r="B138" s="26" t="str">
        <f t="shared" si="171"/>
        <v/>
      </c>
      <c r="C138" s="26" t="str">
        <f t="shared" si="146"/>
        <v/>
      </c>
      <c r="D138" s="103" t="str">
        <f t="shared" si="147"/>
        <v/>
      </c>
      <c r="E138" s="118" t="str">
        <f t="shared" si="148"/>
        <v/>
      </c>
      <c r="F138" s="103" t="str">
        <f t="shared" si="149"/>
        <v/>
      </c>
      <c r="G138" s="103"/>
      <c r="H138" s="60" t="str">
        <f t="shared" si="150"/>
        <v/>
      </c>
      <c r="I138" s="64"/>
      <c r="J138" s="64"/>
      <c r="K138" s="103" t="str">
        <f t="shared" si="172"/>
        <v/>
      </c>
      <c r="L138" s="103" t="str">
        <f t="shared" si="173"/>
        <v/>
      </c>
      <c r="M138" s="103" t="str">
        <f t="shared" si="174"/>
        <v/>
      </c>
      <c r="N138" s="103" t="str">
        <f t="shared" si="175"/>
        <v/>
      </c>
      <c r="O138" s="103" t="str">
        <f t="shared" si="176"/>
        <v/>
      </c>
      <c r="P138" s="103" t="str">
        <f t="shared" si="177"/>
        <v/>
      </c>
      <c r="Q138" s="103" t="str">
        <f t="shared" si="151"/>
        <v/>
      </c>
      <c r="R138" s="103" t="str">
        <f t="shared" si="152"/>
        <v/>
      </c>
      <c r="T138" s="26" t="str">
        <f t="shared" si="178"/>
        <v/>
      </c>
      <c r="U138" s="119" t="str">
        <f t="shared" si="153"/>
        <v/>
      </c>
      <c r="V138" s="119"/>
      <c r="W138" s="120" t="str">
        <f t="shared" si="179"/>
        <v/>
      </c>
      <c r="X138" s="120" t="str">
        <f t="shared" si="180"/>
        <v/>
      </c>
      <c r="Y138" s="120" t="str">
        <f t="shared" si="154"/>
        <v/>
      </c>
      <c r="Z138" s="119"/>
      <c r="AA138" s="119" t="str">
        <f t="shared" si="181"/>
        <v/>
      </c>
      <c r="AC138" s="26" t="str">
        <f t="shared" si="155"/>
        <v/>
      </c>
      <c r="AD138" s="25" t="str">
        <f t="shared" si="156"/>
        <v/>
      </c>
      <c r="AE138" s="105"/>
      <c r="AF138" s="26" t="str">
        <f t="shared" si="157"/>
        <v/>
      </c>
      <c r="AG138" s="25" t="str">
        <f t="shared" si="158"/>
        <v/>
      </c>
      <c r="AH138" s="123"/>
      <c r="AI138" s="51" t="str">
        <f t="shared" si="159"/>
        <v/>
      </c>
      <c r="AJ138" s="35" t="str">
        <f t="shared" si="160"/>
        <v/>
      </c>
      <c r="AL138" s="25" t="str">
        <f t="shared" si="182"/>
        <v/>
      </c>
      <c r="AM138" s="25" t="str">
        <f t="shared" si="183"/>
        <v/>
      </c>
      <c r="AO138" s="33" t="str">
        <f t="shared" si="184"/>
        <v/>
      </c>
      <c r="AP138" s="33" t="str">
        <f t="shared" si="185"/>
        <v/>
      </c>
      <c r="AQ138" s="125"/>
      <c r="AR138" s="126" t="str">
        <f t="shared" si="186"/>
        <v/>
      </c>
      <c r="AS138" s="126" t="str">
        <f t="shared" si="187"/>
        <v/>
      </c>
      <c r="AT138" s="126"/>
      <c r="AU138" s="62" t="str">
        <f t="shared" si="161"/>
        <v/>
      </c>
      <c r="AV138" s="62" t="str">
        <f t="shared" si="162"/>
        <v/>
      </c>
      <c r="AW138" s="62" t="str">
        <f t="shared" si="163"/>
        <v/>
      </c>
      <c r="AX138" s="61" t="str">
        <f t="shared" si="188"/>
        <v/>
      </c>
      <c r="AY138" s="61"/>
      <c r="AZ138" s="33" t="str">
        <f>IF(B138="","",VLOOKUP($A$3,'Tab1-Plan'!$B$30:$F$33,IF(B138&lt;65,2,3),FALSE))</f>
        <v/>
      </c>
      <c r="BA138" s="33" t="str">
        <f>IF(T138="","",VLOOKUP($A$3,'Tab1-Plan'!$B$30:$F$33,IF(T138&lt;65,4,5),FALSE))</f>
        <v/>
      </c>
      <c r="BB138" s="115"/>
      <c r="BC138" s="126" t="str">
        <f t="shared" si="164"/>
        <v/>
      </c>
      <c r="BD138" s="126" t="str">
        <f t="shared" si="165"/>
        <v/>
      </c>
      <c r="BE138" s="125"/>
      <c r="BF138" s="62" t="str">
        <f t="shared" si="189"/>
        <v/>
      </c>
      <c r="BG138" s="62" t="str">
        <f t="shared" si="166"/>
        <v/>
      </c>
      <c r="BH138" s="62" t="str">
        <f t="shared" si="167"/>
        <v/>
      </c>
      <c r="BI138" s="61" t="str">
        <f t="shared" si="168"/>
        <v/>
      </c>
      <c r="BJ138" s="61"/>
      <c r="BK138" s="61" t="str">
        <f t="shared" si="169"/>
        <v/>
      </c>
      <c r="BL138" s="61" t="str">
        <f t="shared" si="170"/>
        <v/>
      </c>
      <c r="BM138" s="127"/>
      <c r="BU138" s="37"/>
      <c r="BV138" s="127"/>
      <c r="BW138" s="127"/>
    </row>
    <row r="139" spans="1:75">
      <c r="A139" s="26" t="str">
        <f t="shared" si="190"/>
        <v/>
      </c>
      <c r="B139" s="26" t="str">
        <f t="shared" si="171"/>
        <v/>
      </c>
      <c r="C139" s="26" t="str">
        <f t="shared" si="146"/>
        <v/>
      </c>
      <c r="D139" s="103" t="str">
        <f t="shared" si="147"/>
        <v/>
      </c>
      <c r="E139" s="118" t="str">
        <f t="shared" si="148"/>
        <v/>
      </c>
      <c r="F139" s="103" t="str">
        <f t="shared" si="149"/>
        <v/>
      </c>
      <c r="G139" s="103"/>
      <c r="H139" s="60" t="str">
        <f t="shared" si="150"/>
        <v/>
      </c>
      <c r="I139" s="64"/>
      <c r="J139" s="64"/>
      <c r="K139" s="103" t="str">
        <f t="shared" si="172"/>
        <v/>
      </c>
      <c r="L139" s="103" t="str">
        <f t="shared" si="173"/>
        <v/>
      </c>
      <c r="M139" s="103" t="str">
        <f t="shared" si="174"/>
        <v/>
      </c>
      <c r="N139" s="103" t="str">
        <f t="shared" si="175"/>
        <v/>
      </c>
      <c r="O139" s="103" t="str">
        <f t="shared" si="176"/>
        <v/>
      </c>
      <c r="P139" s="103" t="str">
        <f t="shared" si="177"/>
        <v/>
      </c>
      <c r="Q139" s="103" t="str">
        <f t="shared" si="151"/>
        <v/>
      </c>
      <c r="R139" s="103" t="str">
        <f t="shared" si="152"/>
        <v/>
      </c>
      <c r="T139" s="26" t="str">
        <f t="shared" si="178"/>
        <v/>
      </c>
      <c r="U139" s="119" t="str">
        <f t="shared" si="153"/>
        <v/>
      </c>
      <c r="V139" s="119"/>
      <c r="W139" s="120" t="str">
        <f t="shared" si="179"/>
        <v/>
      </c>
      <c r="X139" s="120" t="str">
        <f t="shared" si="180"/>
        <v/>
      </c>
      <c r="Y139" s="120" t="str">
        <f t="shared" si="154"/>
        <v/>
      </c>
      <c r="Z139" s="119"/>
      <c r="AA139" s="119" t="str">
        <f t="shared" si="181"/>
        <v/>
      </c>
      <c r="AC139" s="26" t="str">
        <f t="shared" si="155"/>
        <v/>
      </c>
      <c r="AD139" s="25" t="str">
        <f t="shared" si="156"/>
        <v/>
      </c>
      <c r="AE139" s="105"/>
      <c r="AF139" s="26" t="str">
        <f t="shared" si="157"/>
        <v/>
      </c>
      <c r="AG139" s="25" t="str">
        <f t="shared" si="158"/>
        <v/>
      </c>
      <c r="AH139" s="123"/>
      <c r="AI139" s="51" t="str">
        <f t="shared" si="159"/>
        <v/>
      </c>
      <c r="AJ139" s="35" t="str">
        <f t="shared" si="160"/>
        <v/>
      </c>
      <c r="AL139" s="25" t="str">
        <f t="shared" si="182"/>
        <v/>
      </c>
      <c r="AM139" s="25" t="str">
        <f t="shared" si="183"/>
        <v/>
      </c>
      <c r="AO139" s="33" t="str">
        <f t="shared" si="184"/>
        <v/>
      </c>
      <c r="AP139" s="33" t="str">
        <f t="shared" si="185"/>
        <v/>
      </c>
      <c r="AQ139" s="125"/>
      <c r="AR139" s="126" t="str">
        <f t="shared" si="186"/>
        <v/>
      </c>
      <c r="AS139" s="126" t="str">
        <f t="shared" si="187"/>
        <v/>
      </c>
      <c r="AT139" s="126"/>
      <c r="AU139" s="62" t="str">
        <f t="shared" si="161"/>
        <v/>
      </c>
      <c r="AV139" s="62" t="str">
        <f t="shared" si="162"/>
        <v/>
      </c>
      <c r="AW139" s="62" t="str">
        <f t="shared" si="163"/>
        <v/>
      </c>
      <c r="AX139" s="61" t="str">
        <f t="shared" si="188"/>
        <v/>
      </c>
      <c r="AY139" s="61"/>
      <c r="AZ139" s="33" t="str">
        <f>IF(B139="","",VLOOKUP($A$3,'Tab1-Plan'!$B$30:$F$33,IF(B139&lt;65,2,3),FALSE))</f>
        <v/>
      </c>
      <c r="BA139" s="33" t="str">
        <f>IF(T139="","",VLOOKUP($A$3,'Tab1-Plan'!$B$30:$F$33,IF(T139&lt;65,4,5),FALSE))</f>
        <v/>
      </c>
      <c r="BB139" s="115"/>
      <c r="BC139" s="126" t="str">
        <f t="shared" si="164"/>
        <v/>
      </c>
      <c r="BD139" s="126" t="str">
        <f t="shared" si="165"/>
        <v/>
      </c>
      <c r="BE139" s="125"/>
      <c r="BF139" s="62" t="str">
        <f t="shared" si="189"/>
        <v/>
      </c>
      <c r="BG139" s="62" t="str">
        <f t="shared" si="166"/>
        <v/>
      </c>
      <c r="BH139" s="62" t="str">
        <f t="shared" si="167"/>
        <v/>
      </c>
      <c r="BI139" s="61" t="str">
        <f t="shared" si="168"/>
        <v/>
      </c>
      <c r="BJ139" s="61"/>
      <c r="BK139" s="61" t="str">
        <f t="shared" si="169"/>
        <v/>
      </c>
      <c r="BL139" s="61" t="str">
        <f t="shared" si="170"/>
        <v/>
      </c>
      <c r="BM139" s="127"/>
      <c r="BU139" s="37"/>
      <c r="BV139" s="127"/>
      <c r="BW139" s="127"/>
    </row>
    <row r="140" spans="1:75">
      <c r="A140" s="26" t="str">
        <f t="shared" si="190"/>
        <v/>
      </c>
      <c r="B140" s="26" t="str">
        <f t="shared" si="171"/>
        <v/>
      </c>
      <c r="C140" s="26" t="str">
        <f t="shared" si="146"/>
        <v/>
      </c>
      <c r="D140" s="103" t="str">
        <f t="shared" si="147"/>
        <v/>
      </c>
      <c r="E140" s="118" t="str">
        <f t="shared" si="148"/>
        <v/>
      </c>
      <c r="F140" s="103" t="str">
        <f t="shared" si="149"/>
        <v/>
      </c>
      <c r="G140" s="103"/>
      <c r="H140" s="60" t="str">
        <f t="shared" si="150"/>
        <v/>
      </c>
      <c r="I140" s="64"/>
      <c r="J140" s="64"/>
      <c r="K140" s="103" t="str">
        <f t="shared" si="172"/>
        <v/>
      </c>
      <c r="L140" s="103" t="str">
        <f t="shared" si="173"/>
        <v/>
      </c>
      <c r="M140" s="103" t="str">
        <f t="shared" si="174"/>
        <v/>
      </c>
      <c r="N140" s="103" t="str">
        <f t="shared" si="175"/>
        <v/>
      </c>
      <c r="O140" s="103" t="str">
        <f t="shared" si="176"/>
        <v/>
      </c>
      <c r="P140" s="103" t="str">
        <f t="shared" si="177"/>
        <v/>
      </c>
      <c r="Q140" s="103" t="str">
        <f t="shared" si="151"/>
        <v/>
      </c>
      <c r="R140" s="103" t="str">
        <f t="shared" si="152"/>
        <v/>
      </c>
      <c r="T140" s="26" t="str">
        <f t="shared" si="178"/>
        <v/>
      </c>
      <c r="U140" s="119" t="str">
        <f t="shared" si="153"/>
        <v/>
      </c>
      <c r="V140" s="119"/>
      <c r="W140" s="120" t="str">
        <f t="shared" si="179"/>
        <v/>
      </c>
      <c r="X140" s="120" t="str">
        <f t="shared" si="180"/>
        <v/>
      </c>
      <c r="Y140" s="120" t="str">
        <f t="shared" si="154"/>
        <v/>
      </c>
      <c r="Z140" s="119"/>
      <c r="AA140" s="119" t="str">
        <f t="shared" si="181"/>
        <v/>
      </c>
      <c r="AC140" s="26" t="str">
        <f t="shared" si="155"/>
        <v/>
      </c>
      <c r="AD140" s="25" t="str">
        <f t="shared" si="156"/>
        <v/>
      </c>
      <c r="AE140" s="105"/>
      <c r="AF140" s="26" t="str">
        <f t="shared" si="157"/>
        <v/>
      </c>
      <c r="AG140" s="25" t="str">
        <f t="shared" si="158"/>
        <v/>
      </c>
      <c r="AH140" s="123"/>
      <c r="AI140" s="51" t="str">
        <f t="shared" si="159"/>
        <v/>
      </c>
      <c r="AJ140" s="35" t="str">
        <f t="shared" si="160"/>
        <v/>
      </c>
      <c r="AL140" s="25" t="str">
        <f t="shared" si="182"/>
        <v/>
      </c>
      <c r="AM140" s="25" t="str">
        <f t="shared" si="183"/>
        <v/>
      </c>
      <c r="AO140" s="33" t="str">
        <f t="shared" si="184"/>
        <v/>
      </c>
      <c r="AP140" s="33" t="str">
        <f t="shared" si="185"/>
        <v/>
      </c>
      <c r="AQ140" s="125"/>
      <c r="AR140" s="126" t="str">
        <f t="shared" si="186"/>
        <v/>
      </c>
      <c r="AS140" s="126" t="str">
        <f t="shared" si="187"/>
        <v/>
      </c>
      <c r="AT140" s="126"/>
      <c r="AU140" s="62" t="str">
        <f t="shared" si="161"/>
        <v/>
      </c>
      <c r="AV140" s="62" t="str">
        <f t="shared" si="162"/>
        <v/>
      </c>
      <c r="AW140" s="62" t="str">
        <f t="shared" si="163"/>
        <v/>
      </c>
      <c r="AX140" s="61" t="str">
        <f t="shared" si="188"/>
        <v/>
      </c>
      <c r="AY140" s="61"/>
      <c r="AZ140" s="33" t="str">
        <f>IF(B140="","",VLOOKUP($A$3,'Tab1-Plan'!$B$30:$F$33,IF(B140&lt;65,2,3),FALSE))</f>
        <v/>
      </c>
      <c r="BA140" s="33" t="str">
        <f>IF(T140="","",VLOOKUP($A$3,'Tab1-Plan'!$B$30:$F$33,IF(T140&lt;65,4,5),FALSE))</f>
        <v/>
      </c>
      <c r="BB140" s="115"/>
      <c r="BC140" s="126" t="str">
        <f t="shared" si="164"/>
        <v/>
      </c>
      <c r="BD140" s="126" t="str">
        <f t="shared" si="165"/>
        <v/>
      </c>
      <c r="BE140" s="125"/>
      <c r="BF140" s="62" t="str">
        <f t="shared" si="189"/>
        <v/>
      </c>
      <c r="BG140" s="62" t="str">
        <f t="shared" si="166"/>
        <v/>
      </c>
      <c r="BH140" s="62" t="str">
        <f t="shared" si="167"/>
        <v/>
      </c>
      <c r="BI140" s="61" t="str">
        <f t="shared" si="168"/>
        <v/>
      </c>
      <c r="BJ140" s="61"/>
      <c r="BK140" s="61" t="str">
        <f t="shared" si="169"/>
        <v/>
      </c>
      <c r="BL140" s="61" t="str">
        <f t="shared" si="170"/>
        <v/>
      </c>
      <c r="BM140" s="127"/>
      <c r="BU140" s="37"/>
      <c r="BV140" s="127"/>
      <c r="BW140" s="127"/>
    </row>
    <row r="141" spans="1:75">
      <c r="A141" s="26" t="str">
        <f t="shared" si="190"/>
        <v/>
      </c>
      <c r="B141" s="26" t="str">
        <f t="shared" si="171"/>
        <v/>
      </c>
      <c r="C141" s="26" t="str">
        <f t="shared" si="146"/>
        <v/>
      </c>
      <c r="D141" s="103" t="str">
        <f t="shared" si="147"/>
        <v/>
      </c>
      <c r="E141" s="118" t="str">
        <f t="shared" si="148"/>
        <v/>
      </c>
      <c r="F141" s="103" t="str">
        <f t="shared" si="149"/>
        <v/>
      </c>
      <c r="G141" s="103"/>
      <c r="H141" s="60" t="str">
        <f t="shared" si="150"/>
        <v/>
      </c>
      <c r="I141" s="64"/>
      <c r="J141" s="64"/>
      <c r="K141" s="103" t="str">
        <f t="shared" si="172"/>
        <v/>
      </c>
      <c r="L141" s="103" t="str">
        <f t="shared" si="173"/>
        <v/>
      </c>
      <c r="M141" s="103" t="str">
        <f t="shared" si="174"/>
        <v/>
      </c>
      <c r="N141" s="103" t="str">
        <f t="shared" si="175"/>
        <v/>
      </c>
      <c r="O141" s="103" t="str">
        <f t="shared" si="176"/>
        <v/>
      </c>
      <c r="P141" s="103" t="str">
        <f t="shared" si="177"/>
        <v/>
      </c>
      <c r="Q141" s="103" t="str">
        <f t="shared" si="151"/>
        <v/>
      </c>
      <c r="R141" s="103" t="str">
        <f t="shared" si="152"/>
        <v/>
      </c>
      <c r="T141" s="26" t="str">
        <f t="shared" si="178"/>
        <v/>
      </c>
      <c r="U141" s="119" t="str">
        <f t="shared" si="153"/>
        <v/>
      </c>
      <c r="V141" s="119"/>
      <c r="W141" s="120" t="str">
        <f t="shared" si="179"/>
        <v/>
      </c>
      <c r="X141" s="120" t="str">
        <f t="shared" si="180"/>
        <v/>
      </c>
      <c r="Y141" s="120" t="str">
        <f t="shared" si="154"/>
        <v/>
      </c>
      <c r="Z141" s="119"/>
      <c r="AA141" s="119" t="str">
        <f t="shared" si="181"/>
        <v/>
      </c>
      <c r="AC141" s="26" t="str">
        <f t="shared" si="155"/>
        <v/>
      </c>
      <c r="AD141" s="25" t="str">
        <f t="shared" si="156"/>
        <v/>
      </c>
      <c r="AE141" s="105"/>
      <c r="AF141" s="26" t="str">
        <f t="shared" si="157"/>
        <v/>
      </c>
      <c r="AG141" s="25" t="str">
        <f t="shared" si="158"/>
        <v/>
      </c>
      <c r="AH141" s="123"/>
      <c r="AI141" s="51" t="str">
        <f t="shared" si="159"/>
        <v/>
      </c>
      <c r="AJ141" s="35" t="str">
        <f t="shared" si="160"/>
        <v/>
      </c>
      <c r="AL141" s="25" t="str">
        <f t="shared" si="182"/>
        <v/>
      </c>
      <c r="AM141" s="25" t="str">
        <f t="shared" si="183"/>
        <v/>
      </c>
      <c r="AO141" s="33" t="str">
        <f t="shared" si="184"/>
        <v/>
      </c>
      <c r="AP141" s="33" t="str">
        <f t="shared" si="185"/>
        <v/>
      </c>
      <c r="AQ141" s="125"/>
      <c r="AR141" s="126" t="str">
        <f t="shared" si="186"/>
        <v/>
      </c>
      <c r="AS141" s="126" t="str">
        <f t="shared" si="187"/>
        <v/>
      </c>
      <c r="AT141" s="126"/>
      <c r="AU141" s="62" t="str">
        <f t="shared" si="161"/>
        <v/>
      </c>
      <c r="AV141" s="62" t="str">
        <f t="shared" si="162"/>
        <v/>
      </c>
      <c r="AW141" s="62" t="str">
        <f t="shared" si="163"/>
        <v/>
      </c>
      <c r="AX141" s="61" t="str">
        <f t="shared" si="188"/>
        <v/>
      </c>
      <c r="AY141" s="61"/>
      <c r="AZ141" s="33" t="str">
        <f>IF(B141="","",VLOOKUP($A$3,'Tab1-Plan'!$B$30:$F$33,IF(B141&lt;65,2,3),FALSE))</f>
        <v/>
      </c>
      <c r="BA141" s="33" t="str">
        <f>IF(T141="","",VLOOKUP($A$3,'Tab1-Plan'!$B$30:$F$33,IF(T141&lt;65,4,5),FALSE))</f>
        <v/>
      </c>
      <c r="BB141" s="115"/>
      <c r="BC141" s="126" t="str">
        <f t="shared" si="164"/>
        <v/>
      </c>
      <c r="BD141" s="126" t="str">
        <f t="shared" si="165"/>
        <v/>
      </c>
      <c r="BE141" s="125"/>
      <c r="BF141" s="62" t="str">
        <f t="shared" si="189"/>
        <v/>
      </c>
      <c r="BG141" s="62" t="str">
        <f t="shared" si="166"/>
        <v/>
      </c>
      <c r="BH141" s="62" t="str">
        <f t="shared" si="167"/>
        <v/>
      </c>
      <c r="BI141" s="61" t="str">
        <f t="shared" si="168"/>
        <v/>
      </c>
      <c r="BJ141" s="61"/>
      <c r="BK141" s="61" t="str">
        <f t="shared" si="169"/>
        <v/>
      </c>
      <c r="BL141" s="61" t="str">
        <f t="shared" si="170"/>
        <v/>
      </c>
      <c r="BM141" s="127"/>
      <c r="BU141" s="37"/>
      <c r="BV141" s="127"/>
      <c r="BW141" s="127"/>
    </row>
    <row r="142" spans="1:75">
      <c r="A142" s="26" t="str">
        <f t="shared" si="190"/>
        <v/>
      </c>
      <c r="B142" s="26" t="str">
        <f t="shared" si="171"/>
        <v/>
      </c>
      <c r="C142" s="26" t="str">
        <f t="shared" si="146"/>
        <v/>
      </c>
      <c r="D142" s="103" t="str">
        <f t="shared" si="147"/>
        <v/>
      </c>
      <c r="E142" s="118" t="str">
        <f t="shared" si="148"/>
        <v/>
      </c>
      <c r="F142" s="103" t="str">
        <f t="shared" si="149"/>
        <v/>
      </c>
      <c r="G142" s="103"/>
      <c r="H142" s="60" t="str">
        <f t="shared" si="150"/>
        <v/>
      </c>
      <c r="I142" s="64"/>
      <c r="J142" s="64"/>
      <c r="K142" s="103" t="str">
        <f t="shared" si="172"/>
        <v/>
      </c>
      <c r="L142" s="103" t="str">
        <f t="shared" si="173"/>
        <v/>
      </c>
      <c r="M142" s="103" t="str">
        <f t="shared" si="174"/>
        <v/>
      </c>
      <c r="N142" s="103" t="str">
        <f t="shared" si="175"/>
        <v/>
      </c>
      <c r="O142" s="103" t="str">
        <f t="shared" si="176"/>
        <v/>
      </c>
      <c r="P142" s="103" t="str">
        <f t="shared" si="177"/>
        <v/>
      </c>
      <c r="Q142" s="103" t="str">
        <f t="shared" si="151"/>
        <v/>
      </c>
      <c r="R142" s="103" t="str">
        <f t="shared" si="152"/>
        <v/>
      </c>
      <c r="T142" s="26" t="str">
        <f t="shared" si="178"/>
        <v/>
      </c>
      <c r="U142" s="119" t="str">
        <f t="shared" si="153"/>
        <v/>
      </c>
      <c r="V142" s="119"/>
      <c r="W142" s="120" t="str">
        <f t="shared" si="179"/>
        <v/>
      </c>
      <c r="X142" s="120" t="str">
        <f t="shared" si="180"/>
        <v/>
      </c>
      <c r="Y142" s="120" t="str">
        <f t="shared" si="154"/>
        <v/>
      </c>
      <c r="Z142" s="119"/>
      <c r="AA142" s="119" t="str">
        <f t="shared" si="181"/>
        <v/>
      </c>
      <c r="AC142" s="26" t="str">
        <f t="shared" si="155"/>
        <v/>
      </c>
      <c r="AD142" s="25" t="str">
        <f t="shared" si="156"/>
        <v/>
      </c>
      <c r="AE142" s="105"/>
      <c r="AF142" s="26" t="str">
        <f t="shared" si="157"/>
        <v/>
      </c>
      <c r="AG142" s="25" t="str">
        <f t="shared" si="158"/>
        <v/>
      </c>
      <c r="AH142" s="123"/>
      <c r="AI142" s="51" t="str">
        <f t="shared" si="159"/>
        <v/>
      </c>
      <c r="AJ142" s="35" t="str">
        <f t="shared" si="160"/>
        <v/>
      </c>
      <c r="AL142" s="25" t="str">
        <f t="shared" si="182"/>
        <v/>
      </c>
      <c r="AM142" s="25" t="str">
        <f t="shared" si="183"/>
        <v/>
      </c>
      <c r="AO142" s="33" t="str">
        <f t="shared" si="184"/>
        <v/>
      </c>
      <c r="AP142" s="33" t="str">
        <f t="shared" si="185"/>
        <v/>
      </c>
      <c r="AQ142" s="125"/>
      <c r="AR142" s="126" t="str">
        <f t="shared" si="186"/>
        <v/>
      </c>
      <c r="AS142" s="126" t="str">
        <f t="shared" si="187"/>
        <v/>
      </c>
      <c r="AT142" s="126"/>
      <c r="AU142" s="62" t="str">
        <f t="shared" si="161"/>
        <v/>
      </c>
      <c r="AV142" s="62" t="str">
        <f t="shared" si="162"/>
        <v/>
      </c>
      <c r="AW142" s="62" t="str">
        <f t="shared" si="163"/>
        <v/>
      </c>
      <c r="AX142" s="61" t="str">
        <f t="shared" si="188"/>
        <v/>
      </c>
      <c r="AY142" s="61"/>
      <c r="AZ142" s="33" t="str">
        <f>IF(B142="","",VLOOKUP($A$3,'Tab1-Plan'!$B$30:$F$33,IF(B142&lt;65,2,3),FALSE))</f>
        <v/>
      </c>
      <c r="BA142" s="33" t="str">
        <f>IF(T142="","",VLOOKUP($A$3,'Tab1-Plan'!$B$30:$F$33,IF(T142&lt;65,4,5),FALSE))</f>
        <v/>
      </c>
      <c r="BB142" s="115"/>
      <c r="BC142" s="126" t="str">
        <f t="shared" si="164"/>
        <v/>
      </c>
      <c r="BD142" s="126" t="str">
        <f t="shared" si="165"/>
        <v/>
      </c>
      <c r="BE142" s="125"/>
      <c r="BF142" s="62" t="str">
        <f t="shared" si="189"/>
        <v/>
      </c>
      <c r="BG142" s="62" t="str">
        <f t="shared" si="166"/>
        <v/>
      </c>
      <c r="BH142" s="62" t="str">
        <f t="shared" si="167"/>
        <v/>
      </c>
      <c r="BI142" s="61" t="str">
        <f t="shared" si="168"/>
        <v/>
      </c>
      <c r="BJ142" s="61"/>
      <c r="BK142" s="61" t="str">
        <f t="shared" si="169"/>
        <v/>
      </c>
      <c r="BL142" s="61" t="str">
        <f t="shared" si="170"/>
        <v/>
      </c>
      <c r="BM142" s="127"/>
      <c r="BU142" s="37"/>
      <c r="BV142" s="127"/>
      <c r="BW142" s="127"/>
    </row>
    <row r="143" spans="1:75">
      <c r="A143" s="26" t="str">
        <f t="shared" si="190"/>
        <v/>
      </c>
      <c r="B143" s="26" t="str">
        <f t="shared" si="171"/>
        <v/>
      </c>
      <c r="C143" s="26" t="str">
        <f t="shared" si="146"/>
        <v/>
      </c>
      <c r="D143" s="103" t="str">
        <f t="shared" si="147"/>
        <v/>
      </c>
      <c r="E143" s="118" t="str">
        <f t="shared" si="148"/>
        <v/>
      </c>
      <c r="F143" s="103" t="str">
        <f t="shared" si="149"/>
        <v/>
      </c>
      <c r="G143" s="103"/>
      <c r="H143" s="60" t="str">
        <f t="shared" si="150"/>
        <v/>
      </c>
      <c r="I143" s="64"/>
      <c r="J143" s="64"/>
      <c r="K143" s="103" t="str">
        <f t="shared" si="172"/>
        <v/>
      </c>
      <c r="L143" s="103" t="str">
        <f t="shared" si="173"/>
        <v/>
      </c>
      <c r="M143" s="103" t="str">
        <f t="shared" si="174"/>
        <v/>
      </c>
      <c r="N143" s="103" t="str">
        <f t="shared" si="175"/>
        <v/>
      </c>
      <c r="O143" s="103" t="str">
        <f t="shared" si="176"/>
        <v/>
      </c>
      <c r="P143" s="103" t="str">
        <f t="shared" si="177"/>
        <v/>
      </c>
      <c r="Q143" s="103" t="str">
        <f t="shared" si="151"/>
        <v/>
      </c>
      <c r="R143" s="103" t="str">
        <f t="shared" si="152"/>
        <v/>
      </c>
      <c r="T143" s="26" t="str">
        <f t="shared" si="178"/>
        <v/>
      </c>
      <c r="U143" s="119" t="str">
        <f t="shared" si="153"/>
        <v/>
      </c>
      <c r="V143" s="119"/>
      <c r="W143" s="120" t="str">
        <f t="shared" si="179"/>
        <v/>
      </c>
      <c r="X143" s="120" t="str">
        <f t="shared" si="180"/>
        <v/>
      </c>
      <c r="Y143" s="120" t="str">
        <f t="shared" si="154"/>
        <v/>
      </c>
      <c r="Z143" s="119"/>
      <c r="AA143" s="119" t="str">
        <f t="shared" si="181"/>
        <v/>
      </c>
      <c r="AC143" s="26" t="str">
        <f t="shared" si="155"/>
        <v/>
      </c>
      <c r="AD143" s="25" t="str">
        <f t="shared" si="156"/>
        <v/>
      </c>
      <c r="AE143" s="105"/>
      <c r="AF143" s="26" t="str">
        <f t="shared" si="157"/>
        <v/>
      </c>
      <c r="AG143" s="25" t="str">
        <f t="shared" si="158"/>
        <v/>
      </c>
      <c r="AH143" s="123"/>
      <c r="AI143" s="51" t="str">
        <f t="shared" si="159"/>
        <v/>
      </c>
      <c r="AJ143" s="35" t="str">
        <f t="shared" si="160"/>
        <v/>
      </c>
      <c r="AL143" s="25" t="str">
        <f t="shared" si="182"/>
        <v/>
      </c>
      <c r="AM143" s="25" t="str">
        <f t="shared" si="183"/>
        <v/>
      </c>
      <c r="AO143" s="33" t="str">
        <f t="shared" si="184"/>
        <v/>
      </c>
      <c r="AP143" s="33" t="str">
        <f t="shared" si="185"/>
        <v/>
      </c>
      <c r="AQ143" s="125"/>
      <c r="AR143" s="126" t="str">
        <f t="shared" si="186"/>
        <v/>
      </c>
      <c r="AS143" s="126" t="str">
        <f t="shared" si="187"/>
        <v/>
      </c>
      <c r="AT143" s="126"/>
      <c r="AU143" s="62" t="str">
        <f t="shared" si="161"/>
        <v/>
      </c>
      <c r="AV143" s="62" t="str">
        <f t="shared" si="162"/>
        <v/>
      </c>
      <c r="AW143" s="62" t="str">
        <f t="shared" si="163"/>
        <v/>
      </c>
      <c r="AX143" s="61" t="str">
        <f t="shared" si="188"/>
        <v/>
      </c>
      <c r="AY143" s="61"/>
      <c r="AZ143" s="33" t="str">
        <f>IF(B143="","",VLOOKUP($A$3,'Tab1-Plan'!$B$30:$F$33,IF(B143&lt;65,2,3),FALSE))</f>
        <v/>
      </c>
      <c r="BA143" s="33" t="str">
        <f>IF(T143="","",VLOOKUP($A$3,'Tab1-Plan'!$B$30:$F$33,IF(T143&lt;65,4,5),FALSE))</f>
        <v/>
      </c>
      <c r="BB143" s="115"/>
      <c r="BC143" s="126" t="str">
        <f t="shared" si="164"/>
        <v/>
      </c>
      <c r="BD143" s="126" t="str">
        <f t="shared" si="165"/>
        <v/>
      </c>
      <c r="BE143" s="125"/>
      <c r="BF143" s="62" t="str">
        <f t="shared" si="189"/>
        <v/>
      </c>
      <c r="BG143" s="62" t="str">
        <f t="shared" si="166"/>
        <v/>
      </c>
      <c r="BH143" s="62" t="str">
        <f t="shared" si="167"/>
        <v/>
      </c>
      <c r="BI143" s="61" t="str">
        <f t="shared" si="168"/>
        <v/>
      </c>
      <c r="BJ143" s="61"/>
      <c r="BK143" s="61" t="str">
        <f t="shared" si="169"/>
        <v/>
      </c>
      <c r="BL143" s="61" t="str">
        <f t="shared" si="170"/>
        <v/>
      </c>
      <c r="BM143" s="127"/>
      <c r="BU143" s="37"/>
      <c r="BV143" s="127"/>
      <c r="BW143" s="127"/>
    </row>
    <row r="144" spans="1:75">
      <c r="A144" s="26" t="str">
        <f t="shared" si="190"/>
        <v/>
      </c>
      <c r="B144" s="26" t="str">
        <f t="shared" si="171"/>
        <v/>
      </c>
      <c r="C144" s="26" t="str">
        <f t="shared" si="146"/>
        <v/>
      </c>
      <c r="D144" s="103" t="str">
        <f t="shared" si="147"/>
        <v/>
      </c>
      <c r="E144" s="118" t="str">
        <f t="shared" si="148"/>
        <v/>
      </c>
      <c r="F144" s="103" t="str">
        <f t="shared" si="149"/>
        <v/>
      </c>
      <c r="G144" s="103"/>
      <c r="H144" s="60" t="str">
        <f t="shared" si="150"/>
        <v/>
      </c>
      <c r="I144" s="64"/>
      <c r="J144" s="64"/>
      <c r="K144" s="103" t="str">
        <f t="shared" si="172"/>
        <v/>
      </c>
      <c r="L144" s="103" t="str">
        <f t="shared" si="173"/>
        <v/>
      </c>
      <c r="M144" s="103" t="str">
        <f t="shared" si="174"/>
        <v/>
      </c>
      <c r="N144" s="103" t="str">
        <f t="shared" si="175"/>
        <v/>
      </c>
      <c r="O144" s="103" t="str">
        <f t="shared" si="176"/>
        <v/>
      </c>
      <c r="P144" s="103" t="str">
        <f t="shared" si="177"/>
        <v/>
      </c>
      <c r="Q144" s="103" t="str">
        <f t="shared" si="151"/>
        <v/>
      </c>
      <c r="R144" s="103" t="str">
        <f t="shared" si="152"/>
        <v/>
      </c>
      <c r="T144" s="26" t="str">
        <f t="shared" si="178"/>
        <v/>
      </c>
      <c r="U144" s="119" t="str">
        <f t="shared" si="153"/>
        <v/>
      </c>
      <c r="V144" s="119"/>
      <c r="W144" s="120" t="str">
        <f t="shared" si="179"/>
        <v/>
      </c>
      <c r="X144" s="120" t="str">
        <f t="shared" si="180"/>
        <v/>
      </c>
      <c r="Y144" s="120" t="str">
        <f t="shared" si="154"/>
        <v/>
      </c>
      <c r="Z144" s="119"/>
      <c r="AA144" s="119" t="str">
        <f t="shared" si="181"/>
        <v/>
      </c>
      <c r="AC144" s="26" t="str">
        <f t="shared" si="155"/>
        <v/>
      </c>
      <c r="AD144" s="25" t="str">
        <f t="shared" si="156"/>
        <v/>
      </c>
      <c r="AE144" s="105"/>
      <c r="AF144" s="26" t="str">
        <f t="shared" si="157"/>
        <v/>
      </c>
      <c r="AG144" s="25" t="str">
        <f t="shared" si="158"/>
        <v/>
      </c>
      <c r="AH144" s="123"/>
      <c r="AI144" s="51" t="str">
        <f t="shared" si="159"/>
        <v/>
      </c>
      <c r="AJ144" s="35" t="str">
        <f t="shared" si="160"/>
        <v/>
      </c>
      <c r="AL144" s="25" t="str">
        <f t="shared" si="182"/>
        <v/>
      </c>
      <c r="AM144" s="25" t="str">
        <f t="shared" si="183"/>
        <v/>
      </c>
      <c r="AO144" s="33" t="str">
        <f t="shared" si="184"/>
        <v/>
      </c>
      <c r="AP144" s="33" t="str">
        <f t="shared" si="185"/>
        <v/>
      </c>
      <c r="AQ144" s="125"/>
      <c r="AR144" s="126" t="str">
        <f t="shared" si="186"/>
        <v/>
      </c>
      <c r="AS144" s="126" t="str">
        <f t="shared" si="187"/>
        <v/>
      </c>
      <c r="AT144" s="126"/>
      <c r="AU144" s="62" t="str">
        <f t="shared" si="161"/>
        <v/>
      </c>
      <c r="AV144" s="62" t="str">
        <f t="shared" si="162"/>
        <v/>
      </c>
      <c r="AW144" s="62" t="str">
        <f t="shared" si="163"/>
        <v/>
      </c>
      <c r="AX144" s="61" t="str">
        <f t="shared" si="188"/>
        <v/>
      </c>
      <c r="AY144" s="61"/>
      <c r="AZ144" s="33" t="str">
        <f>IF(B144="","",VLOOKUP($A$3,'Tab1-Plan'!$B$30:$F$33,IF(B144&lt;65,2,3),FALSE))</f>
        <v/>
      </c>
      <c r="BA144" s="33" t="str">
        <f>IF(T144="","",VLOOKUP($A$3,'Tab1-Plan'!$B$30:$F$33,IF(T144&lt;65,4,5),FALSE))</f>
        <v/>
      </c>
      <c r="BB144" s="115"/>
      <c r="BC144" s="126" t="str">
        <f t="shared" si="164"/>
        <v/>
      </c>
      <c r="BD144" s="126" t="str">
        <f t="shared" si="165"/>
        <v/>
      </c>
      <c r="BE144" s="125"/>
      <c r="BF144" s="62" t="str">
        <f t="shared" si="189"/>
        <v/>
      </c>
      <c r="BG144" s="62" t="str">
        <f t="shared" si="166"/>
        <v/>
      </c>
      <c r="BH144" s="62" t="str">
        <f t="shared" si="167"/>
        <v/>
      </c>
      <c r="BI144" s="61" t="str">
        <f t="shared" si="168"/>
        <v/>
      </c>
      <c r="BJ144" s="61"/>
      <c r="BK144" s="61" t="str">
        <f t="shared" si="169"/>
        <v/>
      </c>
      <c r="BL144" s="61" t="str">
        <f t="shared" si="170"/>
        <v/>
      </c>
      <c r="BM144" s="127"/>
      <c r="BU144" s="37"/>
      <c r="BV144" s="127"/>
      <c r="BW144" s="127"/>
    </row>
    <row r="145" spans="1:75">
      <c r="A145" s="26" t="str">
        <f t="shared" si="190"/>
        <v/>
      </c>
      <c r="B145" s="26" t="str">
        <f t="shared" si="171"/>
        <v/>
      </c>
      <c r="C145" s="26" t="str">
        <f t="shared" si="146"/>
        <v/>
      </c>
      <c r="D145" s="103" t="str">
        <f t="shared" si="147"/>
        <v/>
      </c>
      <c r="E145" s="118" t="str">
        <f t="shared" si="148"/>
        <v/>
      </c>
      <c r="F145" s="103" t="str">
        <f t="shared" si="149"/>
        <v/>
      </c>
      <c r="G145" s="103"/>
      <c r="H145" s="60" t="str">
        <f t="shared" si="150"/>
        <v/>
      </c>
      <c r="I145" s="64"/>
      <c r="J145" s="64"/>
      <c r="K145" s="103" t="str">
        <f t="shared" si="172"/>
        <v/>
      </c>
      <c r="L145" s="103" t="str">
        <f t="shared" si="173"/>
        <v/>
      </c>
      <c r="M145" s="103" t="str">
        <f t="shared" si="174"/>
        <v/>
      </c>
      <c r="N145" s="103" t="str">
        <f t="shared" si="175"/>
        <v/>
      </c>
      <c r="O145" s="103" t="str">
        <f t="shared" si="176"/>
        <v/>
      </c>
      <c r="P145" s="103" t="str">
        <f t="shared" si="177"/>
        <v/>
      </c>
      <c r="Q145" s="103" t="str">
        <f t="shared" si="151"/>
        <v/>
      </c>
      <c r="R145" s="103" t="str">
        <f t="shared" si="152"/>
        <v/>
      </c>
      <c r="T145" s="26" t="str">
        <f t="shared" si="178"/>
        <v/>
      </c>
      <c r="U145" s="119" t="str">
        <f t="shared" si="153"/>
        <v/>
      </c>
      <c r="V145" s="119"/>
      <c r="W145" s="120" t="str">
        <f t="shared" si="179"/>
        <v/>
      </c>
      <c r="X145" s="120" t="str">
        <f t="shared" si="180"/>
        <v/>
      </c>
      <c r="Y145" s="120" t="str">
        <f t="shared" si="154"/>
        <v/>
      </c>
      <c r="Z145" s="119"/>
      <c r="AA145" s="119" t="str">
        <f t="shared" si="181"/>
        <v/>
      </c>
      <c r="AC145" s="26" t="str">
        <f t="shared" si="155"/>
        <v/>
      </c>
      <c r="AD145" s="25" t="str">
        <f t="shared" si="156"/>
        <v/>
      </c>
      <c r="AE145" s="105"/>
      <c r="AF145" s="26" t="str">
        <f t="shared" si="157"/>
        <v/>
      </c>
      <c r="AG145" s="25" t="str">
        <f t="shared" si="158"/>
        <v/>
      </c>
      <c r="AH145" s="123"/>
      <c r="AI145" s="51" t="str">
        <f t="shared" si="159"/>
        <v/>
      </c>
      <c r="AJ145" s="35" t="str">
        <f t="shared" si="160"/>
        <v/>
      </c>
      <c r="AL145" s="25" t="str">
        <f t="shared" si="182"/>
        <v/>
      </c>
      <c r="AM145" s="25" t="str">
        <f t="shared" si="183"/>
        <v/>
      </c>
      <c r="AO145" s="33" t="str">
        <f t="shared" si="184"/>
        <v/>
      </c>
      <c r="AP145" s="33" t="str">
        <f t="shared" si="185"/>
        <v/>
      </c>
      <c r="AQ145" s="125"/>
      <c r="AR145" s="126" t="str">
        <f t="shared" si="186"/>
        <v/>
      </c>
      <c r="AS145" s="126" t="str">
        <f t="shared" si="187"/>
        <v/>
      </c>
      <c r="AT145" s="126"/>
      <c r="AU145" s="62" t="str">
        <f t="shared" si="161"/>
        <v/>
      </c>
      <c r="AV145" s="62" t="str">
        <f t="shared" si="162"/>
        <v/>
      </c>
      <c r="AW145" s="62" t="str">
        <f t="shared" si="163"/>
        <v/>
      </c>
      <c r="AX145" s="61" t="str">
        <f t="shared" si="188"/>
        <v/>
      </c>
      <c r="AY145" s="61"/>
      <c r="AZ145" s="33" t="str">
        <f>IF(B145="","",VLOOKUP($A$3,'Tab1-Plan'!$B$30:$F$33,IF(B145&lt;65,2,3),FALSE))</f>
        <v/>
      </c>
      <c r="BA145" s="33" t="str">
        <f>IF(T145="","",VLOOKUP($A$3,'Tab1-Plan'!$B$30:$F$33,IF(T145&lt;65,4,5),FALSE))</f>
        <v/>
      </c>
      <c r="BB145" s="115"/>
      <c r="BC145" s="126" t="str">
        <f t="shared" si="164"/>
        <v/>
      </c>
      <c r="BD145" s="126" t="str">
        <f t="shared" si="165"/>
        <v/>
      </c>
      <c r="BE145" s="125"/>
      <c r="BF145" s="62" t="str">
        <f t="shared" si="189"/>
        <v/>
      </c>
      <c r="BG145" s="62" t="str">
        <f t="shared" si="166"/>
        <v/>
      </c>
      <c r="BH145" s="62" t="str">
        <f t="shared" si="167"/>
        <v/>
      </c>
      <c r="BI145" s="61" t="str">
        <f t="shared" si="168"/>
        <v/>
      </c>
      <c r="BJ145" s="61"/>
      <c r="BK145" s="61" t="str">
        <f t="shared" si="169"/>
        <v/>
      </c>
      <c r="BL145" s="61" t="str">
        <f t="shared" si="170"/>
        <v/>
      </c>
      <c r="BM145" s="127"/>
      <c r="BU145" s="37"/>
      <c r="BV145" s="127"/>
      <c r="BW145" s="127"/>
    </row>
    <row r="146" spans="1:75">
      <c r="A146" s="26" t="str">
        <f t="shared" si="190"/>
        <v/>
      </c>
      <c r="B146" s="26" t="str">
        <f t="shared" si="171"/>
        <v/>
      </c>
      <c r="C146" s="26" t="str">
        <f t="shared" si="146"/>
        <v/>
      </c>
      <c r="D146" s="103" t="str">
        <f t="shared" si="147"/>
        <v/>
      </c>
      <c r="E146" s="118" t="str">
        <f t="shared" si="148"/>
        <v/>
      </c>
      <c r="F146" s="103" t="str">
        <f t="shared" si="149"/>
        <v/>
      </c>
      <c r="G146" s="103"/>
      <c r="H146" s="60" t="str">
        <f t="shared" si="150"/>
        <v/>
      </c>
      <c r="I146" s="64"/>
      <c r="J146" s="64"/>
      <c r="K146" s="103" t="str">
        <f t="shared" si="172"/>
        <v/>
      </c>
      <c r="L146" s="103" t="str">
        <f t="shared" si="173"/>
        <v/>
      </c>
      <c r="M146" s="103" t="str">
        <f t="shared" si="174"/>
        <v/>
      </c>
      <c r="N146" s="103" t="str">
        <f t="shared" si="175"/>
        <v/>
      </c>
      <c r="O146" s="103" t="str">
        <f t="shared" si="176"/>
        <v/>
      </c>
      <c r="P146" s="103" t="str">
        <f t="shared" si="177"/>
        <v/>
      </c>
      <c r="Q146" s="103" t="str">
        <f t="shared" si="151"/>
        <v/>
      </c>
      <c r="R146" s="103" t="str">
        <f t="shared" si="152"/>
        <v/>
      </c>
      <c r="T146" s="26" t="str">
        <f t="shared" si="178"/>
        <v/>
      </c>
      <c r="U146" s="119" t="str">
        <f t="shared" si="153"/>
        <v/>
      </c>
      <c r="V146" s="119"/>
      <c r="W146" s="120" t="str">
        <f t="shared" si="179"/>
        <v/>
      </c>
      <c r="X146" s="120" t="str">
        <f t="shared" si="180"/>
        <v/>
      </c>
      <c r="Y146" s="120" t="str">
        <f t="shared" si="154"/>
        <v/>
      </c>
      <c r="Z146" s="119"/>
      <c r="AA146" s="119" t="str">
        <f t="shared" si="181"/>
        <v/>
      </c>
      <c r="AC146" s="26" t="str">
        <f t="shared" si="155"/>
        <v/>
      </c>
      <c r="AD146" s="25" t="str">
        <f t="shared" si="156"/>
        <v/>
      </c>
      <c r="AE146" s="105"/>
      <c r="AF146" s="26" t="str">
        <f t="shared" si="157"/>
        <v/>
      </c>
      <c r="AG146" s="25" t="str">
        <f t="shared" si="158"/>
        <v/>
      </c>
      <c r="AH146" s="123"/>
      <c r="AI146" s="51" t="str">
        <f t="shared" si="159"/>
        <v/>
      </c>
      <c r="AJ146" s="35" t="str">
        <f t="shared" si="160"/>
        <v/>
      </c>
      <c r="AL146" s="25" t="str">
        <f t="shared" si="182"/>
        <v/>
      </c>
      <c r="AM146" s="25" t="str">
        <f t="shared" si="183"/>
        <v/>
      </c>
      <c r="AO146" s="33" t="str">
        <f t="shared" si="184"/>
        <v/>
      </c>
      <c r="AP146" s="33" t="str">
        <f t="shared" si="185"/>
        <v/>
      </c>
      <c r="AQ146" s="125"/>
      <c r="AR146" s="126" t="str">
        <f t="shared" si="186"/>
        <v/>
      </c>
      <c r="AS146" s="126" t="str">
        <f t="shared" si="187"/>
        <v/>
      </c>
      <c r="AT146" s="126"/>
      <c r="AU146" s="62" t="str">
        <f t="shared" si="161"/>
        <v/>
      </c>
      <c r="AV146" s="62" t="str">
        <f t="shared" si="162"/>
        <v/>
      </c>
      <c r="AW146" s="62" t="str">
        <f t="shared" si="163"/>
        <v/>
      </c>
      <c r="AX146" s="61" t="str">
        <f t="shared" si="188"/>
        <v/>
      </c>
      <c r="AY146" s="61"/>
      <c r="AZ146" s="33" t="str">
        <f>IF(B146="","",VLOOKUP($A$3,'Tab1-Plan'!$B$30:$F$33,IF(B146&lt;65,2,3),FALSE))</f>
        <v/>
      </c>
      <c r="BA146" s="33" t="str">
        <f>IF(T146="","",VLOOKUP($A$3,'Tab1-Plan'!$B$30:$F$33,IF(T146&lt;65,4,5),FALSE))</f>
        <v/>
      </c>
      <c r="BB146" s="115"/>
      <c r="BC146" s="126" t="str">
        <f t="shared" si="164"/>
        <v/>
      </c>
      <c r="BD146" s="126" t="str">
        <f t="shared" si="165"/>
        <v/>
      </c>
      <c r="BE146" s="125"/>
      <c r="BF146" s="62" t="str">
        <f t="shared" si="189"/>
        <v/>
      </c>
      <c r="BG146" s="62" t="str">
        <f t="shared" si="166"/>
        <v/>
      </c>
      <c r="BH146" s="62" t="str">
        <f t="shared" si="167"/>
        <v/>
      </c>
      <c r="BI146" s="61" t="str">
        <f t="shared" si="168"/>
        <v/>
      </c>
      <c r="BJ146" s="61"/>
      <c r="BK146" s="61" t="str">
        <f t="shared" si="169"/>
        <v/>
      </c>
      <c r="BL146" s="61" t="str">
        <f t="shared" si="170"/>
        <v/>
      </c>
      <c r="BM146" s="127"/>
      <c r="BU146" s="37"/>
      <c r="BV146" s="127"/>
      <c r="BW146" s="127"/>
    </row>
    <row r="147" spans="1:75">
      <c r="A147" s="26" t="str">
        <f t="shared" si="190"/>
        <v/>
      </c>
      <c r="B147" s="26" t="str">
        <f t="shared" si="171"/>
        <v/>
      </c>
      <c r="C147" s="26" t="str">
        <f t="shared" si="146"/>
        <v/>
      </c>
      <c r="D147" s="103" t="str">
        <f t="shared" si="147"/>
        <v/>
      </c>
      <c r="E147" s="118" t="str">
        <f t="shared" si="148"/>
        <v/>
      </c>
      <c r="F147" s="103" t="str">
        <f t="shared" si="149"/>
        <v/>
      </c>
      <c r="G147" s="103"/>
      <c r="H147" s="60" t="str">
        <f t="shared" si="150"/>
        <v/>
      </c>
      <c r="I147" s="64"/>
      <c r="J147" s="64"/>
      <c r="K147" s="103" t="str">
        <f t="shared" si="172"/>
        <v/>
      </c>
      <c r="L147" s="103" t="str">
        <f t="shared" si="173"/>
        <v/>
      </c>
      <c r="M147" s="103" t="str">
        <f t="shared" si="174"/>
        <v/>
      </c>
      <c r="N147" s="103" t="str">
        <f t="shared" si="175"/>
        <v/>
      </c>
      <c r="O147" s="103" t="str">
        <f t="shared" si="176"/>
        <v/>
      </c>
      <c r="P147" s="103" t="str">
        <f t="shared" si="177"/>
        <v/>
      </c>
      <c r="Q147" s="103" t="str">
        <f t="shared" si="151"/>
        <v/>
      </c>
      <c r="R147" s="103" t="str">
        <f t="shared" si="152"/>
        <v/>
      </c>
      <c r="T147" s="26" t="str">
        <f t="shared" si="178"/>
        <v/>
      </c>
      <c r="U147" s="119" t="str">
        <f t="shared" si="153"/>
        <v/>
      </c>
      <c r="V147" s="119"/>
      <c r="W147" s="120" t="str">
        <f t="shared" si="179"/>
        <v/>
      </c>
      <c r="X147" s="120" t="str">
        <f t="shared" si="180"/>
        <v/>
      </c>
      <c r="Y147" s="120" t="str">
        <f t="shared" si="154"/>
        <v/>
      </c>
      <c r="Z147" s="119"/>
      <c r="AA147" s="119" t="str">
        <f t="shared" si="181"/>
        <v/>
      </c>
      <c r="AC147" s="26" t="str">
        <f t="shared" si="155"/>
        <v/>
      </c>
      <c r="AD147" s="25" t="str">
        <f t="shared" si="156"/>
        <v/>
      </c>
      <c r="AE147" s="105"/>
      <c r="AF147" s="26" t="str">
        <f t="shared" si="157"/>
        <v/>
      </c>
      <c r="AG147" s="25" t="str">
        <f t="shared" si="158"/>
        <v/>
      </c>
      <c r="AH147" s="123"/>
      <c r="AI147" s="51" t="str">
        <f t="shared" si="159"/>
        <v/>
      </c>
      <c r="AJ147" s="35" t="str">
        <f t="shared" si="160"/>
        <v/>
      </c>
      <c r="AL147" s="25" t="str">
        <f t="shared" si="182"/>
        <v/>
      </c>
      <c r="AM147" s="25" t="str">
        <f t="shared" si="183"/>
        <v/>
      </c>
      <c r="AO147" s="33" t="str">
        <f t="shared" si="184"/>
        <v/>
      </c>
      <c r="AP147" s="33" t="str">
        <f t="shared" si="185"/>
        <v/>
      </c>
      <c r="AQ147" s="125"/>
      <c r="AR147" s="126" t="str">
        <f t="shared" si="186"/>
        <v/>
      </c>
      <c r="AS147" s="126" t="str">
        <f t="shared" si="187"/>
        <v/>
      </c>
      <c r="AT147" s="126"/>
      <c r="AU147" s="62" t="str">
        <f t="shared" si="161"/>
        <v/>
      </c>
      <c r="AV147" s="62" t="str">
        <f t="shared" si="162"/>
        <v/>
      </c>
      <c r="AW147" s="62" t="str">
        <f t="shared" si="163"/>
        <v/>
      </c>
      <c r="AX147" s="61" t="str">
        <f t="shared" si="188"/>
        <v/>
      </c>
      <c r="AY147" s="61"/>
      <c r="AZ147" s="33" t="str">
        <f>IF(B147="","",VLOOKUP($A$3,'Tab1-Plan'!$B$30:$F$33,IF(B147&lt;65,2,3),FALSE))</f>
        <v/>
      </c>
      <c r="BA147" s="33" t="str">
        <f>IF(T147="","",VLOOKUP($A$3,'Tab1-Plan'!$B$30:$F$33,IF(T147&lt;65,4,5),FALSE))</f>
        <v/>
      </c>
      <c r="BB147" s="115"/>
      <c r="BC147" s="126" t="str">
        <f t="shared" si="164"/>
        <v/>
      </c>
      <c r="BD147" s="126" t="str">
        <f t="shared" si="165"/>
        <v/>
      </c>
      <c r="BE147" s="125"/>
      <c r="BF147" s="62" t="str">
        <f t="shared" si="189"/>
        <v/>
      </c>
      <c r="BG147" s="62" t="str">
        <f t="shared" si="166"/>
        <v/>
      </c>
      <c r="BH147" s="62" t="str">
        <f t="shared" si="167"/>
        <v/>
      </c>
      <c r="BI147" s="61" t="str">
        <f t="shared" si="168"/>
        <v/>
      </c>
      <c r="BJ147" s="61"/>
      <c r="BK147" s="61" t="str">
        <f t="shared" si="169"/>
        <v/>
      </c>
      <c r="BL147" s="61" t="str">
        <f t="shared" si="170"/>
        <v/>
      </c>
      <c r="BM147" s="127"/>
      <c r="BU147" s="37"/>
      <c r="BV147" s="127"/>
      <c r="BW147" s="127"/>
    </row>
    <row r="148" spans="1:75">
      <c r="A148" s="26" t="str">
        <f t="shared" si="190"/>
        <v/>
      </c>
      <c r="B148" s="26" t="str">
        <f t="shared" si="171"/>
        <v/>
      </c>
      <c r="C148" s="26" t="str">
        <f t="shared" si="146"/>
        <v/>
      </c>
      <c r="D148" s="103" t="str">
        <f t="shared" si="147"/>
        <v/>
      </c>
      <c r="E148" s="118" t="str">
        <f t="shared" si="148"/>
        <v/>
      </c>
      <c r="F148" s="103" t="str">
        <f t="shared" si="149"/>
        <v/>
      </c>
      <c r="G148" s="103"/>
      <c r="H148" s="60" t="str">
        <f t="shared" si="150"/>
        <v/>
      </c>
      <c r="I148" s="64"/>
      <c r="J148" s="64"/>
      <c r="K148" s="103" t="str">
        <f t="shared" si="172"/>
        <v/>
      </c>
      <c r="L148" s="103" t="str">
        <f t="shared" si="173"/>
        <v/>
      </c>
      <c r="M148" s="103" t="str">
        <f t="shared" si="174"/>
        <v/>
      </c>
      <c r="N148" s="103" t="str">
        <f t="shared" si="175"/>
        <v/>
      </c>
      <c r="O148" s="103" t="str">
        <f t="shared" si="176"/>
        <v/>
      </c>
      <c r="P148" s="103" t="str">
        <f t="shared" si="177"/>
        <v/>
      </c>
      <c r="Q148" s="103" t="str">
        <f t="shared" si="151"/>
        <v/>
      </c>
      <c r="R148" s="103" t="str">
        <f t="shared" si="152"/>
        <v/>
      </c>
      <c r="T148" s="26" t="str">
        <f t="shared" si="178"/>
        <v/>
      </c>
      <c r="U148" s="119" t="str">
        <f t="shared" si="153"/>
        <v/>
      </c>
      <c r="V148" s="119"/>
      <c r="W148" s="120" t="str">
        <f t="shared" si="179"/>
        <v/>
      </c>
      <c r="X148" s="120" t="str">
        <f t="shared" si="180"/>
        <v/>
      </c>
      <c r="Y148" s="120" t="str">
        <f t="shared" si="154"/>
        <v/>
      </c>
      <c r="Z148" s="119"/>
      <c r="AA148" s="119" t="str">
        <f t="shared" si="181"/>
        <v/>
      </c>
      <c r="AC148" s="26" t="str">
        <f t="shared" si="155"/>
        <v/>
      </c>
      <c r="AD148" s="25" t="str">
        <f t="shared" si="156"/>
        <v/>
      </c>
      <c r="AE148" s="105"/>
      <c r="AF148" s="26" t="str">
        <f t="shared" si="157"/>
        <v/>
      </c>
      <c r="AG148" s="25" t="str">
        <f t="shared" si="158"/>
        <v/>
      </c>
      <c r="AH148" s="123"/>
      <c r="AI148" s="51" t="str">
        <f t="shared" si="159"/>
        <v/>
      </c>
      <c r="AJ148" s="35" t="str">
        <f t="shared" si="160"/>
        <v/>
      </c>
      <c r="AL148" s="25" t="str">
        <f t="shared" si="182"/>
        <v/>
      </c>
      <c r="AM148" s="25" t="str">
        <f t="shared" si="183"/>
        <v/>
      </c>
      <c r="AO148" s="33" t="str">
        <f t="shared" si="184"/>
        <v/>
      </c>
      <c r="AP148" s="33" t="str">
        <f t="shared" si="185"/>
        <v/>
      </c>
      <c r="AQ148" s="125"/>
      <c r="AR148" s="126" t="str">
        <f t="shared" si="186"/>
        <v/>
      </c>
      <c r="AS148" s="126" t="str">
        <f t="shared" si="187"/>
        <v/>
      </c>
      <c r="AT148" s="126"/>
      <c r="AU148" s="62" t="str">
        <f t="shared" si="161"/>
        <v/>
      </c>
      <c r="AV148" s="62" t="str">
        <f t="shared" si="162"/>
        <v/>
      </c>
      <c r="AW148" s="62" t="str">
        <f t="shared" si="163"/>
        <v/>
      </c>
      <c r="AX148" s="61" t="str">
        <f t="shared" si="188"/>
        <v/>
      </c>
      <c r="AY148" s="61"/>
      <c r="AZ148" s="33" t="str">
        <f>IF(B148="","",VLOOKUP($A$3,'Tab1-Plan'!$B$30:$F$33,IF(B148&lt;65,2,3),FALSE))</f>
        <v/>
      </c>
      <c r="BA148" s="33" t="str">
        <f>IF(T148="","",VLOOKUP($A$3,'Tab1-Plan'!$B$30:$F$33,IF(T148&lt;65,4,5),FALSE))</f>
        <v/>
      </c>
      <c r="BB148" s="115"/>
      <c r="BC148" s="126" t="str">
        <f t="shared" si="164"/>
        <v/>
      </c>
      <c r="BD148" s="126" t="str">
        <f t="shared" si="165"/>
        <v/>
      </c>
      <c r="BE148" s="125"/>
      <c r="BF148" s="62" t="str">
        <f t="shared" si="189"/>
        <v/>
      </c>
      <c r="BG148" s="62" t="str">
        <f t="shared" si="166"/>
        <v/>
      </c>
      <c r="BH148" s="62" t="str">
        <f t="shared" si="167"/>
        <v/>
      </c>
      <c r="BI148" s="61" t="str">
        <f t="shared" si="168"/>
        <v/>
      </c>
      <c r="BJ148" s="61"/>
      <c r="BK148" s="61" t="str">
        <f t="shared" si="169"/>
        <v/>
      </c>
      <c r="BL148" s="61" t="str">
        <f t="shared" si="170"/>
        <v/>
      </c>
      <c r="BM148" s="127"/>
      <c r="BU148" s="37"/>
      <c r="BV148" s="127"/>
      <c r="BW148" s="127"/>
    </row>
    <row r="149" spans="1:75">
      <c r="A149" s="26" t="str">
        <f t="shared" si="190"/>
        <v/>
      </c>
      <c r="B149" s="26" t="str">
        <f t="shared" si="171"/>
        <v/>
      </c>
      <c r="C149" s="26" t="str">
        <f t="shared" si="146"/>
        <v/>
      </c>
      <c r="D149" s="103" t="str">
        <f t="shared" si="147"/>
        <v/>
      </c>
      <c r="E149" s="118" t="str">
        <f t="shared" si="148"/>
        <v/>
      </c>
      <c r="F149" s="103" t="str">
        <f t="shared" si="149"/>
        <v/>
      </c>
      <c r="G149" s="103"/>
      <c r="H149" s="60" t="str">
        <f t="shared" si="150"/>
        <v/>
      </c>
      <c r="I149" s="64"/>
      <c r="J149" s="64"/>
      <c r="K149" s="103" t="str">
        <f t="shared" si="172"/>
        <v/>
      </c>
      <c r="L149" s="103" t="str">
        <f t="shared" si="173"/>
        <v/>
      </c>
      <c r="M149" s="103" t="str">
        <f t="shared" si="174"/>
        <v/>
      </c>
      <c r="N149" s="103" t="str">
        <f t="shared" si="175"/>
        <v/>
      </c>
      <c r="O149" s="103" t="str">
        <f t="shared" si="176"/>
        <v/>
      </c>
      <c r="P149" s="103" t="str">
        <f t="shared" si="177"/>
        <v/>
      </c>
      <c r="Q149" s="103" t="str">
        <f t="shared" si="151"/>
        <v/>
      </c>
      <c r="R149" s="103" t="str">
        <f t="shared" si="152"/>
        <v/>
      </c>
      <c r="T149" s="26" t="str">
        <f t="shared" si="178"/>
        <v/>
      </c>
      <c r="U149" s="119" t="str">
        <f t="shared" si="153"/>
        <v/>
      </c>
      <c r="V149" s="119"/>
      <c r="W149" s="120" t="str">
        <f t="shared" si="179"/>
        <v/>
      </c>
      <c r="X149" s="120" t="str">
        <f t="shared" si="180"/>
        <v/>
      </c>
      <c r="Y149" s="120" t="str">
        <f t="shared" si="154"/>
        <v/>
      </c>
      <c r="Z149" s="119"/>
      <c r="AA149" s="119" t="str">
        <f t="shared" si="181"/>
        <v/>
      </c>
      <c r="AC149" s="26" t="str">
        <f t="shared" si="155"/>
        <v/>
      </c>
      <c r="AD149" s="25" t="str">
        <f t="shared" si="156"/>
        <v/>
      </c>
      <c r="AE149" s="105"/>
      <c r="AF149" s="26" t="str">
        <f t="shared" si="157"/>
        <v/>
      </c>
      <c r="AG149" s="25" t="str">
        <f t="shared" si="158"/>
        <v/>
      </c>
      <c r="AH149" s="123"/>
      <c r="AI149" s="51" t="str">
        <f t="shared" si="159"/>
        <v/>
      </c>
      <c r="AJ149" s="35" t="str">
        <f t="shared" si="160"/>
        <v/>
      </c>
      <c r="AL149" s="25" t="str">
        <f t="shared" si="182"/>
        <v/>
      </c>
      <c r="AM149" s="25" t="str">
        <f t="shared" si="183"/>
        <v/>
      </c>
      <c r="AO149" s="33" t="str">
        <f t="shared" si="184"/>
        <v/>
      </c>
      <c r="AP149" s="33" t="str">
        <f t="shared" si="185"/>
        <v/>
      </c>
      <c r="AQ149" s="125"/>
      <c r="AR149" s="126" t="str">
        <f t="shared" si="186"/>
        <v/>
      </c>
      <c r="AS149" s="126" t="str">
        <f t="shared" si="187"/>
        <v/>
      </c>
      <c r="AT149" s="126"/>
      <c r="AU149" s="62" t="str">
        <f t="shared" si="161"/>
        <v/>
      </c>
      <c r="AV149" s="62" t="str">
        <f t="shared" si="162"/>
        <v/>
      </c>
      <c r="AW149" s="62" t="str">
        <f t="shared" si="163"/>
        <v/>
      </c>
      <c r="AX149" s="61" t="str">
        <f t="shared" si="188"/>
        <v/>
      </c>
      <c r="AY149" s="61"/>
      <c r="AZ149" s="33" t="str">
        <f>IF(B149="","",VLOOKUP($A$3,'Tab1-Plan'!$B$30:$F$33,IF(B149&lt;65,2,3),FALSE))</f>
        <v/>
      </c>
      <c r="BA149" s="33" t="str">
        <f>IF(T149="","",VLOOKUP($A$3,'Tab1-Plan'!$B$30:$F$33,IF(T149&lt;65,4,5),FALSE))</f>
        <v/>
      </c>
      <c r="BB149" s="115"/>
      <c r="BC149" s="126" t="str">
        <f t="shared" si="164"/>
        <v/>
      </c>
      <c r="BD149" s="126" t="str">
        <f t="shared" si="165"/>
        <v/>
      </c>
      <c r="BE149" s="125"/>
      <c r="BF149" s="62" t="str">
        <f t="shared" si="189"/>
        <v/>
      </c>
      <c r="BG149" s="62" t="str">
        <f t="shared" si="166"/>
        <v/>
      </c>
      <c r="BH149" s="62" t="str">
        <f t="shared" si="167"/>
        <v/>
      </c>
      <c r="BI149" s="61" t="str">
        <f t="shared" si="168"/>
        <v/>
      </c>
      <c r="BJ149" s="61"/>
      <c r="BK149" s="61" t="str">
        <f t="shared" si="169"/>
        <v/>
      </c>
      <c r="BL149" s="61" t="str">
        <f t="shared" si="170"/>
        <v/>
      </c>
      <c r="BM149" s="127"/>
      <c r="BU149" s="37"/>
      <c r="BV149" s="127"/>
      <c r="BW149" s="127"/>
    </row>
    <row r="150" spans="1:75">
      <c r="A150" s="26" t="str">
        <f t="shared" si="190"/>
        <v/>
      </c>
      <c r="B150" s="26" t="str">
        <f t="shared" si="171"/>
        <v/>
      </c>
      <c r="C150" s="26" t="str">
        <f t="shared" si="146"/>
        <v/>
      </c>
      <c r="D150" s="103" t="str">
        <f t="shared" si="147"/>
        <v/>
      </c>
      <c r="E150" s="118" t="str">
        <f t="shared" si="148"/>
        <v/>
      </c>
      <c r="F150" s="103" t="str">
        <f t="shared" si="149"/>
        <v/>
      </c>
      <c r="G150" s="103"/>
      <c r="H150" s="60" t="str">
        <f t="shared" si="150"/>
        <v/>
      </c>
      <c r="I150" s="64"/>
      <c r="J150" s="64"/>
      <c r="K150" s="103" t="str">
        <f t="shared" si="172"/>
        <v/>
      </c>
      <c r="L150" s="103" t="str">
        <f t="shared" si="173"/>
        <v/>
      </c>
      <c r="M150" s="103" t="str">
        <f t="shared" si="174"/>
        <v/>
      </c>
      <c r="N150" s="103" t="str">
        <f t="shared" si="175"/>
        <v/>
      </c>
      <c r="O150" s="103" t="str">
        <f t="shared" si="176"/>
        <v/>
      </c>
      <c r="P150" s="103" t="str">
        <f t="shared" si="177"/>
        <v/>
      </c>
      <c r="Q150" s="103" t="str">
        <f t="shared" si="151"/>
        <v/>
      </c>
      <c r="R150" s="103" t="str">
        <f t="shared" si="152"/>
        <v/>
      </c>
      <c r="T150" s="26" t="str">
        <f t="shared" si="178"/>
        <v/>
      </c>
      <c r="U150" s="119" t="str">
        <f t="shared" si="153"/>
        <v/>
      </c>
      <c r="V150" s="119"/>
      <c r="W150" s="120" t="str">
        <f t="shared" si="179"/>
        <v/>
      </c>
      <c r="X150" s="120" t="str">
        <f t="shared" si="180"/>
        <v/>
      </c>
      <c r="Y150" s="120" t="str">
        <f t="shared" si="154"/>
        <v/>
      </c>
      <c r="Z150" s="119"/>
      <c r="AA150" s="119" t="str">
        <f t="shared" si="181"/>
        <v/>
      </c>
      <c r="AC150" s="26" t="str">
        <f t="shared" si="155"/>
        <v/>
      </c>
      <c r="AD150" s="25" t="str">
        <f t="shared" si="156"/>
        <v/>
      </c>
      <c r="AE150" s="105"/>
      <c r="AF150" s="26" t="str">
        <f t="shared" si="157"/>
        <v/>
      </c>
      <c r="AG150" s="25" t="str">
        <f t="shared" si="158"/>
        <v/>
      </c>
      <c r="AH150" s="123"/>
      <c r="AI150" s="51" t="str">
        <f t="shared" si="159"/>
        <v/>
      </c>
      <c r="AJ150" s="35" t="str">
        <f t="shared" si="160"/>
        <v/>
      </c>
      <c r="AL150" s="25" t="str">
        <f t="shared" si="182"/>
        <v/>
      </c>
      <c r="AM150" s="25" t="str">
        <f t="shared" si="183"/>
        <v/>
      </c>
      <c r="AO150" s="33" t="str">
        <f t="shared" si="184"/>
        <v/>
      </c>
      <c r="AP150" s="33" t="str">
        <f t="shared" si="185"/>
        <v/>
      </c>
      <c r="AQ150" s="125"/>
      <c r="AR150" s="126" t="str">
        <f t="shared" si="186"/>
        <v/>
      </c>
      <c r="AS150" s="126" t="str">
        <f t="shared" si="187"/>
        <v/>
      </c>
      <c r="AT150" s="126"/>
      <c r="AU150" s="62" t="str">
        <f t="shared" si="161"/>
        <v/>
      </c>
      <c r="AV150" s="62" t="str">
        <f t="shared" si="162"/>
        <v/>
      </c>
      <c r="AW150" s="62" t="str">
        <f t="shared" si="163"/>
        <v/>
      </c>
      <c r="AX150" s="61" t="str">
        <f t="shared" si="188"/>
        <v/>
      </c>
      <c r="AY150" s="61"/>
      <c r="AZ150" s="33" t="str">
        <f>IF(B150="","",VLOOKUP($A$3,'Tab1-Plan'!$B$30:$F$33,IF(B150&lt;65,2,3),FALSE))</f>
        <v/>
      </c>
      <c r="BA150" s="33" t="str">
        <f>IF(T150="","",VLOOKUP($A$3,'Tab1-Plan'!$B$30:$F$33,IF(T150&lt;65,4,5),FALSE))</f>
        <v/>
      </c>
      <c r="BB150" s="115"/>
      <c r="BC150" s="126" t="str">
        <f t="shared" si="164"/>
        <v/>
      </c>
      <c r="BD150" s="126" t="str">
        <f t="shared" si="165"/>
        <v/>
      </c>
      <c r="BE150" s="125"/>
      <c r="BF150" s="62" t="str">
        <f t="shared" si="189"/>
        <v/>
      </c>
      <c r="BG150" s="62" t="str">
        <f t="shared" si="166"/>
        <v/>
      </c>
      <c r="BH150" s="62" t="str">
        <f t="shared" si="167"/>
        <v/>
      </c>
      <c r="BI150" s="61" t="str">
        <f t="shared" si="168"/>
        <v/>
      </c>
      <c r="BJ150" s="61"/>
      <c r="BK150" s="61" t="str">
        <f t="shared" si="169"/>
        <v/>
      </c>
      <c r="BL150" s="61" t="str">
        <f t="shared" si="170"/>
        <v/>
      </c>
      <c r="BM150" s="127"/>
      <c r="BU150" s="37"/>
      <c r="BV150" s="127"/>
      <c r="BW150" s="127"/>
    </row>
    <row r="151" spans="1:75">
      <c r="BK151" s="61"/>
      <c r="BL151" s="61"/>
    </row>
    <row r="152" spans="1:75">
      <c r="BK152" s="61"/>
      <c r="BL152" s="61"/>
    </row>
    <row r="153" spans="1:75">
      <c r="BK153" s="61"/>
      <c r="BL153" s="61"/>
    </row>
    <row r="154" spans="1:75">
      <c r="BK154" s="61"/>
      <c r="BL154" s="61"/>
    </row>
    <row r="155" spans="1:75">
      <c r="BK155" s="61"/>
      <c r="BL155" s="61"/>
    </row>
    <row r="156" spans="1:75">
      <c r="BK156" s="61"/>
      <c r="BL156" s="61"/>
    </row>
    <row r="157" spans="1:75">
      <c r="BK157" s="61"/>
      <c r="BL157" s="61"/>
    </row>
    <row r="158" spans="1:75">
      <c r="BK158" s="61"/>
      <c r="BL158" s="61"/>
    </row>
    <row r="159" spans="1:75">
      <c r="BK159" s="61"/>
      <c r="BL159" s="61"/>
    </row>
    <row r="160" spans="1:75">
      <c r="BK160" s="61"/>
      <c r="BL160" s="61"/>
    </row>
    <row r="161" spans="63:64">
      <c r="BK161" s="61"/>
      <c r="BL161" s="61"/>
    </row>
    <row r="162" spans="63:64">
      <c r="BK162" s="61"/>
      <c r="BL162" s="61"/>
    </row>
    <row r="163" spans="63:64">
      <c r="BK163" s="61"/>
      <c r="BL163" s="61"/>
    </row>
    <row r="164" spans="63:64">
      <c r="BK164" s="61"/>
      <c r="BL164" s="61"/>
    </row>
    <row r="165" spans="63:64">
      <c r="BK165" s="61"/>
      <c r="BL165" s="61"/>
    </row>
    <row r="166" spans="63:64">
      <c r="BK166" s="61"/>
      <c r="BL166" s="61"/>
    </row>
    <row r="167" spans="63:64">
      <c r="BK167" s="61"/>
      <c r="BL167" s="61"/>
    </row>
    <row r="168" spans="63:64">
      <c r="BK168" s="61"/>
      <c r="BL168" s="61"/>
    </row>
    <row r="169" spans="63:64">
      <c r="BK169" s="61"/>
      <c r="BL169" s="61"/>
    </row>
    <row r="170" spans="63:64">
      <c r="BK170" s="61"/>
      <c r="BL170" s="61"/>
    </row>
    <row r="171" spans="63:64">
      <c r="BK171" s="61"/>
      <c r="BL171" s="61"/>
    </row>
    <row r="172" spans="63:64">
      <c r="BK172" s="61"/>
      <c r="BL172" s="61"/>
    </row>
    <row r="173" spans="63:64">
      <c r="BK173" s="61"/>
      <c r="BL173" s="61"/>
    </row>
    <row r="174" spans="63:64">
      <c r="BK174" s="61"/>
      <c r="BL174" s="61"/>
    </row>
    <row r="175" spans="63:64">
      <c r="BK175" s="61"/>
      <c r="BL175" s="61"/>
    </row>
    <row r="176" spans="63:64">
      <c r="BK176" s="61"/>
      <c r="BL176" s="61"/>
    </row>
    <row r="177" spans="63:64">
      <c r="BK177" s="61"/>
      <c r="BL177" s="61"/>
    </row>
    <row r="178" spans="63:64">
      <c r="BK178" s="61"/>
      <c r="BL178" s="61"/>
    </row>
    <row r="179" spans="63:64">
      <c r="BK179" s="61"/>
      <c r="BL179" s="61"/>
    </row>
    <row r="180" spans="63:64">
      <c r="BK180" s="61"/>
      <c r="BL180" s="61"/>
    </row>
    <row r="181" spans="63:64">
      <c r="BK181" s="61"/>
      <c r="BL181" s="61"/>
    </row>
    <row r="182" spans="63:64">
      <c r="BK182" s="61"/>
      <c r="BL182" s="61"/>
    </row>
    <row r="183" spans="63:64">
      <c r="BK183" s="61"/>
      <c r="BL183" s="61"/>
    </row>
    <row r="184" spans="63:64">
      <c r="BK184" s="61"/>
      <c r="BL184" s="61"/>
    </row>
    <row r="185" spans="63:64">
      <c r="BK185" s="61"/>
      <c r="BL185" s="61"/>
    </row>
    <row r="186" spans="63:64">
      <c r="BK186" s="61"/>
      <c r="BL186" s="61"/>
    </row>
    <row r="187" spans="63:64">
      <c r="BK187" s="61"/>
      <c r="BL187" s="61"/>
    </row>
    <row r="188" spans="63:64">
      <c r="BK188" s="61"/>
      <c r="BL188" s="61"/>
    </row>
    <row r="189" spans="63:64">
      <c r="BK189" s="61"/>
      <c r="BL189" s="61"/>
    </row>
    <row r="190" spans="63:64">
      <c r="BK190" s="61"/>
      <c r="BL190" s="61"/>
    </row>
    <row r="191" spans="63:64">
      <c r="BK191" s="61"/>
      <c r="BL191" s="61"/>
    </row>
    <row r="192" spans="63:64">
      <c r="BK192" s="61"/>
      <c r="BL192" s="61"/>
    </row>
    <row r="193" spans="63:64">
      <c r="BK193" s="61"/>
      <c r="BL193" s="61"/>
    </row>
    <row r="194" spans="63:64">
      <c r="BK194" s="61"/>
      <c r="BL194" s="61"/>
    </row>
    <row r="195" spans="63:64">
      <c r="BK195" s="61"/>
      <c r="BL195" s="61"/>
    </row>
    <row r="196" spans="63:64">
      <c r="BK196" s="61"/>
      <c r="BL196" s="61"/>
    </row>
    <row r="197" spans="63:64">
      <c r="BK197" s="61"/>
      <c r="BL197" s="61"/>
    </row>
    <row r="198" spans="63:64">
      <c r="BK198" s="61"/>
      <c r="BL198" s="61"/>
    </row>
    <row r="199" spans="63:64">
      <c r="BK199" s="61"/>
      <c r="BL199" s="61"/>
    </row>
    <row r="200" spans="63:64">
      <c r="BK200" s="61"/>
      <c r="BL200" s="61"/>
    </row>
    <row r="201" spans="63:64">
      <c r="BK201" s="61"/>
      <c r="BL201" s="61"/>
    </row>
    <row r="202" spans="63:64">
      <c r="BK202" s="61"/>
      <c r="BL202" s="61"/>
    </row>
    <row r="203" spans="63:64">
      <c r="BK203" s="61"/>
      <c r="BL203" s="61"/>
    </row>
    <row r="204" spans="63:64">
      <c r="BK204" s="61"/>
      <c r="BL204" s="61"/>
    </row>
    <row r="205" spans="63:64">
      <c r="BK205" s="61"/>
      <c r="BL205" s="61"/>
    </row>
    <row r="206" spans="63:64">
      <c r="BK206" s="61"/>
      <c r="BL206" s="61"/>
    </row>
    <row r="207" spans="63:64">
      <c r="BK207" s="61"/>
      <c r="BL207" s="61"/>
    </row>
    <row r="208" spans="63:64">
      <c r="BK208" s="61"/>
      <c r="BL208" s="61"/>
    </row>
    <row r="209" spans="63:64">
      <c r="BK209" s="61"/>
      <c r="BL209" s="61"/>
    </row>
    <row r="210" spans="63:64">
      <c r="BK210" s="61"/>
      <c r="BL210" s="61"/>
    </row>
    <row r="211" spans="63:64">
      <c r="BK211" s="61"/>
      <c r="BL211" s="61"/>
    </row>
    <row r="212" spans="63:64">
      <c r="BK212" s="61"/>
      <c r="BL212" s="61"/>
    </row>
    <row r="213" spans="63:64">
      <c r="BK213" s="61"/>
      <c r="BL213" s="61"/>
    </row>
    <row r="214" spans="63:64">
      <c r="BK214" s="61"/>
      <c r="BL214" s="61"/>
    </row>
    <row r="215" spans="63:64">
      <c r="BK215" s="61"/>
      <c r="BL215" s="61"/>
    </row>
    <row r="216" spans="63:64">
      <c r="BK216" s="61"/>
      <c r="BL216" s="61"/>
    </row>
    <row r="217" spans="63:64">
      <c r="BK217" s="61"/>
      <c r="BL217" s="61"/>
    </row>
    <row r="218" spans="63:64">
      <c r="BK218" s="61"/>
      <c r="BL218" s="61"/>
    </row>
    <row r="219" spans="63:64">
      <c r="BK219" s="61"/>
      <c r="BL219" s="61"/>
    </row>
    <row r="220" spans="63:64">
      <c r="BK220" s="61"/>
      <c r="BL220" s="61"/>
    </row>
    <row r="221" spans="63:64">
      <c r="BK221" s="61"/>
      <c r="BL221" s="61"/>
    </row>
    <row r="222" spans="63:64">
      <c r="BK222" s="61"/>
      <c r="BL222" s="61"/>
    </row>
    <row r="223" spans="63:64">
      <c r="BK223" s="61"/>
      <c r="BL223" s="61"/>
    </row>
    <row r="224" spans="63:64">
      <c r="BK224" s="61"/>
      <c r="BL224" s="61"/>
    </row>
    <row r="225" spans="63:64">
      <c r="BK225" s="61"/>
      <c r="BL225" s="61"/>
    </row>
    <row r="226" spans="63:64">
      <c r="BK226" s="61"/>
      <c r="BL226" s="61"/>
    </row>
    <row r="227" spans="63:64">
      <c r="BK227" s="61"/>
      <c r="BL227" s="61"/>
    </row>
    <row r="228" spans="63:64">
      <c r="BK228" s="61"/>
      <c r="BL228" s="61"/>
    </row>
    <row r="229" spans="63:64">
      <c r="BK229" s="61"/>
      <c r="BL229" s="61"/>
    </row>
    <row r="230" spans="63:64">
      <c r="BK230" s="61"/>
      <c r="BL230" s="61"/>
    </row>
    <row r="231" spans="63:64">
      <c r="BK231" s="61"/>
      <c r="BL231" s="61"/>
    </row>
    <row r="232" spans="63:64">
      <c r="BK232" s="61"/>
      <c r="BL232" s="61"/>
    </row>
    <row r="233" spans="63:64">
      <c r="BK233" s="61"/>
      <c r="BL233" s="61"/>
    </row>
    <row r="234" spans="63:64">
      <c r="BK234" s="61"/>
      <c r="BL234" s="61"/>
    </row>
    <row r="235" spans="63:64">
      <c r="BK235" s="61"/>
      <c r="BL235" s="61"/>
    </row>
    <row r="236" spans="63:64">
      <c r="BK236" s="61"/>
      <c r="BL236" s="61"/>
    </row>
    <row r="237" spans="63:64">
      <c r="BK237" s="61"/>
      <c r="BL237" s="61"/>
    </row>
    <row r="238" spans="63:64">
      <c r="BK238" s="61"/>
      <c r="BL238" s="61"/>
    </row>
    <row r="239" spans="63:64">
      <c r="BK239" s="61"/>
      <c r="BL239" s="61"/>
    </row>
    <row r="240" spans="63:64">
      <c r="BK240" s="61"/>
      <c r="BL240" s="61"/>
    </row>
    <row r="241" spans="63:64">
      <c r="BK241" s="61"/>
      <c r="BL241" s="61"/>
    </row>
    <row r="242" spans="63:64">
      <c r="BK242" s="61"/>
      <c r="BL242" s="61"/>
    </row>
    <row r="243" spans="63:64">
      <c r="BK243" s="61"/>
      <c r="BL243" s="61"/>
    </row>
    <row r="244" spans="63:64">
      <c r="BK244" s="61"/>
      <c r="BL244" s="61"/>
    </row>
    <row r="245" spans="63:64">
      <c r="BK245" s="61"/>
      <c r="BL245" s="61"/>
    </row>
    <row r="246" spans="63:64">
      <c r="BK246" s="61"/>
      <c r="BL246" s="61"/>
    </row>
    <row r="247" spans="63:64">
      <c r="BK247" s="61"/>
      <c r="BL247" s="61"/>
    </row>
    <row r="248" spans="63:64">
      <c r="BK248" s="61"/>
      <c r="BL248" s="61"/>
    </row>
    <row r="249" spans="63:64">
      <c r="BK249" s="61"/>
      <c r="BL249" s="61"/>
    </row>
    <row r="250" spans="63:64">
      <c r="BK250" s="61"/>
      <c r="BL250" s="61"/>
    </row>
    <row r="251" spans="63:64">
      <c r="BK251" s="61"/>
      <c r="BL251" s="61"/>
    </row>
    <row r="252" spans="63:64">
      <c r="BK252" s="61"/>
      <c r="BL252" s="61"/>
    </row>
    <row r="253" spans="63:64">
      <c r="BK253" s="61"/>
      <c r="BL253" s="61"/>
    </row>
    <row r="254" spans="63:64">
      <c r="BK254" s="61"/>
      <c r="BL254" s="61"/>
    </row>
    <row r="255" spans="63:64">
      <c r="BK255" s="61"/>
      <c r="BL255" s="61"/>
    </row>
    <row r="256" spans="63:64">
      <c r="BK256" s="61"/>
      <c r="BL256" s="61"/>
    </row>
    <row r="257" spans="63:64">
      <c r="BK257" s="61"/>
      <c r="BL257" s="61"/>
    </row>
    <row r="258" spans="63:64">
      <c r="BK258" s="61"/>
      <c r="BL258" s="61"/>
    </row>
    <row r="259" spans="63:64">
      <c r="BK259" s="61"/>
      <c r="BL259" s="61"/>
    </row>
    <row r="260" spans="63:64">
      <c r="BK260" s="61"/>
      <c r="BL260" s="61"/>
    </row>
    <row r="261" spans="63:64">
      <c r="BK261" s="61"/>
      <c r="BL261" s="61"/>
    </row>
    <row r="262" spans="63:64">
      <c r="BK262" s="61"/>
      <c r="BL262" s="61"/>
    </row>
    <row r="263" spans="63:64">
      <c r="BK263" s="61"/>
      <c r="BL263" s="61"/>
    </row>
    <row r="264" spans="63:64">
      <c r="BK264" s="61"/>
      <c r="BL264" s="61"/>
    </row>
    <row r="265" spans="63:64">
      <c r="BK265" s="61"/>
      <c r="BL265" s="61"/>
    </row>
    <row r="266" spans="63:64">
      <c r="BK266" s="61"/>
      <c r="BL266" s="61"/>
    </row>
    <row r="267" spans="63:64">
      <c r="BK267" s="61"/>
      <c r="BL267" s="61"/>
    </row>
    <row r="268" spans="63:64">
      <c r="BK268" s="61"/>
      <c r="BL268" s="61"/>
    </row>
    <row r="269" spans="63:64">
      <c r="BK269" s="61"/>
      <c r="BL269" s="61"/>
    </row>
    <row r="270" spans="63:64">
      <c r="BK270" s="61"/>
      <c r="BL270" s="61"/>
    </row>
    <row r="271" spans="63:64">
      <c r="BK271" s="61"/>
      <c r="BL271" s="61"/>
    </row>
    <row r="272" spans="63:64">
      <c r="BK272" s="61"/>
      <c r="BL272" s="61"/>
    </row>
    <row r="273" spans="63:64">
      <c r="BK273" s="61"/>
      <c r="BL273" s="61"/>
    </row>
    <row r="274" spans="63:64">
      <c r="BK274" s="61"/>
      <c r="BL274" s="61"/>
    </row>
    <row r="275" spans="63:64">
      <c r="BK275" s="61"/>
      <c r="BL275" s="61"/>
    </row>
    <row r="276" spans="63:64">
      <c r="BK276" s="61"/>
      <c r="BL276" s="61"/>
    </row>
    <row r="277" spans="63:64">
      <c r="BK277" s="61"/>
      <c r="BL277" s="61"/>
    </row>
    <row r="278" spans="63:64">
      <c r="BK278" s="61"/>
      <c r="BL278" s="61"/>
    </row>
    <row r="279" spans="63:64">
      <c r="BK279" s="61"/>
      <c r="BL279" s="61"/>
    </row>
    <row r="280" spans="63:64">
      <c r="BK280" s="61"/>
      <c r="BL280" s="61"/>
    </row>
    <row r="281" spans="63:64">
      <c r="BK281" s="61"/>
      <c r="BL281" s="61"/>
    </row>
    <row r="282" spans="63:64">
      <c r="BK282" s="61"/>
      <c r="BL282" s="61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&amp;L&amp;F&amp;C&amp;A&amp;R&amp;D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/>
  <dimension ref="A1:CC282"/>
  <sheetViews>
    <sheetView showGridLines="0" topLeftCell="AU1" workbookViewId="0">
      <pane ySplit="5" topLeftCell="A128" activePane="bottomLeft" state="frozen"/>
      <selection pane="bottomLeft" activeCell="AZ7" sqref="AZ7:AZ150"/>
    </sheetView>
  </sheetViews>
  <sheetFormatPr defaultColWidth="13.08984375" defaultRowHeight="13.2"/>
  <cols>
    <col min="1" max="3" width="9.81640625" style="106" customWidth="1"/>
    <col min="4" max="4" width="9.81640625" style="57" customWidth="1"/>
    <col min="5" max="5" width="10.54296875" style="57" customWidth="1"/>
    <col min="6" max="6" width="9.81640625" style="57" customWidth="1"/>
    <col min="7" max="7" width="1.81640625" style="57" customWidth="1"/>
    <col min="8" max="9" width="9.81640625" style="14" customWidth="1"/>
    <col min="10" max="10" width="6" style="14" customWidth="1"/>
    <col min="11" max="16" width="9.81640625" style="57" customWidth="1"/>
    <col min="17" max="18" width="9.81640625" style="14" customWidth="1"/>
    <col min="19" max="19" width="1.81640625" style="14" customWidth="1"/>
    <col min="20" max="21" width="9.81640625" style="14" customWidth="1"/>
    <col min="22" max="22" width="1.81640625" style="14" customWidth="1"/>
    <col min="23" max="25" width="9.81640625" style="14" customWidth="1"/>
    <col min="26" max="26" width="2.54296875" style="14" customWidth="1"/>
    <col min="27" max="27" width="9.81640625" style="14" customWidth="1"/>
    <col min="28" max="28" width="1.81640625" style="14" customWidth="1"/>
    <col min="29" max="30" width="9.81640625" style="14" customWidth="1"/>
    <col min="31" max="31" width="1.81640625" style="69" customWidth="1"/>
    <col min="32" max="33" width="9.81640625" style="69" customWidth="1"/>
    <col min="34" max="34" width="1.81640625" style="69" customWidth="1"/>
    <col min="35" max="36" width="9.81640625" style="14" customWidth="1"/>
    <col min="37" max="37" width="1.81640625" style="14" customWidth="1"/>
    <col min="38" max="39" width="9.81640625" style="14" customWidth="1"/>
    <col min="40" max="40" width="1.81640625" style="14" customWidth="1"/>
    <col min="41" max="42" width="8.81640625" style="14" customWidth="1"/>
    <col min="43" max="43" width="1.81640625" style="69" customWidth="1"/>
    <col min="44" max="45" width="8.81640625" style="69" customWidth="1"/>
    <col min="46" max="46" width="1.81640625" style="69" customWidth="1"/>
    <col min="47" max="50" width="8.81640625" style="14" customWidth="1"/>
    <col min="51" max="51" width="1.81640625" style="69" customWidth="1"/>
    <col min="52" max="53" width="8.81640625" style="14" customWidth="1"/>
    <col min="54" max="54" width="5.81640625" style="57" customWidth="1"/>
    <col min="55" max="56" width="8.81640625" style="69" customWidth="1"/>
    <col min="57" max="57" width="1.81640625" style="69" customWidth="1"/>
    <col min="58" max="61" width="8.81640625" style="14" customWidth="1"/>
    <col min="62" max="62" width="2.81640625" style="14" customWidth="1"/>
    <col min="63" max="64" width="9.81640625" style="14" customWidth="1"/>
    <col min="65" max="69" width="13.08984375" style="36" customWidth="1"/>
    <col min="70" max="72" width="13.08984375" style="14" customWidth="1"/>
    <col min="73" max="77" width="13.08984375" style="36" customWidth="1"/>
    <col min="78" max="16384" width="13.08984375" style="14"/>
  </cols>
  <sheetData>
    <row r="1" spans="1:81">
      <c r="A1" s="79" t="s">
        <v>72</v>
      </c>
      <c r="AU1" s="36"/>
      <c r="AV1" s="36"/>
      <c r="AW1" s="36"/>
      <c r="BF1" s="36"/>
      <c r="BG1" s="36"/>
      <c r="BH1" s="36"/>
    </row>
    <row r="2" spans="1:81">
      <c r="A2" s="106" t="s">
        <v>71</v>
      </c>
      <c r="D2" s="107"/>
      <c r="E2" s="108"/>
      <c r="F2" s="108"/>
      <c r="G2" s="108"/>
      <c r="K2" s="108"/>
      <c r="L2" s="108"/>
      <c r="M2" s="108"/>
      <c r="N2" s="108"/>
      <c r="O2" s="108"/>
      <c r="P2" s="108"/>
      <c r="AC2" s="36"/>
      <c r="AQ2" s="14"/>
      <c r="AR2" s="14"/>
      <c r="AS2" s="14"/>
      <c r="AT2" s="14"/>
      <c r="AY2" s="14"/>
      <c r="BB2" s="14"/>
      <c r="BC2" s="14"/>
      <c r="BD2" s="14"/>
      <c r="BE2" s="14"/>
      <c r="BK2" s="65"/>
      <c r="BL2" s="65"/>
    </row>
    <row r="3" spans="1:81" ht="13.8" thickBot="1">
      <c r="A3" s="162" t="str">
        <f>'Tab5-Retiree Data'!$M$11</f>
        <v>Plan2</v>
      </c>
      <c r="D3" s="107"/>
      <c r="E3" s="109"/>
      <c r="F3" s="108"/>
      <c r="G3" s="108"/>
      <c r="K3" s="80" t="s">
        <v>74</v>
      </c>
      <c r="L3" s="110"/>
      <c r="M3" s="110"/>
      <c r="N3" s="110"/>
      <c r="O3" s="110"/>
      <c r="P3" s="110"/>
      <c r="Q3" s="59"/>
      <c r="R3" s="59"/>
      <c r="T3" s="81" t="s">
        <v>75</v>
      </c>
      <c r="U3" s="59"/>
      <c r="V3" s="59"/>
      <c r="W3" s="59"/>
      <c r="X3" s="59"/>
      <c r="Y3" s="59"/>
      <c r="Z3" s="36"/>
      <c r="AA3" s="36"/>
      <c r="AC3" s="81" t="s">
        <v>76</v>
      </c>
      <c r="AD3" s="81"/>
      <c r="AE3" s="80"/>
      <c r="AF3" s="80"/>
      <c r="AG3" s="80"/>
      <c r="AI3" s="81" t="s">
        <v>77</v>
      </c>
      <c r="AJ3" s="59"/>
      <c r="AK3" s="59"/>
      <c r="AL3" s="59"/>
      <c r="AM3" s="59"/>
      <c r="AO3" s="81" t="s">
        <v>78</v>
      </c>
      <c r="AP3" s="59"/>
      <c r="AQ3" s="110"/>
      <c r="AR3" s="110"/>
      <c r="AS3" s="110"/>
      <c r="AT3" s="110"/>
      <c r="AU3" s="59"/>
      <c r="AV3" s="59"/>
      <c r="AW3" s="111" t="s">
        <v>79</v>
      </c>
      <c r="AX3" s="112">
        <f>SUM(AX6:AX150)</f>
        <v>53289.671987171409</v>
      </c>
      <c r="AY3" s="113"/>
      <c r="AZ3" s="81" t="s">
        <v>80</v>
      </c>
      <c r="BA3" s="59"/>
      <c r="BB3" s="110"/>
      <c r="BC3" s="110"/>
      <c r="BD3" s="110"/>
      <c r="BE3" s="110"/>
      <c r="BF3" s="59"/>
      <c r="BG3" s="59"/>
      <c r="BH3" s="130" t="s">
        <v>81</v>
      </c>
      <c r="BI3" s="112">
        <f>SUM(BI6:BI150)</f>
        <v>10657.934397434283</v>
      </c>
      <c r="BK3" s="131" t="s">
        <v>257</v>
      </c>
      <c r="BL3" s="112">
        <f>SUM(BL6:BL150)</f>
        <v>42631.737589737131</v>
      </c>
      <c r="BR3" s="36"/>
      <c r="BS3" s="36"/>
      <c r="BT3" s="36"/>
      <c r="BZ3" s="36"/>
      <c r="CA3" s="36"/>
      <c r="CB3" s="36"/>
      <c r="CC3" s="36"/>
    </row>
    <row r="4" spans="1:81" ht="14.4" thickBot="1">
      <c r="H4" s="57"/>
      <c r="I4" s="57"/>
      <c r="J4" s="57"/>
      <c r="T4" s="114"/>
      <c r="U4" s="114"/>
      <c r="W4" s="81" t="s">
        <v>12</v>
      </c>
      <c r="X4" s="59"/>
      <c r="Y4" s="59"/>
      <c r="Z4" s="36"/>
      <c r="AA4" s="81" t="s">
        <v>84</v>
      </c>
      <c r="AC4" s="81" t="s">
        <v>9</v>
      </c>
      <c r="AD4" s="59"/>
      <c r="AF4" s="81" t="s">
        <v>12</v>
      </c>
      <c r="AG4" s="110"/>
      <c r="AI4" s="82" t="s">
        <v>82</v>
      </c>
      <c r="AJ4" s="59"/>
      <c r="AK4" s="69"/>
      <c r="AL4" s="81" t="s">
        <v>83</v>
      </c>
      <c r="AM4" s="80"/>
      <c r="AO4" s="83" t="s">
        <v>85</v>
      </c>
      <c r="AP4" s="84"/>
      <c r="AQ4" s="85"/>
      <c r="AR4" s="83" t="s">
        <v>86</v>
      </c>
      <c r="AS4" s="86"/>
      <c r="AT4" s="86"/>
      <c r="AU4" s="83" t="s">
        <v>87</v>
      </c>
      <c r="AV4" s="84"/>
      <c r="AW4" s="86"/>
      <c r="AX4" s="59"/>
      <c r="AY4" s="113"/>
      <c r="AZ4" s="84" t="s">
        <v>88</v>
      </c>
      <c r="BA4" s="84"/>
      <c r="BB4" s="115"/>
      <c r="BC4" s="84" t="s">
        <v>89</v>
      </c>
      <c r="BD4" s="86"/>
      <c r="BF4" s="83" t="s">
        <v>90</v>
      </c>
      <c r="BG4" s="84"/>
      <c r="BH4" s="86"/>
      <c r="BI4" s="116"/>
      <c r="BK4" s="36"/>
      <c r="BL4" s="36"/>
      <c r="BR4" s="36"/>
      <c r="BS4" s="36"/>
      <c r="BT4" s="36"/>
      <c r="BZ4" s="36"/>
      <c r="CA4" s="36"/>
      <c r="CB4" s="36"/>
      <c r="CC4" s="36"/>
    </row>
    <row r="5" spans="1:81" ht="50.25" customHeight="1">
      <c r="A5" s="87" t="s">
        <v>251</v>
      </c>
      <c r="B5" s="88" t="s">
        <v>19</v>
      </c>
      <c r="C5" s="87" t="s">
        <v>105</v>
      </c>
      <c r="D5" s="87" t="s">
        <v>92</v>
      </c>
      <c r="E5" s="87" t="s">
        <v>93</v>
      </c>
      <c r="F5" s="87" t="s">
        <v>94</v>
      </c>
      <c r="G5" s="89"/>
      <c r="H5" s="90" t="s">
        <v>95</v>
      </c>
      <c r="I5" s="90" t="s">
        <v>274</v>
      </c>
      <c r="J5" s="90" t="s">
        <v>271</v>
      </c>
      <c r="K5" s="91" t="s">
        <v>263</v>
      </c>
      <c r="L5" s="91" t="s">
        <v>96</v>
      </c>
      <c r="M5" s="91" t="s">
        <v>97</v>
      </c>
      <c r="N5" s="91" t="s">
        <v>98</v>
      </c>
      <c r="O5" s="91" t="s">
        <v>262</v>
      </c>
      <c r="P5" s="92" t="s">
        <v>99</v>
      </c>
      <c r="Q5" s="92" t="s">
        <v>100</v>
      </c>
      <c r="R5" s="92" t="s">
        <v>101</v>
      </c>
      <c r="T5" s="88" t="s">
        <v>19</v>
      </c>
      <c r="U5" s="87" t="s">
        <v>94</v>
      </c>
      <c r="W5" s="92" t="s">
        <v>99</v>
      </c>
      <c r="X5" s="92" t="s">
        <v>100</v>
      </c>
      <c r="Y5" s="92" t="s">
        <v>264</v>
      </c>
      <c r="Z5" s="36"/>
      <c r="AA5" s="95" t="s">
        <v>102</v>
      </c>
      <c r="AC5" s="160" t="s">
        <v>19</v>
      </c>
      <c r="AD5" s="161" t="s">
        <v>25</v>
      </c>
      <c r="AE5" s="93"/>
      <c r="AF5" s="160" t="s">
        <v>19</v>
      </c>
      <c r="AG5" s="161" t="s">
        <v>25</v>
      </c>
      <c r="AH5" s="93"/>
      <c r="AI5" s="161" t="s">
        <v>14</v>
      </c>
      <c r="AJ5" s="160" t="s">
        <v>8</v>
      </c>
      <c r="AK5" s="94"/>
      <c r="AL5" s="161" t="s">
        <v>14</v>
      </c>
      <c r="AM5" s="160" t="s">
        <v>8</v>
      </c>
      <c r="AO5" s="164" t="s">
        <v>9</v>
      </c>
      <c r="AP5" s="164" t="s">
        <v>12</v>
      </c>
      <c r="AQ5" s="97"/>
      <c r="AR5" s="96" t="s">
        <v>9</v>
      </c>
      <c r="AS5" s="96" t="s">
        <v>12</v>
      </c>
      <c r="AT5" s="96"/>
      <c r="AU5" s="96" t="s">
        <v>9</v>
      </c>
      <c r="AV5" s="96" t="s">
        <v>12</v>
      </c>
      <c r="AW5" s="96" t="s">
        <v>47</v>
      </c>
      <c r="AX5" s="98" t="s">
        <v>103</v>
      </c>
      <c r="AY5" s="97"/>
      <c r="AZ5" s="96" t="s">
        <v>9</v>
      </c>
      <c r="BA5" s="96" t="s">
        <v>12</v>
      </c>
      <c r="BB5" s="89"/>
      <c r="BC5" s="96" t="s">
        <v>9</v>
      </c>
      <c r="BD5" s="96" t="s">
        <v>12</v>
      </c>
      <c r="BE5" s="97"/>
      <c r="BF5" s="96" t="s">
        <v>9</v>
      </c>
      <c r="BG5" s="96" t="s">
        <v>12</v>
      </c>
      <c r="BH5" s="96" t="s">
        <v>47</v>
      </c>
      <c r="BI5" s="98" t="s">
        <v>104</v>
      </c>
      <c r="BK5" s="96" t="s">
        <v>255</v>
      </c>
      <c r="BL5" s="99" t="s">
        <v>256</v>
      </c>
      <c r="BM5" s="100"/>
      <c r="BN5" s="100"/>
      <c r="BO5" s="117"/>
      <c r="BP5" s="117"/>
      <c r="BQ5" s="117"/>
      <c r="BR5" s="117"/>
      <c r="BS5" s="117"/>
      <c r="BT5" s="117"/>
      <c r="BU5" s="101"/>
      <c r="BV5" s="101"/>
      <c r="BW5" s="101"/>
      <c r="BZ5" s="36"/>
      <c r="CA5" s="36"/>
      <c r="CB5" s="36"/>
      <c r="CC5" s="36"/>
    </row>
    <row r="6" spans="1:81">
      <c r="A6" s="106">
        <f>YEAR(val_date)</f>
        <v>2024</v>
      </c>
      <c r="B6" s="102">
        <f>retiree2_age</f>
        <v>69</v>
      </c>
      <c r="C6" s="102">
        <f t="shared" ref="C6:C37" si="0">IF(B6="","",retiree2_service_at_retirement)</f>
        <v>33</v>
      </c>
      <c r="D6" s="103">
        <f t="shared" ref="D6:D37" si="1">IF(B6="","",IF($A$2="R",0,VLOOKUP($B6,RETIREMENT,2,TRUE)))</f>
        <v>0</v>
      </c>
      <c r="E6" s="118">
        <f t="shared" ref="E6:E37" si="2">IF(B6="","",IF($A$2="R",0,VLOOKUP($B6,WITHDRAWAL,2)))</f>
        <v>0</v>
      </c>
      <c r="F6" s="103">
        <f t="shared" ref="F6:F37" si="3">IF(B6="","",IF(OR(retiree2_sex="M",retiree2_sex="m"),VLOOKUP(IF(B6&lt;20,20,$B6),DEATH_MALE,2),IF(OR(retiree2_sex="F",retiree2_sex="f"),VLOOKUP(IF(B6&lt;20,20,$B6),DEATH_FEMALE,2),"error")))</f>
        <v>1.09E-2</v>
      </c>
      <c r="G6" s="103"/>
      <c r="H6" s="60">
        <f t="shared" ref="H6:H69" si="4">IF(B6="","",IF($A$2="R",1,0))</f>
        <v>1</v>
      </c>
      <c r="I6" s="64">
        <v>1</v>
      </c>
      <c r="J6" s="64"/>
      <c r="K6" s="103">
        <f>IF(B6="","",1)</f>
        <v>1</v>
      </c>
      <c r="L6" s="103">
        <f t="shared" ref="L6:L69" si="5">IF(B6="","",H6*$K6*IF($D6="",0,$D6))</f>
        <v>0</v>
      </c>
      <c r="M6" s="103">
        <f t="shared" ref="M6:M69" si="6">IF(B6="","",IF(H6=1,0,$K6*IF($E6="",0,$E6)))</f>
        <v>0</v>
      </c>
      <c r="N6" s="103">
        <f t="shared" ref="N6:N69" si="7">IF(B6="","",$K6*$F6)</f>
        <v>1.09E-2</v>
      </c>
      <c r="O6" s="103">
        <f t="shared" ref="O6:O69" si="8">IF(B6="","",MAX(K6-SUM(L6:N6),0))</f>
        <v>0.98909999999999998</v>
      </c>
      <c r="P6" s="103">
        <f>IF(B6="","",IF(A2="R",1,0))</f>
        <v>1</v>
      </c>
      <c r="Q6" s="103">
        <f t="shared" ref="Q6:Q69" si="9">IF(B6="","",P6*(1-$F6))</f>
        <v>0.98909999999999998</v>
      </c>
      <c r="R6" s="103">
        <f t="shared" ref="R6:R69" si="10">IF(B6="","",AVERAGE(P6:Q6))</f>
        <v>0.99455000000000005</v>
      </c>
      <c r="T6" s="104" t="str">
        <f>IF(retiree2_married_or_single="M",IF(ISNUMBER(retiree2_spouse_age),retiree2_spouse_age,""),"")</f>
        <v/>
      </c>
      <c r="U6" s="119" t="str">
        <f t="shared" ref="U6:U37" si="11">IF(T6="","",IF(OR(retiree2_sex="M",retiree2_sex="m"),VLOOKUP(IF(T6&lt;20,20,$T6),DEATH_FEMALE,2),IF(OR(retiree2_sex="F",retiree2_sex="f"),VLOOKUP(IF(T6&lt;20,20,$T6),DEATH_MALE,2),"error")))</f>
        <v/>
      </c>
      <c r="V6" s="119"/>
      <c r="W6" s="120" t="str">
        <f>IF(T6="","",IF(A2="R",1,0))</f>
        <v/>
      </c>
      <c r="X6" s="120" t="str">
        <f>IF(T6="","",W6*((1-U6)*(1-IF(B7="",0,F6))+(1-U6)*IF(B7="",0,F6)))</f>
        <v/>
      </c>
      <c r="Y6" s="120" t="str">
        <f t="shared" ref="Y6:Y37" si="12">IF(T6="","",AVERAGE(W6,X6))</f>
        <v/>
      </c>
      <c r="Z6" s="120"/>
      <c r="AA6" s="119">
        <f>IF(A6="","",1/SQRT((1+discount)))</f>
        <v>0.97590007294853309</v>
      </c>
      <c r="AC6" s="26">
        <f t="shared" ref="AC6:AC37" si="13">B6</f>
        <v>69</v>
      </c>
      <c r="AD6" s="25">
        <f t="shared" ref="AD6:AD37" si="14">IF(AC6="","",VLOOKUP(AC6,agingtable,3))</f>
        <v>1.1038128906249998</v>
      </c>
      <c r="AE6" s="105"/>
      <c r="AF6" s="26" t="str">
        <f t="shared" ref="AF6:AF37" si="15">T6</f>
        <v/>
      </c>
      <c r="AG6" s="25" t="str">
        <f t="shared" ref="AG6:AG37" si="16">IF(AF6="","",VLOOKUP(AF6,agingtable,3))</f>
        <v/>
      </c>
      <c r="AH6" s="123"/>
      <c r="AI6" s="122">
        <f t="shared" ref="AI6:AI37" si="17">IF(A6="","",VLOOKUP($A6,TRENDS,2,TRUE))</f>
        <v>7.4999999999999997E-2</v>
      </c>
      <c r="AJ6" s="124">
        <f t="shared" ref="AJ6:AJ37" si="18">IF(A6="","",VLOOKUP($A6,TRENDS,3,TRUE))</f>
        <v>0</v>
      </c>
      <c r="AL6" s="25">
        <f>IF(A6="","",1)</f>
        <v>1</v>
      </c>
      <c r="AM6" s="25">
        <f>IF(A6="","",1)</f>
        <v>1</v>
      </c>
      <c r="AO6" s="33">
        <f>IF($B6="","",IF($B6&lt;65,cc_pre_ret_age65,cc_pst_ret_age65))</f>
        <v>2100</v>
      </c>
      <c r="AP6" s="33" t="str">
        <f>IF($T6="","",IF($T6&lt;65,cc_pre_sp_age65,cc_pst_sp_age65))</f>
        <v/>
      </c>
      <c r="AQ6" s="125"/>
      <c r="AR6" s="126">
        <f>IF($B6="","",AO6*$AL6*$AD6)</f>
        <v>2318.0070703124993</v>
      </c>
      <c r="AS6" s="126" t="str">
        <f>IF($T6="","",AP6*$AL6*$AG6)</f>
        <v/>
      </c>
      <c r="AT6" s="126"/>
      <c r="AU6" s="62">
        <f t="shared" ref="AU6:AU37" si="19">IF($B6="","",(AR6)*$R6*$I6)</f>
        <v>2305.3739317792961</v>
      </c>
      <c r="AV6" s="62" t="str">
        <f t="shared" ref="AV6:AV37" si="20">IF($T6="","",(AS6)*$Y6*$I6)</f>
        <v/>
      </c>
      <c r="AW6" s="62">
        <f t="shared" ref="AW6:AW37" si="21">IF($A6="","",SUM(AU6:AV6))</f>
        <v>2305.3739317792961</v>
      </c>
      <c r="AX6" s="61">
        <f>IF($A6="","",AW6*$AA6)</f>
        <v>2249.8145881970618</v>
      </c>
      <c r="AY6" s="126"/>
      <c r="AZ6" s="33">
        <f>IF(B6="","",VLOOKUP($A$3,'Tab1-Plan'!$B$30:$F$33,IF(B6&lt;65,2,3),FALSE))</f>
        <v>0.2</v>
      </c>
      <c r="BA6" s="33" t="str">
        <f>IF(T6="","",VLOOKUP($A$3,'Tab1-Plan'!$B$30:$F$33,IF(T6&lt;65,4,5),FALSE))</f>
        <v/>
      </c>
      <c r="BB6" s="115"/>
      <c r="BC6" s="126">
        <f t="shared" ref="BC6:BC37" si="22">IF(B6="","",AZ6*IF(AZ6&lt;1,AR6,AM6))</f>
        <v>463.60141406249988</v>
      </c>
      <c r="BD6" s="126" t="str">
        <f t="shared" ref="BD6:BD37" si="23">IF($T6="","",BA6*IF(BA6&lt;1,AS6,$AM6))</f>
        <v/>
      </c>
      <c r="BE6" s="125"/>
      <c r="BF6" s="62">
        <f t="shared" ref="BF6:BF37" si="24">IF($B6="","",(BC6)*$R6*$I6)</f>
        <v>461.07478635585926</v>
      </c>
      <c r="BG6" s="62" t="str">
        <f t="shared" ref="BG6:BG37" si="25">IF($T6="","",(BD6)*$Y6*$I6)</f>
        <v/>
      </c>
      <c r="BH6" s="62">
        <f t="shared" ref="BH6:BH37" si="26">IF($A6="","",SUM(BF6:BG6))</f>
        <v>461.07478635585926</v>
      </c>
      <c r="BI6" s="61">
        <f t="shared" ref="BI6:BI37" si="27">IF($A6="","",BH6*AA6)</f>
        <v>449.96291763941235</v>
      </c>
      <c r="BK6" s="61">
        <f t="shared" ref="BK6:BK37" si="28">IF(A6="","",AW6-BH6)</f>
        <v>1844.2991454234368</v>
      </c>
      <c r="BL6" s="61">
        <f t="shared" ref="BL6:BL37" si="29">IF(A6="","",AX6-BI6)</f>
        <v>1799.8516705576494</v>
      </c>
      <c r="BM6" s="127"/>
      <c r="BR6" s="36"/>
      <c r="BS6" s="36"/>
      <c r="BT6" s="36"/>
      <c r="BU6" s="37"/>
      <c r="BV6" s="37"/>
      <c r="BW6" s="37"/>
      <c r="BZ6" s="36"/>
      <c r="CA6" s="36"/>
      <c r="CB6" s="36"/>
      <c r="CC6" s="36"/>
    </row>
    <row r="7" spans="1:81">
      <c r="A7" s="26">
        <f t="shared" ref="A7:A70" si="30">IF(AND(B7="",T7=""),"",A6+1)</f>
        <v>2025</v>
      </c>
      <c r="B7" s="26">
        <f t="shared" ref="B7:B70" si="31">IF(B6="","",IF((B6+1)&gt;110,"",B6+1))</f>
        <v>70</v>
      </c>
      <c r="C7" s="26">
        <f t="shared" si="0"/>
        <v>33</v>
      </c>
      <c r="D7" s="103">
        <f t="shared" si="1"/>
        <v>0</v>
      </c>
      <c r="E7" s="118">
        <f t="shared" si="2"/>
        <v>0</v>
      </c>
      <c r="F7" s="103">
        <f t="shared" si="3"/>
        <v>1.24E-2</v>
      </c>
      <c r="G7" s="103"/>
      <c r="H7" s="60">
        <f t="shared" si="4"/>
        <v>1</v>
      </c>
      <c r="I7" s="64">
        <v>1</v>
      </c>
      <c r="J7" s="64"/>
      <c r="K7" s="103">
        <f t="shared" ref="K7:K70" si="32">IF(B7="","",O6)</f>
        <v>0.98909999999999998</v>
      </c>
      <c r="L7" s="103">
        <f t="shared" si="5"/>
        <v>0</v>
      </c>
      <c r="M7" s="103">
        <f t="shared" si="6"/>
        <v>0</v>
      </c>
      <c r="N7" s="103">
        <f t="shared" si="7"/>
        <v>1.2264839999999999E-2</v>
      </c>
      <c r="O7" s="103">
        <f t="shared" si="8"/>
        <v>0.97683516000000004</v>
      </c>
      <c r="P7" s="103">
        <f t="shared" ref="P7:P70" si="33">IF(B7="","",L7+Q6)</f>
        <v>0.98909999999999998</v>
      </c>
      <c r="Q7" s="103">
        <f t="shared" si="9"/>
        <v>0.97683516000000004</v>
      </c>
      <c r="R7" s="103">
        <f t="shared" si="10"/>
        <v>0.98296757999999995</v>
      </c>
      <c r="T7" s="26" t="str">
        <f t="shared" ref="T7:T70" si="34">IF(T6="","",IF((T6+1)&gt;110,"",T6+1))</f>
        <v/>
      </c>
      <c r="U7" s="119" t="str">
        <f t="shared" si="11"/>
        <v/>
      </c>
      <c r="V7" s="119"/>
      <c r="W7" s="120" t="str">
        <f t="shared" ref="W7:W38" si="35">IF(T7="","",X6+IF(L7="",0,L7))</f>
        <v/>
      </c>
      <c r="X7" s="120" t="str">
        <f t="shared" ref="X7:X70" si="36">IF(T7="","",W7*((1-U7)*(1-IF(B8="",0,F7))+(1-U7)*IF(B8="",0,F7)))</f>
        <v/>
      </c>
      <c r="Y7" s="120" t="str">
        <f t="shared" si="12"/>
        <v/>
      </c>
      <c r="Z7" s="120"/>
      <c r="AA7" s="119">
        <f t="shared" ref="AA7:AA38" si="37">IF(A7="","",AA6/(1+discount))</f>
        <v>0.92942864090336486</v>
      </c>
      <c r="AC7" s="26">
        <f t="shared" si="13"/>
        <v>70</v>
      </c>
      <c r="AD7" s="25">
        <f t="shared" si="14"/>
        <v>1.1314082128906247</v>
      </c>
      <c r="AE7" s="105"/>
      <c r="AF7" s="26" t="str">
        <f t="shared" si="15"/>
        <v/>
      </c>
      <c r="AG7" s="25" t="str">
        <f t="shared" si="16"/>
        <v/>
      </c>
      <c r="AH7" s="123"/>
      <c r="AI7" s="122">
        <f t="shared" si="17"/>
        <v>7.2499999999999995E-2</v>
      </c>
      <c r="AJ7" s="124">
        <f t="shared" si="18"/>
        <v>0</v>
      </c>
      <c r="AL7" s="25">
        <f t="shared" ref="AL7:AL38" si="38">IF(A7="","",AL6*(1+AI6))</f>
        <v>1.075</v>
      </c>
      <c r="AM7" s="25">
        <f t="shared" ref="AM7:AM38" si="39">IF(A7="","",AM6*(1+AJ6))</f>
        <v>1</v>
      </c>
      <c r="AO7" s="33">
        <f t="shared" ref="AO7:AO38" si="40">IF(B7="","",IF(B7&lt;65,cc_pre_ret_age65,cc_pst_ret_age65))</f>
        <v>2100</v>
      </c>
      <c r="AP7" s="33" t="str">
        <f t="shared" ref="AP7:AP38" si="41">IF(T7="","",IF(T7&lt;65,cc_pre_sp_age65,cc_pst_sp_age65))</f>
        <v/>
      </c>
      <c r="AQ7" s="125"/>
      <c r="AR7" s="126">
        <f t="shared" ref="AR7:AR38" si="42">IF(B7="","",AO7*AL7*AD7)</f>
        <v>2554.1540406005852</v>
      </c>
      <c r="AS7" s="126" t="str">
        <f t="shared" ref="AS7:AS38" si="43">IF(T7="","",AP7*AL7*AG7)</f>
        <v/>
      </c>
      <c r="AT7" s="126"/>
      <c r="AU7" s="62">
        <f t="shared" si="19"/>
        <v>2510.6506162363789</v>
      </c>
      <c r="AV7" s="62" t="str">
        <f t="shared" si="20"/>
        <v/>
      </c>
      <c r="AW7" s="62">
        <f t="shared" si="21"/>
        <v>2510.6506162363789</v>
      </c>
      <c r="AX7" s="61">
        <f t="shared" ref="AX7:AX38" si="44">IF($A7="","",AW7*AA7)</f>
        <v>2333.4705900317731</v>
      </c>
      <c r="AY7" s="126"/>
      <c r="AZ7" s="33">
        <f>IF(B7="","",VLOOKUP($A$3,'Tab1-Plan'!$B$30:$F$33,IF(B7&lt;65,2,3),FALSE))</f>
        <v>0.2</v>
      </c>
      <c r="BA7" s="33" t="str">
        <f>IF(T7="","",VLOOKUP($A$3,'Tab1-Plan'!$B$30:$F$33,IF(T7&lt;65,4,5),FALSE))</f>
        <v/>
      </c>
      <c r="BB7" s="115"/>
      <c r="BC7" s="126">
        <f t="shared" si="22"/>
        <v>510.83080812011707</v>
      </c>
      <c r="BD7" s="126" t="str">
        <f t="shared" si="23"/>
        <v/>
      </c>
      <c r="BE7" s="125"/>
      <c r="BF7" s="62">
        <f t="shared" si="24"/>
        <v>502.13012324727578</v>
      </c>
      <c r="BG7" s="62" t="str">
        <f t="shared" si="25"/>
        <v/>
      </c>
      <c r="BH7" s="62">
        <f t="shared" si="26"/>
        <v>502.13012324727578</v>
      </c>
      <c r="BI7" s="61">
        <f t="shared" si="27"/>
        <v>466.69411800635464</v>
      </c>
      <c r="BJ7" s="61"/>
      <c r="BK7" s="61">
        <f t="shared" si="28"/>
        <v>2008.5204929891031</v>
      </c>
      <c r="BL7" s="61">
        <f t="shared" si="29"/>
        <v>1866.7764720254186</v>
      </c>
      <c r="BM7" s="127"/>
      <c r="BR7" s="36"/>
      <c r="BS7" s="36"/>
      <c r="BT7" s="36"/>
      <c r="BU7" s="37"/>
      <c r="BV7" s="127"/>
      <c r="BW7" s="127"/>
      <c r="BZ7" s="36"/>
      <c r="CA7" s="36"/>
      <c r="CB7" s="36"/>
      <c r="CC7" s="36"/>
    </row>
    <row r="8" spans="1:81">
      <c r="A8" s="26">
        <f t="shared" si="30"/>
        <v>2026</v>
      </c>
      <c r="B8" s="26">
        <f t="shared" si="31"/>
        <v>71</v>
      </c>
      <c r="C8" s="26">
        <f t="shared" si="0"/>
        <v>33</v>
      </c>
      <c r="D8" s="103">
        <f t="shared" si="1"/>
        <v>0</v>
      </c>
      <c r="E8" s="118">
        <f t="shared" si="2"/>
        <v>0</v>
      </c>
      <c r="F8" s="103">
        <f t="shared" si="3"/>
        <v>1.41E-2</v>
      </c>
      <c r="G8" s="103"/>
      <c r="H8" s="60">
        <f t="shared" si="4"/>
        <v>1</v>
      </c>
      <c r="I8" s="64">
        <v>1</v>
      </c>
      <c r="J8" s="64"/>
      <c r="K8" s="103">
        <f t="shared" si="32"/>
        <v>0.97683516000000004</v>
      </c>
      <c r="L8" s="103">
        <f t="shared" si="5"/>
        <v>0</v>
      </c>
      <c r="M8" s="103">
        <f t="shared" si="6"/>
        <v>0</v>
      </c>
      <c r="N8" s="103">
        <f t="shared" si="7"/>
        <v>1.3773375756E-2</v>
      </c>
      <c r="O8" s="103">
        <f t="shared" si="8"/>
        <v>0.96306178424400002</v>
      </c>
      <c r="P8" s="103">
        <f t="shared" si="33"/>
        <v>0.97683516000000004</v>
      </c>
      <c r="Q8" s="103">
        <f t="shared" si="9"/>
        <v>0.96306178424400002</v>
      </c>
      <c r="R8" s="103">
        <f t="shared" si="10"/>
        <v>0.96994847212199997</v>
      </c>
      <c r="T8" s="26" t="str">
        <f t="shared" si="34"/>
        <v/>
      </c>
      <c r="U8" s="119" t="str">
        <f t="shared" si="11"/>
        <v/>
      </c>
      <c r="V8" s="119"/>
      <c r="W8" s="120" t="str">
        <f t="shared" si="35"/>
        <v/>
      </c>
      <c r="X8" s="120" t="str">
        <f t="shared" si="36"/>
        <v/>
      </c>
      <c r="Y8" s="120" t="str">
        <f t="shared" si="12"/>
        <v/>
      </c>
      <c r="Z8" s="120"/>
      <c r="AA8" s="119">
        <f t="shared" si="37"/>
        <v>0.88517013419368074</v>
      </c>
      <c r="AC8" s="26">
        <f t="shared" si="13"/>
        <v>71</v>
      </c>
      <c r="AD8" s="25">
        <f t="shared" si="14"/>
        <v>1.1540363771484372</v>
      </c>
      <c r="AE8" s="105"/>
      <c r="AF8" s="26" t="str">
        <f t="shared" si="15"/>
        <v/>
      </c>
      <c r="AG8" s="25" t="str">
        <f t="shared" si="16"/>
        <v/>
      </c>
      <c r="AH8" s="123"/>
      <c r="AI8" s="122">
        <f t="shared" si="17"/>
        <v>6.9999999999999993E-2</v>
      </c>
      <c r="AJ8" s="124">
        <f t="shared" si="18"/>
        <v>0</v>
      </c>
      <c r="AL8" s="25">
        <f t="shared" si="38"/>
        <v>1.1529374999999999</v>
      </c>
      <c r="AM8" s="25">
        <f t="shared" si="39"/>
        <v>1</v>
      </c>
      <c r="AO8" s="33">
        <f t="shared" si="40"/>
        <v>2100</v>
      </c>
      <c r="AP8" s="33" t="str">
        <f t="shared" si="41"/>
        <v/>
      </c>
      <c r="AQ8" s="125"/>
      <c r="AR8" s="126">
        <f t="shared" si="42"/>
        <v>2794.1168127150099</v>
      </c>
      <c r="AS8" s="126" t="str">
        <f t="shared" si="43"/>
        <v/>
      </c>
      <c r="AT8" s="126"/>
      <c r="AU8" s="62">
        <f t="shared" si="19"/>
        <v>2710.1493334233164</v>
      </c>
      <c r="AV8" s="62" t="str">
        <f t="shared" si="20"/>
        <v/>
      </c>
      <c r="AW8" s="62">
        <f t="shared" si="21"/>
        <v>2710.1493334233164</v>
      </c>
      <c r="AX8" s="61">
        <f t="shared" si="44"/>
        <v>2398.9432491512316</v>
      </c>
      <c r="AY8" s="126"/>
      <c r="AZ8" s="33">
        <f>IF(B8="","",VLOOKUP($A$3,'Tab1-Plan'!$B$30:$F$33,IF(B8&lt;65,2,3),FALSE))</f>
        <v>0.2</v>
      </c>
      <c r="BA8" s="33" t="str">
        <f>IF(T8="","",VLOOKUP($A$3,'Tab1-Plan'!$B$30:$F$33,IF(T8&lt;65,4,5),FALSE))</f>
        <v/>
      </c>
      <c r="BB8" s="115"/>
      <c r="BC8" s="126">
        <f t="shared" si="22"/>
        <v>558.82336254300196</v>
      </c>
      <c r="BD8" s="126" t="str">
        <f t="shared" si="23"/>
        <v/>
      </c>
      <c r="BE8" s="125"/>
      <c r="BF8" s="62">
        <f t="shared" si="24"/>
        <v>542.02986668466326</v>
      </c>
      <c r="BG8" s="62" t="str">
        <f t="shared" si="25"/>
        <v/>
      </c>
      <c r="BH8" s="62">
        <f t="shared" si="26"/>
        <v>542.02986668466326</v>
      </c>
      <c r="BI8" s="61">
        <f t="shared" si="27"/>
        <v>479.78864983024624</v>
      </c>
      <c r="BJ8" s="61"/>
      <c r="BK8" s="61">
        <f t="shared" si="28"/>
        <v>2168.119466738653</v>
      </c>
      <c r="BL8" s="61">
        <f t="shared" si="29"/>
        <v>1919.1545993209854</v>
      </c>
      <c r="BM8" s="127"/>
      <c r="BR8" s="36"/>
      <c r="BS8" s="36"/>
      <c r="BT8" s="36"/>
      <c r="BU8" s="37"/>
      <c r="BV8" s="127"/>
      <c r="BW8" s="127"/>
      <c r="BZ8" s="36"/>
      <c r="CA8" s="36"/>
      <c r="CB8" s="36"/>
      <c r="CC8" s="36"/>
    </row>
    <row r="9" spans="1:81">
      <c r="A9" s="26">
        <f t="shared" si="30"/>
        <v>2027</v>
      </c>
      <c r="B9" s="26">
        <f t="shared" si="31"/>
        <v>72</v>
      </c>
      <c r="C9" s="26">
        <f t="shared" si="0"/>
        <v>33</v>
      </c>
      <c r="D9" s="103">
        <f t="shared" si="1"/>
        <v>0</v>
      </c>
      <c r="E9" s="118">
        <f t="shared" si="2"/>
        <v>0</v>
      </c>
      <c r="F9" s="103">
        <f t="shared" si="3"/>
        <v>1.6199999999999999E-2</v>
      </c>
      <c r="G9" s="103"/>
      <c r="H9" s="60">
        <f t="shared" si="4"/>
        <v>1</v>
      </c>
      <c r="I9" s="64">
        <v>1</v>
      </c>
      <c r="J9" s="64"/>
      <c r="K9" s="103">
        <f t="shared" si="32"/>
        <v>0.96306178424400002</v>
      </c>
      <c r="L9" s="103">
        <f t="shared" si="5"/>
        <v>0</v>
      </c>
      <c r="M9" s="103">
        <f t="shared" si="6"/>
        <v>0</v>
      </c>
      <c r="N9" s="103">
        <f t="shared" si="7"/>
        <v>1.5601600904752799E-2</v>
      </c>
      <c r="O9" s="103">
        <f t="shared" si="8"/>
        <v>0.9474601833392472</v>
      </c>
      <c r="P9" s="103">
        <f t="shared" si="33"/>
        <v>0.96306178424400002</v>
      </c>
      <c r="Q9" s="103">
        <f t="shared" si="9"/>
        <v>0.9474601833392472</v>
      </c>
      <c r="R9" s="103">
        <f t="shared" si="10"/>
        <v>0.95526098379162361</v>
      </c>
      <c r="T9" s="26" t="str">
        <f t="shared" si="34"/>
        <v/>
      </c>
      <c r="U9" s="119" t="str">
        <f t="shared" si="11"/>
        <v/>
      </c>
      <c r="V9" s="119"/>
      <c r="W9" s="120" t="str">
        <f t="shared" si="35"/>
        <v/>
      </c>
      <c r="X9" s="120" t="str">
        <f t="shared" si="36"/>
        <v/>
      </c>
      <c r="Y9" s="120" t="str">
        <f t="shared" si="12"/>
        <v/>
      </c>
      <c r="Z9" s="120"/>
      <c r="AA9" s="119">
        <f t="shared" si="37"/>
        <v>0.843019175422553</v>
      </c>
      <c r="AC9" s="26">
        <f t="shared" si="13"/>
        <v>72</v>
      </c>
      <c r="AD9" s="25">
        <f t="shared" si="14"/>
        <v>1.177117104691406</v>
      </c>
      <c r="AE9" s="105"/>
      <c r="AF9" s="26" t="str">
        <f t="shared" si="15"/>
        <v/>
      </c>
      <c r="AG9" s="25" t="str">
        <f t="shared" si="16"/>
        <v/>
      </c>
      <c r="AH9" s="123"/>
      <c r="AI9" s="122">
        <f t="shared" si="17"/>
        <v>6.7499999999999991E-2</v>
      </c>
      <c r="AJ9" s="124">
        <f t="shared" si="18"/>
        <v>0</v>
      </c>
      <c r="AL9" s="25">
        <f t="shared" si="38"/>
        <v>1.233643125</v>
      </c>
      <c r="AM9" s="25">
        <f t="shared" si="39"/>
        <v>1</v>
      </c>
      <c r="AO9" s="33">
        <f t="shared" si="40"/>
        <v>2100</v>
      </c>
      <c r="AP9" s="33" t="str">
        <f t="shared" si="41"/>
        <v/>
      </c>
      <c r="AQ9" s="125"/>
      <c r="AR9" s="126">
        <f t="shared" si="42"/>
        <v>3049.4990893971622</v>
      </c>
      <c r="AS9" s="126" t="str">
        <f t="shared" si="43"/>
        <v/>
      </c>
      <c r="AT9" s="126"/>
      <c r="AU9" s="62">
        <f t="shared" si="19"/>
        <v>2913.0675002091934</v>
      </c>
      <c r="AV9" s="62" t="str">
        <f t="shared" si="20"/>
        <v/>
      </c>
      <c r="AW9" s="62">
        <f t="shared" si="21"/>
        <v>2913.0675002091934</v>
      </c>
      <c r="AX9" s="61">
        <f t="shared" si="44"/>
        <v>2455.7717619765922</v>
      </c>
      <c r="AY9" s="126"/>
      <c r="AZ9" s="33">
        <f>IF(B9="","",VLOOKUP($A$3,'Tab1-Plan'!$B$30:$F$33,IF(B9&lt;65,2,3),FALSE))</f>
        <v>0.2</v>
      </c>
      <c r="BA9" s="33" t="str">
        <f>IF(T9="","",VLOOKUP($A$3,'Tab1-Plan'!$B$30:$F$33,IF(T9&lt;65,4,5),FALSE))</f>
        <v/>
      </c>
      <c r="BB9" s="115"/>
      <c r="BC9" s="126">
        <f t="shared" si="22"/>
        <v>609.89981787943248</v>
      </c>
      <c r="BD9" s="126" t="str">
        <f t="shared" si="23"/>
        <v/>
      </c>
      <c r="BE9" s="125"/>
      <c r="BF9" s="62">
        <f t="shared" si="24"/>
        <v>582.61350004183873</v>
      </c>
      <c r="BG9" s="62" t="str">
        <f t="shared" si="25"/>
        <v/>
      </c>
      <c r="BH9" s="62">
        <f t="shared" si="26"/>
        <v>582.61350004183873</v>
      </c>
      <c r="BI9" s="61">
        <f t="shared" si="27"/>
        <v>491.15435239531843</v>
      </c>
      <c r="BJ9" s="61"/>
      <c r="BK9" s="61">
        <f t="shared" si="28"/>
        <v>2330.4540001673549</v>
      </c>
      <c r="BL9" s="61">
        <f t="shared" si="29"/>
        <v>1964.6174095812737</v>
      </c>
      <c r="BM9" s="127"/>
      <c r="BR9" s="36"/>
      <c r="BS9" s="36"/>
      <c r="BT9" s="36"/>
      <c r="BU9" s="37"/>
      <c r="BV9" s="127"/>
      <c r="BW9" s="127"/>
      <c r="BZ9" s="36"/>
      <c r="CA9" s="36"/>
      <c r="CB9" s="36"/>
      <c r="CC9" s="36"/>
    </row>
    <row r="10" spans="1:81">
      <c r="A10" s="26">
        <f t="shared" si="30"/>
        <v>2028</v>
      </c>
      <c r="B10" s="26">
        <f t="shared" si="31"/>
        <v>73</v>
      </c>
      <c r="C10" s="26">
        <f t="shared" si="0"/>
        <v>33</v>
      </c>
      <c r="D10" s="103">
        <f t="shared" si="1"/>
        <v>0</v>
      </c>
      <c r="E10" s="118">
        <f t="shared" si="2"/>
        <v>0</v>
      </c>
      <c r="F10" s="103">
        <f t="shared" si="3"/>
        <v>1.8499999999999999E-2</v>
      </c>
      <c r="G10" s="103"/>
      <c r="H10" s="60">
        <f t="shared" si="4"/>
        <v>1</v>
      </c>
      <c r="I10" s="64">
        <v>1</v>
      </c>
      <c r="J10" s="64"/>
      <c r="K10" s="103">
        <f t="shared" si="32"/>
        <v>0.9474601833392472</v>
      </c>
      <c r="L10" s="103">
        <f t="shared" si="5"/>
        <v>0</v>
      </c>
      <c r="M10" s="103">
        <f t="shared" si="6"/>
        <v>0</v>
      </c>
      <c r="N10" s="103">
        <f t="shared" si="7"/>
        <v>1.7528013391776072E-2</v>
      </c>
      <c r="O10" s="103">
        <f t="shared" si="8"/>
        <v>0.92993216994747108</v>
      </c>
      <c r="P10" s="103">
        <f t="shared" si="33"/>
        <v>0.9474601833392472</v>
      </c>
      <c r="Q10" s="103">
        <f t="shared" si="9"/>
        <v>0.92993216994747119</v>
      </c>
      <c r="R10" s="103">
        <f t="shared" si="10"/>
        <v>0.93869617664335925</v>
      </c>
      <c r="T10" s="26" t="str">
        <f t="shared" si="34"/>
        <v/>
      </c>
      <c r="U10" s="119" t="str">
        <f t="shared" si="11"/>
        <v/>
      </c>
      <c r="V10" s="119"/>
      <c r="W10" s="120" t="str">
        <f t="shared" si="35"/>
        <v/>
      </c>
      <c r="X10" s="120" t="str">
        <f t="shared" si="36"/>
        <v/>
      </c>
      <c r="Y10" s="120" t="str">
        <f t="shared" si="12"/>
        <v/>
      </c>
      <c r="Z10" s="120"/>
      <c r="AA10" s="119">
        <f t="shared" si="37"/>
        <v>0.8028754051643362</v>
      </c>
      <c r="AC10" s="26">
        <f t="shared" si="13"/>
        <v>73</v>
      </c>
      <c r="AD10" s="25">
        <f t="shared" si="14"/>
        <v>1.2006594467852341</v>
      </c>
      <c r="AE10" s="105"/>
      <c r="AF10" s="26" t="str">
        <f t="shared" si="15"/>
        <v/>
      </c>
      <c r="AG10" s="25" t="str">
        <f t="shared" si="16"/>
        <v/>
      </c>
      <c r="AH10" s="123"/>
      <c r="AI10" s="122">
        <f t="shared" si="17"/>
        <v>6.4999999999999988E-2</v>
      </c>
      <c r="AJ10" s="124">
        <f t="shared" si="18"/>
        <v>0</v>
      </c>
      <c r="AL10" s="25">
        <f t="shared" si="38"/>
        <v>1.3169140359374998</v>
      </c>
      <c r="AM10" s="25">
        <f t="shared" si="39"/>
        <v>1</v>
      </c>
      <c r="AO10" s="33">
        <f t="shared" si="40"/>
        <v>2100</v>
      </c>
      <c r="AP10" s="33" t="str">
        <f t="shared" si="41"/>
        <v/>
      </c>
      <c r="AQ10" s="125"/>
      <c r="AR10" s="126">
        <f t="shared" si="42"/>
        <v>3320.4470834900994</v>
      </c>
      <c r="AS10" s="126" t="str">
        <f t="shared" si="43"/>
        <v/>
      </c>
      <c r="AT10" s="126"/>
      <c r="AU10" s="62">
        <f t="shared" si="19"/>
        <v>3116.8909820187496</v>
      </c>
      <c r="AV10" s="62" t="str">
        <f t="shared" si="20"/>
        <v/>
      </c>
      <c r="AW10" s="62">
        <f t="shared" si="21"/>
        <v>3116.8909820187496</v>
      </c>
      <c r="AX10" s="61">
        <f t="shared" si="44"/>
        <v>2502.4751100413691</v>
      </c>
      <c r="AY10" s="126"/>
      <c r="AZ10" s="33">
        <f>IF(B10="","",VLOOKUP($A$3,'Tab1-Plan'!$B$30:$F$33,IF(B10&lt;65,2,3),FALSE))</f>
        <v>0.2</v>
      </c>
      <c r="BA10" s="33" t="str">
        <f>IF(T10="","",VLOOKUP($A$3,'Tab1-Plan'!$B$30:$F$33,IF(T10&lt;65,4,5),FALSE))</f>
        <v/>
      </c>
      <c r="BB10" s="115"/>
      <c r="BC10" s="126">
        <f t="shared" si="22"/>
        <v>664.08941669801993</v>
      </c>
      <c r="BD10" s="126" t="str">
        <f t="shared" si="23"/>
        <v/>
      </c>
      <c r="BE10" s="125"/>
      <c r="BF10" s="62">
        <f t="shared" si="24"/>
        <v>623.37819640374994</v>
      </c>
      <c r="BG10" s="62" t="str">
        <f t="shared" si="25"/>
        <v/>
      </c>
      <c r="BH10" s="62">
        <f t="shared" si="26"/>
        <v>623.37819640374994</v>
      </c>
      <c r="BI10" s="61">
        <f t="shared" si="27"/>
        <v>500.49502200827391</v>
      </c>
      <c r="BJ10" s="61"/>
      <c r="BK10" s="61">
        <f t="shared" si="28"/>
        <v>2493.5127856149998</v>
      </c>
      <c r="BL10" s="61">
        <f t="shared" si="29"/>
        <v>2001.9800880330952</v>
      </c>
      <c r="BM10" s="127"/>
      <c r="BR10" s="36"/>
      <c r="BS10" s="36"/>
      <c r="BT10" s="36"/>
      <c r="BU10" s="37"/>
      <c r="BV10" s="127"/>
      <c r="BW10" s="127"/>
      <c r="BZ10" s="36"/>
      <c r="CA10" s="36"/>
      <c r="CB10" s="36"/>
      <c r="CC10" s="36"/>
    </row>
    <row r="11" spans="1:81">
      <c r="A11" s="26">
        <f t="shared" si="30"/>
        <v>2029</v>
      </c>
      <c r="B11" s="26">
        <f t="shared" si="31"/>
        <v>74</v>
      </c>
      <c r="C11" s="26">
        <f t="shared" si="0"/>
        <v>33</v>
      </c>
      <c r="D11" s="103">
        <f t="shared" si="1"/>
        <v>0</v>
      </c>
      <c r="E11" s="118">
        <f t="shared" si="2"/>
        <v>0</v>
      </c>
      <c r="F11" s="103">
        <f t="shared" si="3"/>
        <v>2.1100000000000001E-2</v>
      </c>
      <c r="G11" s="103"/>
      <c r="H11" s="60">
        <f t="shared" si="4"/>
        <v>1</v>
      </c>
      <c r="I11" s="64">
        <v>1</v>
      </c>
      <c r="J11" s="64"/>
      <c r="K11" s="103">
        <f t="shared" si="32"/>
        <v>0.92993216994747108</v>
      </c>
      <c r="L11" s="103">
        <f t="shared" si="5"/>
        <v>0</v>
      </c>
      <c r="M11" s="103">
        <f t="shared" si="6"/>
        <v>0</v>
      </c>
      <c r="N11" s="103">
        <f t="shared" si="7"/>
        <v>1.9621568785891639E-2</v>
      </c>
      <c r="O11" s="103">
        <f t="shared" si="8"/>
        <v>0.91031060116157947</v>
      </c>
      <c r="P11" s="103">
        <f t="shared" si="33"/>
        <v>0.92993216994747119</v>
      </c>
      <c r="Q11" s="103">
        <f t="shared" si="9"/>
        <v>0.91031060116157958</v>
      </c>
      <c r="R11" s="103">
        <f t="shared" si="10"/>
        <v>0.92012138555452538</v>
      </c>
      <c r="T11" s="26" t="str">
        <f t="shared" si="34"/>
        <v/>
      </c>
      <c r="U11" s="119" t="str">
        <f t="shared" si="11"/>
        <v/>
      </c>
      <c r="V11" s="119"/>
      <c r="W11" s="120" t="str">
        <f t="shared" si="35"/>
        <v/>
      </c>
      <c r="X11" s="120" t="str">
        <f t="shared" si="36"/>
        <v/>
      </c>
      <c r="Y11" s="120" t="str">
        <f t="shared" si="12"/>
        <v/>
      </c>
      <c r="Z11" s="120"/>
      <c r="AA11" s="119">
        <f t="shared" si="37"/>
        <v>0.7646432430136535</v>
      </c>
      <c r="AC11" s="26">
        <f t="shared" si="13"/>
        <v>74</v>
      </c>
      <c r="AD11" s="25">
        <f t="shared" si="14"/>
        <v>1.2246726357209388</v>
      </c>
      <c r="AE11" s="105"/>
      <c r="AF11" s="26" t="str">
        <f t="shared" si="15"/>
        <v/>
      </c>
      <c r="AG11" s="25" t="str">
        <f t="shared" si="16"/>
        <v/>
      </c>
      <c r="AH11" s="123"/>
      <c r="AI11" s="122">
        <f t="shared" si="17"/>
        <v>6.2499999999999986E-2</v>
      </c>
      <c r="AJ11" s="124">
        <f t="shared" si="18"/>
        <v>0</v>
      </c>
      <c r="AL11" s="25">
        <f t="shared" si="38"/>
        <v>1.4025134482734372</v>
      </c>
      <c r="AM11" s="25">
        <f t="shared" si="39"/>
        <v>1</v>
      </c>
      <c r="AO11" s="33">
        <f t="shared" si="40"/>
        <v>2100</v>
      </c>
      <c r="AP11" s="33" t="str">
        <f t="shared" si="41"/>
        <v/>
      </c>
      <c r="AQ11" s="125"/>
      <c r="AR11" s="126">
        <f t="shared" si="42"/>
        <v>3607.0016667952946</v>
      </c>
      <c r="AS11" s="126" t="str">
        <f t="shared" si="43"/>
        <v/>
      </c>
      <c r="AT11" s="126"/>
      <c r="AU11" s="62">
        <f t="shared" si="19"/>
        <v>3318.8793713491691</v>
      </c>
      <c r="AV11" s="62" t="str">
        <f t="shared" si="20"/>
        <v/>
      </c>
      <c r="AW11" s="62">
        <f t="shared" si="21"/>
        <v>3318.8793713491691</v>
      </c>
      <c r="AX11" s="61">
        <f t="shared" si="44"/>
        <v>2537.7586856795442</v>
      </c>
      <c r="AY11" s="126"/>
      <c r="AZ11" s="33">
        <f>IF(B11="","",VLOOKUP($A$3,'Tab1-Plan'!$B$30:$F$33,IF(B11&lt;65,2,3),FALSE))</f>
        <v>0.2</v>
      </c>
      <c r="BA11" s="33" t="str">
        <f>IF(T11="","",VLOOKUP($A$3,'Tab1-Plan'!$B$30:$F$33,IF(T11&lt;65,4,5),FALSE))</f>
        <v/>
      </c>
      <c r="BB11" s="115"/>
      <c r="BC11" s="126">
        <f t="shared" si="22"/>
        <v>721.400333359059</v>
      </c>
      <c r="BD11" s="126" t="str">
        <f t="shared" si="23"/>
        <v/>
      </c>
      <c r="BE11" s="125"/>
      <c r="BF11" s="62">
        <f t="shared" si="24"/>
        <v>663.77587426983382</v>
      </c>
      <c r="BG11" s="62" t="str">
        <f t="shared" si="25"/>
        <v/>
      </c>
      <c r="BH11" s="62">
        <f t="shared" si="26"/>
        <v>663.77587426983382</v>
      </c>
      <c r="BI11" s="61">
        <f t="shared" si="27"/>
        <v>507.55173713590887</v>
      </c>
      <c r="BJ11" s="61"/>
      <c r="BK11" s="61">
        <f t="shared" si="28"/>
        <v>2655.1034970793353</v>
      </c>
      <c r="BL11" s="61">
        <f t="shared" si="29"/>
        <v>2030.2069485436355</v>
      </c>
      <c r="BM11" s="127"/>
      <c r="BR11" s="36"/>
      <c r="BS11" s="36"/>
      <c r="BT11" s="36"/>
      <c r="BU11" s="37"/>
      <c r="BV11" s="127"/>
      <c r="BW11" s="127"/>
      <c r="BZ11" s="36"/>
      <c r="CA11" s="36"/>
      <c r="CB11" s="36"/>
      <c r="CC11" s="36"/>
    </row>
    <row r="12" spans="1:81">
      <c r="A12" s="26">
        <f t="shared" si="30"/>
        <v>2030</v>
      </c>
      <c r="B12" s="26">
        <f t="shared" si="31"/>
        <v>75</v>
      </c>
      <c r="C12" s="26">
        <f t="shared" si="0"/>
        <v>33</v>
      </c>
      <c r="D12" s="103">
        <f t="shared" si="1"/>
        <v>0</v>
      </c>
      <c r="E12" s="118">
        <f t="shared" si="2"/>
        <v>0</v>
      </c>
      <c r="F12" s="103">
        <f t="shared" si="3"/>
        <v>2.4E-2</v>
      </c>
      <c r="G12" s="103"/>
      <c r="H12" s="60">
        <f t="shared" si="4"/>
        <v>1</v>
      </c>
      <c r="I12" s="64">
        <v>1</v>
      </c>
      <c r="J12" s="64"/>
      <c r="K12" s="103">
        <f t="shared" si="32"/>
        <v>0.91031060116157947</v>
      </c>
      <c r="L12" s="103">
        <f t="shared" si="5"/>
        <v>0</v>
      </c>
      <c r="M12" s="103">
        <f t="shared" si="6"/>
        <v>0</v>
      </c>
      <c r="N12" s="103">
        <f t="shared" si="7"/>
        <v>2.1847454427877909E-2</v>
      </c>
      <c r="O12" s="103">
        <f t="shared" si="8"/>
        <v>0.88846314673370153</v>
      </c>
      <c r="P12" s="103">
        <f t="shared" si="33"/>
        <v>0.91031060116157958</v>
      </c>
      <c r="Q12" s="103">
        <f t="shared" si="9"/>
        <v>0.88846314673370164</v>
      </c>
      <c r="R12" s="103">
        <f t="shared" si="10"/>
        <v>0.89938687394764061</v>
      </c>
      <c r="T12" s="26" t="str">
        <f t="shared" si="34"/>
        <v/>
      </c>
      <c r="U12" s="119" t="str">
        <f t="shared" si="11"/>
        <v/>
      </c>
      <c r="V12" s="119"/>
      <c r="W12" s="120" t="str">
        <f t="shared" si="35"/>
        <v/>
      </c>
      <c r="X12" s="120" t="str">
        <f t="shared" si="36"/>
        <v/>
      </c>
      <c r="Y12" s="120" t="str">
        <f t="shared" si="12"/>
        <v/>
      </c>
      <c r="Z12" s="120"/>
      <c r="AA12" s="119">
        <f t="shared" si="37"/>
        <v>0.72823166001300332</v>
      </c>
      <c r="AC12" s="26">
        <f t="shared" si="13"/>
        <v>75</v>
      </c>
      <c r="AD12" s="25">
        <f t="shared" si="14"/>
        <v>1.2491660884353575</v>
      </c>
      <c r="AE12" s="105"/>
      <c r="AF12" s="26" t="str">
        <f t="shared" si="15"/>
        <v/>
      </c>
      <c r="AG12" s="25" t="str">
        <f t="shared" si="16"/>
        <v/>
      </c>
      <c r="AH12" s="123"/>
      <c r="AI12" s="122">
        <f t="shared" si="17"/>
        <v>5.9999999999999984E-2</v>
      </c>
      <c r="AJ12" s="124">
        <f t="shared" si="18"/>
        <v>0</v>
      </c>
      <c r="AL12" s="25">
        <f t="shared" si="38"/>
        <v>1.4901705387905271</v>
      </c>
      <c r="AM12" s="25">
        <f t="shared" si="39"/>
        <v>1</v>
      </c>
      <c r="AO12" s="33">
        <f t="shared" si="40"/>
        <v>2100</v>
      </c>
      <c r="AP12" s="33" t="str">
        <f t="shared" si="41"/>
        <v/>
      </c>
      <c r="AQ12" s="125"/>
      <c r="AR12" s="126">
        <f t="shared" si="42"/>
        <v>3909.0880563894011</v>
      </c>
      <c r="AS12" s="126" t="str">
        <f t="shared" si="43"/>
        <v/>
      </c>
      <c r="AT12" s="126"/>
      <c r="AU12" s="62">
        <f t="shared" si="19"/>
        <v>3515.7824870221216</v>
      </c>
      <c r="AV12" s="62" t="str">
        <f t="shared" si="20"/>
        <v/>
      </c>
      <c r="AW12" s="62">
        <f t="shared" si="21"/>
        <v>3515.7824870221216</v>
      </c>
      <c r="AX12" s="61">
        <f t="shared" si="44"/>
        <v>2560.3041167687647</v>
      </c>
      <c r="AY12" s="126"/>
      <c r="AZ12" s="33">
        <f>IF(B12="","",VLOOKUP($A$3,'Tab1-Plan'!$B$30:$F$33,IF(B12&lt;65,2,3),FALSE))</f>
        <v>0.2</v>
      </c>
      <c r="BA12" s="33" t="str">
        <f>IF(T12="","",VLOOKUP($A$3,'Tab1-Plan'!$B$30:$F$33,IF(T12&lt;65,4,5),FALSE))</f>
        <v/>
      </c>
      <c r="BB12" s="115"/>
      <c r="BC12" s="126">
        <f t="shared" si="22"/>
        <v>781.81761127788025</v>
      </c>
      <c r="BD12" s="126" t="str">
        <f t="shared" si="23"/>
        <v/>
      </c>
      <c r="BE12" s="125"/>
      <c r="BF12" s="62">
        <f t="shared" si="24"/>
        <v>703.15649740442439</v>
      </c>
      <c r="BG12" s="62" t="str">
        <f t="shared" si="25"/>
        <v/>
      </c>
      <c r="BH12" s="62">
        <f t="shared" si="26"/>
        <v>703.15649740442439</v>
      </c>
      <c r="BI12" s="61">
        <f t="shared" si="27"/>
        <v>512.06082335375299</v>
      </c>
      <c r="BJ12" s="61"/>
      <c r="BK12" s="61">
        <f t="shared" si="28"/>
        <v>2812.6259896176971</v>
      </c>
      <c r="BL12" s="61">
        <f t="shared" si="29"/>
        <v>2048.243293415012</v>
      </c>
      <c r="BM12" s="127"/>
      <c r="BR12" s="36"/>
      <c r="BS12" s="36"/>
      <c r="BT12" s="36"/>
      <c r="BU12" s="37"/>
      <c r="BV12" s="127"/>
      <c r="BW12" s="127"/>
      <c r="BZ12" s="36"/>
      <c r="CA12" s="36"/>
      <c r="CB12" s="36"/>
      <c r="CC12" s="36"/>
    </row>
    <row r="13" spans="1:81">
      <c r="A13" s="26">
        <f t="shared" si="30"/>
        <v>2031</v>
      </c>
      <c r="B13" s="26">
        <f t="shared" si="31"/>
        <v>76</v>
      </c>
      <c r="C13" s="26">
        <f t="shared" si="0"/>
        <v>33</v>
      </c>
      <c r="D13" s="103">
        <f t="shared" si="1"/>
        <v>0</v>
      </c>
      <c r="E13" s="118">
        <f t="shared" si="2"/>
        <v>0</v>
      </c>
      <c r="F13" s="103">
        <f t="shared" si="3"/>
        <v>2.7199999999999998E-2</v>
      </c>
      <c r="G13" s="103"/>
      <c r="H13" s="60">
        <f t="shared" si="4"/>
        <v>1</v>
      </c>
      <c r="I13" s="64">
        <v>1</v>
      </c>
      <c r="J13" s="64"/>
      <c r="K13" s="103">
        <f t="shared" si="32"/>
        <v>0.88846314673370153</v>
      </c>
      <c r="L13" s="103">
        <f t="shared" si="5"/>
        <v>0</v>
      </c>
      <c r="M13" s="103">
        <f t="shared" si="6"/>
        <v>0</v>
      </c>
      <c r="N13" s="103">
        <f t="shared" si="7"/>
        <v>2.416619759115668E-2</v>
      </c>
      <c r="O13" s="103">
        <f t="shared" si="8"/>
        <v>0.86429694914254485</v>
      </c>
      <c r="P13" s="103">
        <f t="shared" si="33"/>
        <v>0.88846314673370164</v>
      </c>
      <c r="Q13" s="103">
        <f t="shared" si="9"/>
        <v>0.86429694914254496</v>
      </c>
      <c r="R13" s="103">
        <f t="shared" si="10"/>
        <v>0.8763800479381233</v>
      </c>
      <c r="T13" s="26" t="str">
        <f t="shared" si="34"/>
        <v/>
      </c>
      <c r="U13" s="119" t="str">
        <f t="shared" si="11"/>
        <v/>
      </c>
      <c r="V13" s="119"/>
      <c r="W13" s="120" t="str">
        <f t="shared" si="35"/>
        <v/>
      </c>
      <c r="X13" s="120" t="str">
        <f t="shared" si="36"/>
        <v/>
      </c>
      <c r="Y13" s="120" t="str">
        <f t="shared" si="12"/>
        <v/>
      </c>
      <c r="Z13" s="120"/>
      <c r="AA13" s="119">
        <f t="shared" si="37"/>
        <v>0.69355396191714602</v>
      </c>
      <c r="AC13" s="26">
        <f t="shared" si="13"/>
        <v>76</v>
      </c>
      <c r="AD13" s="25">
        <f t="shared" si="14"/>
        <v>1.2679035797618876</v>
      </c>
      <c r="AE13" s="105"/>
      <c r="AF13" s="26" t="str">
        <f t="shared" si="15"/>
        <v/>
      </c>
      <c r="AG13" s="25" t="str">
        <f t="shared" si="16"/>
        <v/>
      </c>
      <c r="AH13" s="123"/>
      <c r="AI13" s="122">
        <f t="shared" si="17"/>
        <v>5.7499999999999982E-2</v>
      </c>
      <c r="AJ13" s="124">
        <f t="shared" si="18"/>
        <v>0</v>
      </c>
      <c r="AL13" s="25">
        <f t="shared" si="38"/>
        <v>1.5795807711179588</v>
      </c>
      <c r="AM13" s="25">
        <f t="shared" si="39"/>
        <v>1</v>
      </c>
      <c r="AO13" s="33">
        <f t="shared" si="40"/>
        <v>2100</v>
      </c>
      <c r="AP13" s="33" t="str">
        <f t="shared" si="41"/>
        <v/>
      </c>
      <c r="AQ13" s="125"/>
      <c r="AR13" s="126">
        <f t="shared" si="42"/>
        <v>4205.7878398693556</v>
      </c>
      <c r="AS13" s="126" t="str">
        <f t="shared" si="43"/>
        <v/>
      </c>
      <c r="AT13" s="126"/>
      <c r="AU13" s="62">
        <f t="shared" si="19"/>
        <v>3685.868548722282</v>
      </c>
      <c r="AV13" s="62" t="str">
        <f t="shared" si="20"/>
        <v/>
      </c>
      <c r="AW13" s="62">
        <f t="shared" si="21"/>
        <v>3685.868548722282</v>
      </c>
      <c r="AX13" s="61">
        <f t="shared" si="44"/>
        <v>2556.3487350721398</v>
      </c>
      <c r="AY13" s="126"/>
      <c r="AZ13" s="33">
        <f>IF(B13="","",VLOOKUP($A$3,'Tab1-Plan'!$B$30:$F$33,IF(B13&lt;65,2,3),FALSE))</f>
        <v>0.2</v>
      </c>
      <c r="BA13" s="33" t="str">
        <f>IF(T13="","",VLOOKUP($A$3,'Tab1-Plan'!$B$30:$F$33,IF(T13&lt;65,4,5),FALSE))</f>
        <v/>
      </c>
      <c r="BB13" s="115"/>
      <c r="BC13" s="126">
        <f t="shared" si="22"/>
        <v>841.15756797387121</v>
      </c>
      <c r="BD13" s="126" t="str">
        <f t="shared" si="23"/>
        <v/>
      </c>
      <c r="BE13" s="125"/>
      <c r="BF13" s="62">
        <f t="shared" si="24"/>
        <v>737.17370974445646</v>
      </c>
      <c r="BG13" s="62" t="str">
        <f t="shared" si="25"/>
        <v/>
      </c>
      <c r="BH13" s="62">
        <f t="shared" si="26"/>
        <v>737.17370974445646</v>
      </c>
      <c r="BI13" s="61">
        <f t="shared" si="27"/>
        <v>511.26974701442799</v>
      </c>
      <c r="BJ13" s="61"/>
      <c r="BK13" s="61">
        <f t="shared" si="28"/>
        <v>2948.6948389778254</v>
      </c>
      <c r="BL13" s="61">
        <f t="shared" si="29"/>
        <v>2045.0789880577117</v>
      </c>
      <c r="BM13" s="127"/>
      <c r="BR13" s="36"/>
      <c r="BS13" s="36"/>
      <c r="BT13" s="36"/>
      <c r="BU13" s="37"/>
      <c r="BV13" s="127"/>
      <c r="BW13" s="127"/>
      <c r="BZ13" s="36"/>
      <c r="CA13" s="36"/>
      <c r="CB13" s="36"/>
      <c r="CC13" s="36"/>
    </row>
    <row r="14" spans="1:81">
      <c r="A14" s="26">
        <f t="shared" si="30"/>
        <v>2032</v>
      </c>
      <c r="B14" s="26">
        <f t="shared" si="31"/>
        <v>77</v>
      </c>
      <c r="C14" s="26">
        <f t="shared" si="0"/>
        <v>33</v>
      </c>
      <c r="D14" s="103">
        <f t="shared" si="1"/>
        <v>0</v>
      </c>
      <c r="E14" s="118">
        <f t="shared" si="2"/>
        <v>0</v>
      </c>
      <c r="F14" s="103">
        <f t="shared" si="3"/>
        <v>3.0700000000000002E-2</v>
      </c>
      <c r="G14" s="103"/>
      <c r="H14" s="60">
        <f t="shared" si="4"/>
        <v>1</v>
      </c>
      <c r="I14" s="64">
        <v>1</v>
      </c>
      <c r="J14" s="64"/>
      <c r="K14" s="103">
        <f t="shared" si="32"/>
        <v>0.86429694914254485</v>
      </c>
      <c r="L14" s="103">
        <f t="shared" si="5"/>
        <v>0</v>
      </c>
      <c r="M14" s="103">
        <f t="shared" si="6"/>
        <v>0</v>
      </c>
      <c r="N14" s="103">
        <f t="shared" si="7"/>
        <v>2.6533916338676126E-2</v>
      </c>
      <c r="O14" s="103">
        <f t="shared" si="8"/>
        <v>0.83776303280386877</v>
      </c>
      <c r="P14" s="103">
        <f t="shared" si="33"/>
        <v>0.86429694914254496</v>
      </c>
      <c r="Q14" s="103">
        <f t="shared" si="9"/>
        <v>0.83776303280386888</v>
      </c>
      <c r="R14" s="103">
        <f t="shared" si="10"/>
        <v>0.85102999097320686</v>
      </c>
      <c r="T14" s="26" t="str">
        <f t="shared" si="34"/>
        <v/>
      </c>
      <c r="U14" s="119" t="str">
        <f t="shared" si="11"/>
        <v/>
      </c>
      <c r="V14" s="119"/>
      <c r="W14" s="120" t="str">
        <f t="shared" si="35"/>
        <v/>
      </c>
      <c r="X14" s="120" t="str">
        <f t="shared" si="36"/>
        <v/>
      </c>
      <c r="Y14" s="120" t="str">
        <f t="shared" si="12"/>
        <v/>
      </c>
      <c r="Z14" s="120"/>
      <c r="AA14" s="119">
        <f t="shared" si="37"/>
        <v>0.66052758277823431</v>
      </c>
      <c r="AC14" s="26">
        <f t="shared" si="13"/>
        <v>77</v>
      </c>
      <c r="AD14" s="25">
        <f t="shared" si="14"/>
        <v>1.2869221334583159</v>
      </c>
      <c r="AE14" s="105"/>
      <c r="AF14" s="26" t="str">
        <f t="shared" si="15"/>
        <v/>
      </c>
      <c r="AG14" s="25" t="str">
        <f t="shared" si="16"/>
        <v/>
      </c>
      <c r="AH14" s="123"/>
      <c r="AI14" s="122">
        <f t="shared" si="17"/>
        <v>5.4999999999999979E-2</v>
      </c>
      <c r="AJ14" s="124">
        <f t="shared" si="18"/>
        <v>0</v>
      </c>
      <c r="AL14" s="25">
        <f t="shared" si="38"/>
        <v>1.6704066654572411</v>
      </c>
      <c r="AM14" s="25">
        <f t="shared" si="39"/>
        <v>1</v>
      </c>
      <c r="AO14" s="33">
        <f t="shared" si="40"/>
        <v>2100</v>
      </c>
      <c r="AP14" s="33" t="str">
        <f t="shared" si="41"/>
        <v/>
      </c>
      <c r="AQ14" s="125"/>
      <c r="AR14" s="126">
        <f t="shared" si="42"/>
        <v>4514.3349502717701</v>
      </c>
      <c r="AS14" s="126" t="str">
        <f t="shared" si="43"/>
        <v/>
      </c>
      <c r="AT14" s="126"/>
      <c r="AU14" s="62">
        <f t="shared" si="19"/>
        <v>3841.8344319798166</v>
      </c>
      <c r="AV14" s="62" t="str">
        <f t="shared" si="20"/>
        <v/>
      </c>
      <c r="AW14" s="62">
        <f t="shared" si="21"/>
        <v>3841.8344319798166</v>
      </c>
      <c r="AX14" s="61">
        <f t="shared" si="44"/>
        <v>2537.6376107898191</v>
      </c>
      <c r="AY14" s="126"/>
      <c r="AZ14" s="33">
        <f>IF(B14="","",VLOOKUP($A$3,'Tab1-Plan'!$B$30:$F$33,IF(B14&lt;65,2,3),FALSE))</f>
        <v>0.2</v>
      </c>
      <c r="BA14" s="33" t="str">
        <f>IF(T14="","",VLOOKUP($A$3,'Tab1-Plan'!$B$30:$F$33,IF(T14&lt;65,4,5),FALSE))</f>
        <v/>
      </c>
      <c r="BB14" s="115"/>
      <c r="BC14" s="126">
        <f t="shared" si="22"/>
        <v>902.86699005435412</v>
      </c>
      <c r="BD14" s="126" t="str">
        <f t="shared" si="23"/>
        <v/>
      </c>
      <c r="BE14" s="125"/>
      <c r="BF14" s="62">
        <f t="shared" si="24"/>
        <v>768.36688639596343</v>
      </c>
      <c r="BG14" s="62" t="str">
        <f t="shared" si="25"/>
        <v/>
      </c>
      <c r="BH14" s="62">
        <f t="shared" si="26"/>
        <v>768.36688639596343</v>
      </c>
      <c r="BI14" s="61">
        <f t="shared" si="27"/>
        <v>507.52752215796392</v>
      </c>
      <c r="BJ14" s="61"/>
      <c r="BK14" s="61">
        <f t="shared" si="28"/>
        <v>3073.4675455838533</v>
      </c>
      <c r="BL14" s="61">
        <f t="shared" si="29"/>
        <v>2030.1100886318552</v>
      </c>
      <c r="BM14" s="127"/>
      <c r="BR14" s="36"/>
      <c r="BS14" s="36"/>
      <c r="BT14" s="36"/>
      <c r="BU14" s="37"/>
      <c r="BV14" s="127"/>
      <c r="BW14" s="127"/>
      <c r="BZ14" s="36"/>
      <c r="CA14" s="36"/>
      <c r="CB14" s="36"/>
      <c r="CC14" s="36"/>
    </row>
    <row r="15" spans="1:81">
      <c r="A15" s="26">
        <f t="shared" si="30"/>
        <v>2033</v>
      </c>
      <c r="B15" s="26">
        <f t="shared" si="31"/>
        <v>78</v>
      </c>
      <c r="C15" s="26">
        <f t="shared" si="0"/>
        <v>33</v>
      </c>
      <c r="D15" s="103">
        <f t="shared" si="1"/>
        <v>0</v>
      </c>
      <c r="E15" s="118">
        <f t="shared" si="2"/>
        <v>0</v>
      </c>
      <c r="F15" s="103">
        <f t="shared" si="3"/>
        <v>3.4500000000000003E-2</v>
      </c>
      <c r="G15" s="103"/>
      <c r="H15" s="60">
        <f t="shared" si="4"/>
        <v>1</v>
      </c>
      <c r="I15" s="64">
        <v>1</v>
      </c>
      <c r="J15" s="64"/>
      <c r="K15" s="103">
        <f t="shared" si="32"/>
        <v>0.83776303280386877</v>
      </c>
      <c r="L15" s="103">
        <f t="shared" si="5"/>
        <v>0</v>
      </c>
      <c r="M15" s="103">
        <f t="shared" si="6"/>
        <v>0</v>
      </c>
      <c r="N15" s="103">
        <f t="shared" si="7"/>
        <v>2.8902824631733475E-2</v>
      </c>
      <c r="O15" s="103">
        <f t="shared" si="8"/>
        <v>0.80886020817213533</v>
      </c>
      <c r="P15" s="103">
        <f t="shared" si="33"/>
        <v>0.83776303280386888</v>
      </c>
      <c r="Q15" s="103">
        <f t="shared" si="9"/>
        <v>0.80886020817213544</v>
      </c>
      <c r="R15" s="103">
        <f t="shared" si="10"/>
        <v>0.82331162048800222</v>
      </c>
      <c r="T15" s="26" t="str">
        <f t="shared" si="34"/>
        <v/>
      </c>
      <c r="U15" s="119" t="str">
        <f t="shared" si="11"/>
        <v/>
      </c>
      <c r="V15" s="119"/>
      <c r="W15" s="120" t="str">
        <f t="shared" si="35"/>
        <v/>
      </c>
      <c r="X15" s="120" t="str">
        <f t="shared" si="36"/>
        <v/>
      </c>
      <c r="Y15" s="120" t="str">
        <f t="shared" si="12"/>
        <v/>
      </c>
      <c r="Z15" s="120"/>
      <c r="AA15" s="119">
        <f t="shared" si="37"/>
        <v>0.62907388836022315</v>
      </c>
      <c r="AC15" s="26">
        <f t="shared" si="13"/>
        <v>78</v>
      </c>
      <c r="AD15" s="25">
        <f t="shared" si="14"/>
        <v>1.3062259654601904</v>
      </c>
      <c r="AE15" s="105"/>
      <c r="AF15" s="26" t="str">
        <f t="shared" si="15"/>
        <v/>
      </c>
      <c r="AG15" s="25" t="str">
        <f t="shared" si="16"/>
        <v/>
      </c>
      <c r="AH15" s="123"/>
      <c r="AI15" s="122">
        <f t="shared" si="17"/>
        <v>5.2499999999999977E-2</v>
      </c>
      <c r="AJ15" s="124">
        <f t="shared" si="18"/>
        <v>0</v>
      </c>
      <c r="AL15" s="25">
        <f t="shared" si="38"/>
        <v>1.7622790320573893</v>
      </c>
      <c r="AM15" s="25">
        <f t="shared" si="39"/>
        <v>1</v>
      </c>
      <c r="AO15" s="33">
        <f t="shared" si="40"/>
        <v>2100</v>
      </c>
      <c r="AP15" s="33" t="str">
        <f t="shared" si="41"/>
        <v/>
      </c>
      <c r="AQ15" s="125"/>
      <c r="AR15" s="126">
        <f t="shared" si="42"/>
        <v>4834.0627231247681</v>
      </c>
      <c r="AS15" s="126" t="str">
        <f t="shared" si="43"/>
        <v/>
      </c>
      <c r="AT15" s="126"/>
      <c r="AU15" s="62">
        <f t="shared" si="19"/>
        <v>3979.9400141164974</v>
      </c>
      <c r="AV15" s="62" t="str">
        <f t="shared" si="20"/>
        <v/>
      </c>
      <c r="AW15" s="62">
        <f t="shared" si="21"/>
        <v>3979.9400141164974</v>
      </c>
      <c r="AX15" s="61">
        <f t="shared" si="44"/>
        <v>2503.6763401207063</v>
      </c>
      <c r="AY15" s="126"/>
      <c r="AZ15" s="33">
        <f>IF(B15="","",VLOOKUP($A$3,'Tab1-Plan'!$B$30:$F$33,IF(B15&lt;65,2,3),FALSE))</f>
        <v>0.2</v>
      </c>
      <c r="BA15" s="33" t="str">
        <f>IF(T15="","",VLOOKUP($A$3,'Tab1-Plan'!$B$30:$F$33,IF(T15&lt;65,4,5),FALSE))</f>
        <v/>
      </c>
      <c r="BB15" s="115"/>
      <c r="BC15" s="126">
        <f t="shared" si="22"/>
        <v>966.81254462495372</v>
      </c>
      <c r="BD15" s="126" t="str">
        <f t="shared" si="23"/>
        <v/>
      </c>
      <c r="BE15" s="125"/>
      <c r="BF15" s="62">
        <f t="shared" si="24"/>
        <v>795.98800282329955</v>
      </c>
      <c r="BG15" s="62" t="str">
        <f t="shared" si="25"/>
        <v/>
      </c>
      <c r="BH15" s="62">
        <f t="shared" si="26"/>
        <v>795.98800282329955</v>
      </c>
      <c r="BI15" s="61">
        <f t="shared" si="27"/>
        <v>500.73526802414136</v>
      </c>
      <c r="BJ15" s="61"/>
      <c r="BK15" s="61">
        <f t="shared" si="28"/>
        <v>3183.9520112931978</v>
      </c>
      <c r="BL15" s="61">
        <f t="shared" si="29"/>
        <v>2002.941072096565</v>
      </c>
      <c r="BM15" s="127"/>
      <c r="BR15" s="36"/>
      <c r="BS15" s="36"/>
      <c r="BT15" s="36"/>
      <c r="BU15" s="37"/>
      <c r="BV15" s="127"/>
      <c r="BW15" s="127"/>
      <c r="BZ15" s="36"/>
      <c r="CA15" s="36"/>
      <c r="CB15" s="36"/>
      <c r="CC15" s="36"/>
    </row>
    <row r="16" spans="1:81">
      <c r="A16" s="26">
        <f t="shared" si="30"/>
        <v>2034</v>
      </c>
      <c r="B16" s="26">
        <f t="shared" si="31"/>
        <v>79</v>
      </c>
      <c r="C16" s="26">
        <f t="shared" si="0"/>
        <v>33</v>
      </c>
      <c r="D16" s="103">
        <f t="shared" si="1"/>
        <v>0</v>
      </c>
      <c r="E16" s="118">
        <f t="shared" si="2"/>
        <v>0</v>
      </c>
      <c r="F16" s="103">
        <f t="shared" si="3"/>
        <v>3.85E-2</v>
      </c>
      <c r="G16" s="103"/>
      <c r="H16" s="60">
        <f t="shared" si="4"/>
        <v>1</v>
      </c>
      <c r="I16" s="64">
        <v>1</v>
      </c>
      <c r="J16" s="64"/>
      <c r="K16" s="103">
        <f t="shared" si="32"/>
        <v>0.80886020817213533</v>
      </c>
      <c r="L16" s="103">
        <f t="shared" si="5"/>
        <v>0</v>
      </c>
      <c r="M16" s="103">
        <f t="shared" si="6"/>
        <v>0</v>
      </c>
      <c r="N16" s="103">
        <f t="shared" si="7"/>
        <v>3.1141118014627212E-2</v>
      </c>
      <c r="O16" s="103">
        <f t="shared" si="8"/>
        <v>0.77771909015750817</v>
      </c>
      <c r="P16" s="103">
        <f t="shared" si="33"/>
        <v>0.80886020817213544</v>
      </c>
      <c r="Q16" s="103">
        <f t="shared" si="9"/>
        <v>0.77771909015750829</v>
      </c>
      <c r="R16" s="103">
        <f t="shared" si="10"/>
        <v>0.79328964916482181</v>
      </c>
      <c r="T16" s="26" t="str">
        <f t="shared" si="34"/>
        <v/>
      </c>
      <c r="U16" s="119" t="str">
        <f t="shared" si="11"/>
        <v/>
      </c>
      <c r="V16" s="119"/>
      <c r="W16" s="120" t="str">
        <f t="shared" si="35"/>
        <v/>
      </c>
      <c r="X16" s="120" t="str">
        <f t="shared" si="36"/>
        <v/>
      </c>
      <c r="Y16" s="120" t="str">
        <f t="shared" si="12"/>
        <v/>
      </c>
      <c r="Z16" s="120"/>
      <c r="AA16" s="119">
        <f t="shared" si="37"/>
        <v>0.59911798891449819</v>
      </c>
      <c r="AC16" s="26">
        <f t="shared" si="13"/>
        <v>79</v>
      </c>
      <c r="AD16" s="25">
        <f t="shared" si="14"/>
        <v>1.3258193549420931</v>
      </c>
      <c r="AE16" s="105"/>
      <c r="AF16" s="26" t="str">
        <f t="shared" si="15"/>
        <v/>
      </c>
      <c r="AG16" s="25" t="str">
        <f t="shared" si="16"/>
        <v/>
      </c>
      <c r="AH16" s="123"/>
      <c r="AI16" s="122">
        <f t="shared" si="17"/>
        <v>0.05</v>
      </c>
      <c r="AJ16" s="124">
        <f t="shared" si="18"/>
        <v>0</v>
      </c>
      <c r="AL16" s="25">
        <f t="shared" si="38"/>
        <v>1.8547986812404023</v>
      </c>
      <c r="AM16" s="25">
        <f t="shared" si="39"/>
        <v>1</v>
      </c>
      <c r="AO16" s="33">
        <f t="shared" si="40"/>
        <v>2100</v>
      </c>
      <c r="AP16" s="33" t="str">
        <f t="shared" si="41"/>
        <v/>
      </c>
      <c r="AQ16" s="125"/>
      <c r="AR16" s="126">
        <f t="shared" si="42"/>
        <v>5164.1687813301496</v>
      </c>
      <c r="AS16" s="126" t="str">
        <f t="shared" si="43"/>
        <v/>
      </c>
      <c r="AT16" s="126"/>
      <c r="AU16" s="62">
        <f t="shared" si="19"/>
        <v>4096.6816407693195</v>
      </c>
      <c r="AV16" s="62" t="str">
        <f t="shared" si="20"/>
        <v/>
      </c>
      <c r="AW16" s="62">
        <f t="shared" si="21"/>
        <v>4096.6816407693195</v>
      </c>
      <c r="AX16" s="61">
        <f t="shared" si="44"/>
        <v>2454.3956658406614</v>
      </c>
      <c r="AY16" s="126"/>
      <c r="AZ16" s="33">
        <f>IF(B16="","",VLOOKUP($A$3,'Tab1-Plan'!$B$30:$F$33,IF(B16&lt;65,2,3),FALSE))</f>
        <v>0.2</v>
      </c>
      <c r="BA16" s="33" t="str">
        <f>IF(T16="","",VLOOKUP($A$3,'Tab1-Plan'!$B$30:$F$33,IF(T16&lt;65,4,5),FALSE))</f>
        <v/>
      </c>
      <c r="BB16" s="115"/>
      <c r="BC16" s="126">
        <f t="shared" si="22"/>
        <v>1032.8337562660299</v>
      </c>
      <c r="BD16" s="126" t="str">
        <f t="shared" si="23"/>
        <v/>
      </c>
      <c r="BE16" s="125"/>
      <c r="BF16" s="62">
        <f t="shared" si="24"/>
        <v>819.33632815386397</v>
      </c>
      <c r="BG16" s="62" t="str">
        <f t="shared" si="25"/>
        <v/>
      </c>
      <c r="BH16" s="62">
        <f t="shared" si="26"/>
        <v>819.33632815386397</v>
      </c>
      <c r="BI16" s="61">
        <f t="shared" si="27"/>
        <v>490.87913316813234</v>
      </c>
      <c r="BJ16" s="61"/>
      <c r="BK16" s="61">
        <f t="shared" si="28"/>
        <v>3277.3453126154554</v>
      </c>
      <c r="BL16" s="61">
        <f t="shared" si="29"/>
        <v>1963.5165326725291</v>
      </c>
      <c r="BM16" s="127"/>
      <c r="BR16" s="36"/>
      <c r="BS16" s="36"/>
      <c r="BT16" s="36"/>
      <c r="BU16" s="37"/>
      <c r="BV16" s="127"/>
      <c r="BW16" s="127"/>
      <c r="BZ16" s="36"/>
      <c r="CA16" s="36"/>
      <c r="CB16" s="36"/>
      <c r="CC16" s="36"/>
    </row>
    <row r="17" spans="1:81">
      <c r="A17" s="26">
        <f t="shared" si="30"/>
        <v>2035</v>
      </c>
      <c r="B17" s="26">
        <f t="shared" si="31"/>
        <v>80</v>
      </c>
      <c r="C17" s="26">
        <f t="shared" si="0"/>
        <v>33</v>
      </c>
      <c r="D17" s="103">
        <f t="shared" si="1"/>
        <v>0</v>
      </c>
      <c r="E17" s="118">
        <f t="shared" si="2"/>
        <v>0</v>
      </c>
      <c r="F17" s="103">
        <f t="shared" si="3"/>
        <v>4.2900000000000001E-2</v>
      </c>
      <c r="G17" s="103"/>
      <c r="H17" s="60">
        <f t="shared" si="4"/>
        <v>1</v>
      </c>
      <c r="I17" s="64">
        <v>1</v>
      </c>
      <c r="J17" s="64"/>
      <c r="K17" s="103">
        <f t="shared" si="32"/>
        <v>0.77771909015750817</v>
      </c>
      <c r="L17" s="103">
        <f t="shared" si="5"/>
        <v>0</v>
      </c>
      <c r="M17" s="103">
        <f t="shared" si="6"/>
        <v>0</v>
      </c>
      <c r="N17" s="103">
        <f t="shared" si="7"/>
        <v>3.33641489677571E-2</v>
      </c>
      <c r="O17" s="103">
        <f t="shared" si="8"/>
        <v>0.7443549411897511</v>
      </c>
      <c r="P17" s="103">
        <f t="shared" si="33"/>
        <v>0.77771909015750829</v>
      </c>
      <c r="Q17" s="103">
        <f t="shared" si="9"/>
        <v>0.7443549411897511</v>
      </c>
      <c r="R17" s="103">
        <f t="shared" si="10"/>
        <v>0.76103701567362969</v>
      </c>
      <c r="T17" s="26" t="str">
        <f t="shared" si="34"/>
        <v/>
      </c>
      <c r="U17" s="119" t="str">
        <f t="shared" si="11"/>
        <v/>
      </c>
      <c r="V17" s="119"/>
      <c r="W17" s="120" t="str">
        <f t="shared" si="35"/>
        <v/>
      </c>
      <c r="X17" s="120" t="str">
        <f t="shared" si="36"/>
        <v/>
      </c>
      <c r="Y17" s="120" t="str">
        <f t="shared" si="12"/>
        <v/>
      </c>
      <c r="Z17" s="120"/>
      <c r="AA17" s="119">
        <f t="shared" si="37"/>
        <v>0.57058856087095067</v>
      </c>
      <c r="AC17" s="26">
        <f t="shared" si="13"/>
        <v>80</v>
      </c>
      <c r="AD17" s="25">
        <f t="shared" si="14"/>
        <v>1.3457066452662243</v>
      </c>
      <c r="AE17" s="105"/>
      <c r="AF17" s="26" t="str">
        <f t="shared" si="15"/>
        <v/>
      </c>
      <c r="AG17" s="25" t="str">
        <f t="shared" si="16"/>
        <v/>
      </c>
      <c r="AH17" s="123"/>
      <c r="AI17" s="122">
        <f t="shared" si="17"/>
        <v>0.05</v>
      </c>
      <c r="AJ17" s="124">
        <f t="shared" si="18"/>
        <v>0</v>
      </c>
      <c r="AL17" s="25">
        <f t="shared" si="38"/>
        <v>1.9475386153024226</v>
      </c>
      <c r="AM17" s="25">
        <f t="shared" si="39"/>
        <v>1</v>
      </c>
      <c r="AO17" s="33">
        <f t="shared" si="40"/>
        <v>2100</v>
      </c>
      <c r="AP17" s="33" t="str">
        <f t="shared" si="41"/>
        <v/>
      </c>
      <c r="AQ17" s="125"/>
      <c r="AR17" s="126">
        <f t="shared" si="42"/>
        <v>5503.7128787026068</v>
      </c>
      <c r="AS17" s="126" t="str">
        <f t="shared" si="43"/>
        <v/>
      </c>
      <c r="AT17" s="126"/>
      <c r="AU17" s="62">
        <f t="shared" si="19"/>
        <v>4188.5292243323529</v>
      </c>
      <c r="AV17" s="62" t="str">
        <f t="shared" si="20"/>
        <v/>
      </c>
      <c r="AW17" s="62">
        <f t="shared" si="21"/>
        <v>4188.5292243323529</v>
      </c>
      <c r="AX17" s="61">
        <f t="shared" si="44"/>
        <v>2389.9268622777167</v>
      </c>
      <c r="AY17" s="126"/>
      <c r="AZ17" s="33">
        <f>IF(B17="","",VLOOKUP($A$3,'Tab1-Plan'!$B$30:$F$33,IF(B17&lt;65,2,3),FALSE))</f>
        <v>0.2</v>
      </c>
      <c r="BA17" s="33" t="str">
        <f>IF(T17="","",VLOOKUP($A$3,'Tab1-Plan'!$B$30:$F$33,IF(T17&lt;65,4,5),FALSE))</f>
        <v/>
      </c>
      <c r="BB17" s="115"/>
      <c r="BC17" s="126">
        <f t="shared" si="22"/>
        <v>1100.7425757405215</v>
      </c>
      <c r="BD17" s="126" t="str">
        <f t="shared" si="23"/>
        <v/>
      </c>
      <c r="BE17" s="125"/>
      <c r="BF17" s="62">
        <f t="shared" si="24"/>
        <v>837.70584486647078</v>
      </c>
      <c r="BG17" s="62" t="str">
        <f t="shared" si="25"/>
        <v/>
      </c>
      <c r="BH17" s="62">
        <f t="shared" si="26"/>
        <v>837.70584486647078</v>
      </c>
      <c r="BI17" s="61">
        <f t="shared" si="27"/>
        <v>477.98537245554343</v>
      </c>
      <c r="BJ17" s="61"/>
      <c r="BK17" s="61">
        <f t="shared" si="28"/>
        <v>3350.8233794658822</v>
      </c>
      <c r="BL17" s="61">
        <f t="shared" si="29"/>
        <v>1911.9414898221733</v>
      </c>
      <c r="BM17" s="127"/>
      <c r="BR17" s="36"/>
      <c r="BS17" s="36"/>
      <c r="BT17" s="36"/>
      <c r="BU17" s="37"/>
      <c r="BV17" s="127"/>
      <c r="BW17" s="127"/>
      <c r="BZ17" s="36"/>
      <c r="CA17" s="36"/>
      <c r="CB17" s="36"/>
      <c r="CC17" s="36"/>
    </row>
    <row r="18" spans="1:81">
      <c r="A18" s="26">
        <f t="shared" si="30"/>
        <v>2036</v>
      </c>
      <c r="B18" s="26">
        <f t="shared" si="31"/>
        <v>81</v>
      </c>
      <c r="C18" s="26">
        <f t="shared" si="0"/>
        <v>33</v>
      </c>
      <c r="D18" s="103">
        <f t="shared" si="1"/>
        <v>0</v>
      </c>
      <c r="E18" s="118">
        <f t="shared" si="2"/>
        <v>0</v>
      </c>
      <c r="F18" s="103">
        <f t="shared" si="3"/>
        <v>4.7699999999999999E-2</v>
      </c>
      <c r="G18" s="103"/>
      <c r="H18" s="60">
        <f t="shared" si="4"/>
        <v>1</v>
      </c>
      <c r="I18" s="64">
        <v>1</v>
      </c>
      <c r="J18" s="64"/>
      <c r="K18" s="103">
        <f t="shared" si="32"/>
        <v>0.7443549411897511</v>
      </c>
      <c r="L18" s="103">
        <f t="shared" si="5"/>
        <v>0</v>
      </c>
      <c r="M18" s="103">
        <f t="shared" si="6"/>
        <v>0</v>
      </c>
      <c r="N18" s="103">
        <f t="shared" si="7"/>
        <v>3.5505730694751124E-2</v>
      </c>
      <c r="O18" s="103">
        <f t="shared" si="8"/>
        <v>0.70884921049499994</v>
      </c>
      <c r="P18" s="103">
        <f t="shared" si="33"/>
        <v>0.7443549411897511</v>
      </c>
      <c r="Q18" s="103">
        <f t="shared" si="9"/>
        <v>0.70884921049500005</v>
      </c>
      <c r="R18" s="103">
        <f t="shared" si="10"/>
        <v>0.72660207584237557</v>
      </c>
      <c r="T18" s="26" t="str">
        <f t="shared" si="34"/>
        <v/>
      </c>
      <c r="U18" s="119" t="str">
        <f t="shared" si="11"/>
        <v/>
      </c>
      <c r="V18" s="119"/>
      <c r="W18" s="120" t="str">
        <f t="shared" si="35"/>
        <v/>
      </c>
      <c r="X18" s="120" t="str">
        <f t="shared" si="36"/>
        <v/>
      </c>
      <c r="Y18" s="120" t="str">
        <f t="shared" si="12"/>
        <v/>
      </c>
      <c r="Z18" s="120"/>
      <c r="AA18" s="119">
        <f t="shared" si="37"/>
        <v>0.54341767701995303</v>
      </c>
      <c r="AC18" s="26">
        <f t="shared" si="13"/>
        <v>81</v>
      </c>
      <c r="AD18" s="25">
        <f t="shared" si="14"/>
        <v>1.3591637117188866</v>
      </c>
      <c r="AE18" s="105"/>
      <c r="AF18" s="26" t="str">
        <f t="shared" si="15"/>
        <v/>
      </c>
      <c r="AG18" s="25" t="str">
        <f t="shared" si="16"/>
        <v/>
      </c>
      <c r="AH18" s="123"/>
      <c r="AI18" s="122">
        <f t="shared" si="17"/>
        <v>0.05</v>
      </c>
      <c r="AJ18" s="124">
        <f t="shared" si="18"/>
        <v>0</v>
      </c>
      <c r="AL18" s="25">
        <f t="shared" si="38"/>
        <v>2.0449155460675437</v>
      </c>
      <c r="AM18" s="25">
        <f t="shared" si="39"/>
        <v>1</v>
      </c>
      <c r="AO18" s="33">
        <f t="shared" si="40"/>
        <v>2100</v>
      </c>
      <c r="AP18" s="33" t="str">
        <f t="shared" si="41"/>
        <v/>
      </c>
      <c r="AQ18" s="125"/>
      <c r="AR18" s="126">
        <f t="shared" si="42"/>
        <v>5836.6875078641151</v>
      </c>
      <c r="AS18" s="126" t="str">
        <f t="shared" si="43"/>
        <v/>
      </c>
      <c r="AT18" s="126"/>
      <c r="AU18" s="62">
        <f t="shared" si="19"/>
        <v>4240.9492592573279</v>
      </c>
      <c r="AV18" s="62" t="str">
        <f t="shared" si="20"/>
        <v/>
      </c>
      <c r="AW18" s="62">
        <f t="shared" si="21"/>
        <v>4240.9492592573279</v>
      </c>
      <c r="AX18" s="61">
        <f t="shared" si="44"/>
        <v>2304.6067948251075</v>
      </c>
      <c r="AY18" s="126"/>
      <c r="AZ18" s="33">
        <f>IF(B18="","",VLOOKUP($A$3,'Tab1-Plan'!$B$30:$F$33,IF(B18&lt;65,2,3),FALSE))</f>
        <v>0.2</v>
      </c>
      <c r="BA18" s="33" t="str">
        <f>IF(T18="","",VLOOKUP($A$3,'Tab1-Plan'!$B$30:$F$33,IF(T18&lt;65,4,5),FALSE))</f>
        <v/>
      </c>
      <c r="BB18" s="115"/>
      <c r="BC18" s="126">
        <f t="shared" si="22"/>
        <v>1167.3375015728232</v>
      </c>
      <c r="BD18" s="126" t="str">
        <f t="shared" si="23"/>
        <v/>
      </c>
      <c r="BE18" s="125"/>
      <c r="BF18" s="62">
        <f t="shared" si="24"/>
        <v>848.18985185146562</v>
      </c>
      <c r="BG18" s="62" t="str">
        <f t="shared" si="25"/>
        <v/>
      </c>
      <c r="BH18" s="62">
        <f t="shared" si="26"/>
        <v>848.18985185146562</v>
      </c>
      <c r="BI18" s="61">
        <f t="shared" si="27"/>
        <v>460.92135896502157</v>
      </c>
      <c r="BJ18" s="61"/>
      <c r="BK18" s="61">
        <f t="shared" si="28"/>
        <v>3392.7594074058625</v>
      </c>
      <c r="BL18" s="61">
        <f t="shared" si="29"/>
        <v>1843.6854358600858</v>
      </c>
      <c r="BM18" s="127"/>
      <c r="BR18" s="36"/>
      <c r="BS18" s="36"/>
      <c r="BT18" s="36"/>
      <c r="BU18" s="37"/>
      <c r="BV18" s="127"/>
      <c r="BW18" s="127"/>
      <c r="BZ18" s="36"/>
      <c r="CA18" s="36"/>
      <c r="CB18" s="36"/>
      <c r="CC18" s="36"/>
    </row>
    <row r="19" spans="1:81">
      <c r="A19" s="26">
        <f t="shared" si="30"/>
        <v>2037</v>
      </c>
      <c r="B19" s="26">
        <f t="shared" si="31"/>
        <v>82</v>
      </c>
      <c r="C19" s="26">
        <f t="shared" si="0"/>
        <v>33</v>
      </c>
      <c r="D19" s="103">
        <f t="shared" si="1"/>
        <v>0</v>
      </c>
      <c r="E19" s="118">
        <f t="shared" si="2"/>
        <v>0</v>
      </c>
      <c r="F19" s="103">
        <f t="shared" si="3"/>
        <v>5.2699999999999997E-2</v>
      </c>
      <c r="G19" s="103"/>
      <c r="H19" s="60">
        <f t="shared" si="4"/>
        <v>1</v>
      </c>
      <c r="I19" s="64">
        <v>1</v>
      </c>
      <c r="J19" s="64"/>
      <c r="K19" s="103">
        <f t="shared" si="32"/>
        <v>0.70884921049499994</v>
      </c>
      <c r="L19" s="103">
        <f t="shared" si="5"/>
        <v>0</v>
      </c>
      <c r="M19" s="103">
        <f t="shared" si="6"/>
        <v>0</v>
      </c>
      <c r="N19" s="103">
        <f t="shared" si="7"/>
        <v>3.7356353393086496E-2</v>
      </c>
      <c r="O19" s="103">
        <f t="shared" si="8"/>
        <v>0.67149285710191342</v>
      </c>
      <c r="P19" s="103">
        <f t="shared" si="33"/>
        <v>0.70884921049500005</v>
      </c>
      <c r="Q19" s="103">
        <f t="shared" si="9"/>
        <v>0.67149285710191353</v>
      </c>
      <c r="R19" s="103">
        <f t="shared" si="10"/>
        <v>0.69017103379845679</v>
      </c>
      <c r="T19" s="26" t="str">
        <f t="shared" si="34"/>
        <v/>
      </c>
      <c r="U19" s="119" t="str">
        <f t="shared" si="11"/>
        <v/>
      </c>
      <c r="V19" s="119"/>
      <c r="W19" s="120" t="str">
        <f t="shared" si="35"/>
        <v/>
      </c>
      <c r="X19" s="120" t="str">
        <f t="shared" si="36"/>
        <v/>
      </c>
      <c r="Y19" s="120" t="str">
        <f t="shared" si="12"/>
        <v/>
      </c>
      <c r="Z19" s="120"/>
      <c r="AA19" s="119">
        <f t="shared" si="37"/>
        <v>0.51754064478090767</v>
      </c>
      <c r="AC19" s="26">
        <f t="shared" si="13"/>
        <v>82</v>
      </c>
      <c r="AD19" s="25">
        <f t="shared" si="14"/>
        <v>1.3727553488360755</v>
      </c>
      <c r="AE19" s="105"/>
      <c r="AF19" s="26" t="str">
        <f t="shared" si="15"/>
        <v/>
      </c>
      <c r="AG19" s="25" t="str">
        <f t="shared" si="16"/>
        <v/>
      </c>
      <c r="AH19" s="123"/>
      <c r="AI19" s="122">
        <f t="shared" si="17"/>
        <v>0.05</v>
      </c>
      <c r="AJ19" s="124">
        <f t="shared" si="18"/>
        <v>0</v>
      </c>
      <c r="AL19" s="25">
        <f t="shared" si="38"/>
        <v>2.1471613233709208</v>
      </c>
      <c r="AM19" s="25">
        <f t="shared" si="39"/>
        <v>1</v>
      </c>
      <c r="AO19" s="33">
        <f t="shared" si="40"/>
        <v>2100</v>
      </c>
      <c r="AP19" s="33" t="str">
        <f t="shared" si="41"/>
        <v/>
      </c>
      <c r="AQ19" s="125"/>
      <c r="AR19" s="126">
        <f t="shared" si="42"/>
        <v>6189.8071020898933</v>
      </c>
      <c r="AS19" s="126" t="str">
        <f t="shared" si="43"/>
        <v/>
      </c>
      <c r="AT19" s="126"/>
      <c r="AU19" s="62">
        <f t="shared" si="19"/>
        <v>4272.0255666624116</v>
      </c>
      <c r="AV19" s="62" t="str">
        <f t="shared" si="20"/>
        <v/>
      </c>
      <c r="AW19" s="62">
        <f t="shared" si="21"/>
        <v>4272.0255666624116</v>
      </c>
      <c r="AX19" s="61">
        <f t="shared" si="44"/>
        <v>2210.9468662909871</v>
      </c>
      <c r="AY19" s="126"/>
      <c r="AZ19" s="33">
        <f>IF(B19="","",VLOOKUP($A$3,'Tab1-Plan'!$B$30:$F$33,IF(B19&lt;65,2,3),FALSE))</f>
        <v>0.2</v>
      </c>
      <c r="BA19" s="33" t="str">
        <f>IF(T19="","",VLOOKUP($A$3,'Tab1-Plan'!$B$30:$F$33,IF(T19&lt;65,4,5),FALSE))</f>
        <v/>
      </c>
      <c r="BB19" s="115"/>
      <c r="BC19" s="126">
        <f t="shared" si="22"/>
        <v>1237.9614204179788</v>
      </c>
      <c r="BD19" s="126" t="str">
        <f t="shared" si="23"/>
        <v/>
      </c>
      <c r="BE19" s="125"/>
      <c r="BF19" s="62">
        <f t="shared" si="24"/>
        <v>854.40511333248241</v>
      </c>
      <c r="BG19" s="62" t="str">
        <f t="shared" si="25"/>
        <v/>
      </c>
      <c r="BH19" s="62">
        <f t="shared" si="26"/>
        <v>854.40511333248241</v>
      </c>
      <c r="BI19" s="61">
        <f t="shared" si="27"/>
        <v>442.18937325819746</v>
      </c>
      <c r="BJ19" s="61"/>
      <c r="BK19" s="61">
        <f t="shared" si="28"/>
        <v>3417.6204533299292</v>
      </c>
      <c r="BL19" s="61">
        <f t="shared" si="29"/>
        <v>1768.7574930327896</v>
      </c>
      <c r="BM19" s="127"/>
      <c r="BR19" s="36"/>
      <c r="BS19" s="36"/>
      <c r="BT19" s="36"/>
      <c r="BU19" s="37"/>
      <c r="BV19" s="127"/>
      <c r="BW19" s="127"/>
      <c r="BZ19" s="36"/>
      <c r="CA19" s="36"/>
      <c r="CB19" s="36"/>
      <c r="CC19" s="36"/>
    </row>
    <row r="20" spans="1:81">
      <c r="A20" s="26">
        <f t="shared" si="30"/>
        <v>2038</v>
      </c>
      <c r="B20" s="26">
        <f t="shared" si="31"/>
        <v>83</v>
      </c>
      <c r="C20" s="26">
        <f t="shared" si="0"/>
        <v>33</v>
      </c>
      <c r="D20" s="103">
        <f t="shared" si="1"/>
        <v>0</v>
      </c>
      <c r="E20" s="118">
        <f t="shared" si="2"/>
        <v>0</v>
      </c>
      <c r="F20" s="103">
        <f t="shared" si="3"/>
        <v>5.8099999999999999E-2</v>
      </c>
      <c r="G20" s="103"/>
      <c r="H20" s="60">
        <f t="shared" si="4"/>
        <v>1</v>
      </c>
      <c r="I20" s="64">
        <v>1</v>
      </c>
      <c r="J20" s="64"/>
      <c r="K20" s="103">
        <f t="shared" si="32"/>
        <v>0.67149285710191342</v>
      </c>
      <c r="L20" s="103">
        <f t="shared" si="5"/>
        <v>0</v>
      </c>
      <c r="M20" s="103">
        <f t="shared" si="6"/>
        <v>0</v>
      </c>
      <c r="N20" s="103">
        <f t="shared" si="7"/>
        <v>3.9013734997621168E-2</v>
      </c>
      <c r="O20" s="103">
        <f t="shared" si="8"/>
        <v>0.63247912210429225</v>
      </c>
      <c r="P20" s="103">
        <f t="shared" si="33"/>
        <v>0.67149285710191353</v>
      </c>
      <c r="Q20" s="103">
        <f t="shared" si="9"/>
        <v>0.63247912210429236</v>
      </c>
      <c r="R20" s="103">
        <f t="shared" si="10"/>
        <v>0.65198598960310294</v>
      </c>
      <c r="T20" s="26" t="str">
        <f t="shared" si="34"/>
        <v/>
      </c>
      <c r="U20" s="119" t="str">
        <f t="shared" si="11"/>
        <v/>
      </c>
      <c r="V20" s="119"/>
      <c r="W20" s="120" t="str">
        <f t="shared" si="35"/>
        <v/>
      </c>
      <c r="X20" s="120" t="str">
        <f t="shared" si="36"/>
        <v/>
      </c>
      <c r="Y20" s="120" t="str">
        <f t="shared" si="12"/>
        <v/>
      </c>
      <c r="Z20" s="120"/>
      <c r="AA20" s="119">
        <f t="shared" si="37"/>
        <v>0.49289585217229298</v>
      </c>
      <c r="AC20" s="26">
        <f t="shared" si="13"/>
        <v>83</v>
      </c>
      <c r="AD20" s="25">
        <f t="shared" si="14"/>
        <v>1.3864829023244363</v>
      </c>
      <c r="AE20" s="105"/>
      <c r="AF20" s="26" t="str">
        <f t="shared" si="15"/>
        <v/>
      </c>
      <c r="AG20" s="25" t="str">
        <f t="shared" si="16"/>
        <v/>
      </c>
      <c r="AH20" s="123"/>
      <c r="AI20" s="122">
        <f t="shared" si="17"/>
        <v>0.05</v>
      </c>
      <c r="AJ20" s="124">
        <f t="shared" si="18"/>
        <v>0</v>
      </c>
      <c r="AL20" s="25">
        <f t="shared" si="38"/>
        <v>2.2545193895394671</v>
      </c>
      <c r="AM20" s="25">
        <f t="shared" si="39"/>
        <v>1</v>
      </c>
      <c r="AO20" s="33">
        <f t="shared" si="40"/>
        <v>2100</v>
      </c>
      <c r="AP20" s="33" t="str">
        <f t="shared" si="41"/>
        <v/>
      </c>
      <c r="AQ20" s="125"/>
      <c r="AR20" s="126">
        <f t="shared" si="42"/>
        <v>6564.2904317663333</v>
      </c>
      <c r="AS20" s="126" t="str">
        <f t="shared" si="43"/>
        <v/>
      </c>
      <c r="AT20" s="126"/>
      <c r="AU20" s="62">
        <f t="shared" si="19"/>
        <v>4279.8253931973532</v>
      </c>
      <c r="AV20" s="62" t="str">
        <f t="shared" si="20"/>
        <v/>
      </c>
      <c r="AW20" s="62">
        <f t="shared" si="21"/>
        <v>4279.8253931973532</v>
      </c>
      <c r="AX20" s="61">
        <f t="shared" si="44"/>
        <v>2109.5081843286284</v>
      </c>
      <c r="AY20" s="126"/>
      <c r="AZ20" s="33">
        <f>IF(B20="","",VLOOKUP($A$3,'Tab1-Plan'!$B$30:$F$33,IF(B20&lt;65,2,3),FALSE))</f>
        <v>0.2</v>
      </c>
      <c r="BA20" s="33" t="str">
        <f>IF(T20="","",VLOOKUP($A$3,'Tab1-Plan'!$B$30:$F$33,IF(T20&lt;65,4,5),FALSE))</f>
        <v/>
      </c>
      <c r="BB20" s="115"/>
      <c r="BC20" s="126">
        <f t="shared" si="22"/>
        <v>1312.8580863532668</v>
      </c>
      <c r="BD20" s="126" t="str">
        <f t="shared" si="23"/>
        <v/>
      </c>
      <c r="BE20" s="125"/>
      <c r="BF20" s="62">
        <f t="shared" si="24"/>
        <v>855.96507863947068</v>
      </c>
      <c r="BG20" s="62" t="str">
        <f t="shared" si="25"/>
        <v/>
      </c>
      <c r="BH20" s="62">
        <f t="shared" si="26"/>
        <v>855.96507863947068</v>
      </c>
      <c r="BI20" s="61">
        <f t="shared" si="27"/>
        <v>421.90163686572566</v>
      </c>
      <c r="BJ20" s="61"/>
      <c r="BK20" s="61">
        <f t="shared" si="28"/>
        <v>3423.8603145578827</v>
      </c>
      <c r="BL20" s="61">
        <f t="shared" si="29"/>
        <v>1687.6065474629027</v>
      </c>
      <c r="BM20" s="127"/>
      <c r="BR20" s="36"/>
      <c r="BS20" s="36"/>
      <c r="BT20" s="36"/>
      <c r="BU20" s="37"/>
      <c r="BV20" s="127"/>
      <c r="BW20" s="127"/>
      <c r="BZ20" s="36"/>
      <c r="CA20" s="36"/>
      <c r="CB20" s="36"/>
      <c r="CC20" s="36"/>
    </row>
    <row r="21" spans="1:81">
      <c r="A21" s="26">
        <f t="shared" si="30"/>
        <v>2039</v>
      </c>
      <c r="B21" s="26">
        <f t="shared" si="31"/>
        <v>84</v>
      </c>
      <c r="C21" s="26">
        <f t="shared" si="0"/>
        <v>33</v>
      </c>
      <c r="D21" s="103">
        <f t="shared" si="1"/>
        <v>0</v>
      </c>
      <c r="E21" s="118">
        <f t="shared" si="2"/>
        <v>0</v>
      </c>
      <c r="F21" s="103">
        <f t="shared" si="3"/>
        <v>6.3799999999999996E-2</v>
      </c>
      <c r="G21" s="103"/>
      <c r="H21" s="60">
        <f t="shared" si="4"/>
        <v>1</v>
      </c>
      <c r="I21" s="64">
        <v>1</v>
      </c>
      <c r="J21" s="64"/>
      <c r="K21" s="103">
        <f t="shared" si="32"/>
        <v>0.63247912210429225</v>
      </c>
      <c r="L21" s="103">
        <f t="shared" si="5"/>
        <v>0</v>
      </c>
      <c r="M21" s="103">
        <f t="shared" si="6"/>
        <v>0</v>
      </c>
      <c r="N21" s="103">
        <f t="shared" si="7"/>
        <v>4.0352167990253845E-2</v>
      </c>
      <c r="O21" s="103">
        <f t="shared" si="8"/>
        <v>0.59212695411403837</v>
      </c>
      <c r="P21" s="103">
        <f t="shared" si="33"/>
        <v>0.63247912210429236</v>
      </c>
      <c r="Q21" s="103">
        <f t="shared" si="9"/>
        <v>0.59212695411403848</v>
      </c>
      <c r="R21" s="103">
        <f t="shared" si="10"/>
        <v>0.61230303810916542</v>
      </c>
      <c r="T21" s="26" t="str">
        <f t="shared" si="34"/>
        <v/>
      </c>
      <c r="U21" s="119" t="str">
        <f t="shared" si="11"/>
        <v/>
      </c>
      <c r="V21" s="119"/>
      <c r="W21" s="120" t="str">
        <f t="shared" si="35"/>
        <v/>
      </c>
      <c r="X21" s="120" t="str">
        <f t="shared" si="36"/>
        <v/>
      </c>
      <c r="Y21" s="120" t="str">
        <f t="shared" si="12"/>
        <v/>
      </c>
      <c r="Z21" s="120"/>
      <c r="AA21" s="119">
        <f t="shared" si="37"/>
        <v>0.46942462111646949</v>
      </c>
      <c r="AC21" s="26">
        <f t="shared" si="13"/>
        <v>84</v>
      </c>
      <c r="AD21" s="25">
        <f t="shared" si="14"/>
        <v>1.4003477313476806</v>
      </c>
      <c r="AE21" s="105"/>
      <c r="AF21" s="26" t="str">
        <f t="shared" si="15"/>
        <v/>
      </c>
      <c r="AG21" s="25" t="str">
        <f t="shared" si="16"/>
        <v/>
      </c>
      <c r="AH21" s="123"/>
      <c r="AI21" s="122">
        <f t="shared" si="17"/>
        <v>0.05</v>
      </c>
      <c r="AJ21" s="124">
        <f t="shared" si="18"/>
        <v>0</v>
      </c>
      <c r="AL21" s="25">
        <f t="shared" si="38"/>
        <v>2.3672453590164406</v>
      </c>
      <c r="AM21" s="25">
        <f t="shared" si="39"/>
        <v>1</v>
      </c>
      <c r="AO21" s="33">
        <f t="shared" si="40"/>
        <v>2100</v>
      </c>
      <c r="AP21" s="33" t="str">
        <f t="shared" si="41"/>
        <v/>
      </c>
      <c r="AQ21" s="125"/>
      <c r="AR21" s="126">
        <f t="shared" si="42"/>
        <v>6961.4300028881962</v>
      </c>
      <c r="AS21" s="126" t="str">
        <f t="shared" si="43"/>
        <v/>
      </c>
      <c r="AT21" s="126"/>
      <c r="AU21" s="62">
        <f t="shared" si="19"/>
        <v>4262.5047403527387</v>
      </c>
      <c r="AV21" s="62" t="str">
        <f t="shared" si="20"/>
        <v/>
      </c>
      <c r="AW21" s="62">
        <f t="shared" si="21"/>
        <v>4262.5047403527387</v>
      </c>
      <c r="AX21" s="61">
        <f t="shared" si="44"/>
        <v>2000.9246727472396</v>
      </c>
      <c r="AY21" s="126"/>
      <c r="AZ21" s="33">
        <f>IF(B21="","",VLOOKUP($A$3,'Tab1-Plan'!$B$30:$F$33,IF(B21&lt;65,2,3),FALSE))</f>
        <v>0.2</v>
      </c>
      <c r="BA21" s="33" t="str">
        <f>IF(T21="","",VLOOKUP($A$3,'Tab1-Plan'!$B$30:$F$33,IF(T21&lt;65,4,5),FALSE))</f>
        <v/>
      </c>
      <c r="BB21" s="115"/>
      <c r="BC21" s="126">
        <f t="shared" si="22"/>
        <v>1392.2860005776392</v>
      </c>
      <c r="BD21" s="126" t="str">
        <f t="shared" si="23"/>
        <v/>
      </c>
      <c r="BE21" s="125"/>
      <c r="BF21" s="62">
        <f t="shared" si="24"/>
        <v>852.50094807054779</v>
      </c>
      <c r="BG21" s="62" t="str">
        <f t="shared" si="25"/>
        <v/>
      </c>
      <c r="BH21" s="62">
        <f t="shared" si="26"/>
        <v>852.50094807054779</v>
      </c>
      <c r="BI21" s="61">
        <f t="shared" si="27"/>
        <v>400.18493454944792</v>
      </c>
      <c r="BJ21" s="61"/>
      <c r="BK21" s="61">
        <f t="shared" si="28"/>
        <v>3410.0037922821912</v>
      </c>
      <c r="BL21" s="61">
        <f t="shared" si="29"/>
        <v>1600.7397381977917</v>
      </c>
      <c r="BM21" s="127"/>
      <c r="BR21" s="36"/>
      <c r="BS21" s="36"/>
      <c r="BT21" s="36"/>
      <c r="BU21" s="37"/>
      <c r="BV21" s="127"/>
      <c r="BW21" s="127"/>
      <c r="BZ21" s="36"/>
      <c r="CA21" s="36"/>
      <c r="CB21" s="36"/>
      <c r="CC21" s="36"/>
    </row>
    <row r="22" spans="1:81">
      <c r="A22" s="26">
        <f t="shared" si="30"/>
        <v>2040</v>
      </c>
      <c r="B22" s="26">
        <f t="shared" si="31"/>
        <v>85</v>
      </c>
      <c r="C22" s="26">
        <f t="shared" si="0"/>
        <v>33</v>
      </c>
      <c r="D22" s="103">
        <f t="shared" si="1"/>
        <v>0</v>
      </c>
      <c r="E22" s="118">
        <f t="shared" si="2"/>
        <v>0</v>
      </c>
      <c r="F22" s="103">
        <f t="shared" si="3"/>
        <v>6.9900000000000004E-2</v>
      </c>
      <c r="G22" s="103"/>
      <c r="H22" s="60">
        <f t="shared" si="4"/>
        <v>1</v>
      </c>
      <c r="I22" s="64">
        <v>1</v>
      </c>
      <c r="J22" s="64"/>
      <c r="K22" s="103">
        <f t="shared" si="32"/>
        <v>0.59212695411403837</v>
      </c>
      <c r="L22" s="103">
        <f t="shared" si="5"/>
        <v>0</v>
      </c>
      <c r="M22" s="103">
        <f t="shared" si="6"/>
        <v>0</v>
      </c>
      <c r="N22" s="103">
        <f t="shared" si="7"/>
        <v>4.1389674092571285E-2</v>
      </c>
      <c r="O22" s="103">
        <f t="shared" si="8"/>
        <v>0.55073728002146705</v>
      </c>
      <c r="P22" s="103">
        <f t="shared" si="33"/>
        <v>0.59212695411403848</v>
      </c>
      <c r="Q22" s="103">
        <f t="shared" si="9"/>
        <v>0.55073728002146727</v>
      </c>
      <c r="R22" s="103">
        <f t="shared" si="10"/>
        <v>0.57143211706775288</v>
      </c>
      <c r="T22" s="26" t="str">
        <f t="shared" si="34"/>
        <v/>
      </c>
      <c r="U22" s="119" t="str">
        <f t="shared" si="11"/>
        <v/>
      </c>
      <c r="V22" s="119"/>
      <c r="W22" s="120" t="str">
        <f t="shared" si="35"/>
        <v/>
      </c>
      <c r="X22" s="120" t="str">
        <f t="shared" si="36"/>
        <v/>
      </c>
      <c r="Y22" s="120" t="str">
        <f t="shared" si="12"/>
        <v/>
      </c>
      <c r="Z22" s="120"/>
      <c r="AA22" s="119">
        <f t="shared" si="37"/>
        <v>0.44707106772997091</v>
      </c>
      <c r="AC22" s="26">
        <f t="shared" si="13"/>
        <v>85</v>
      </c>
      <c r="AD22" s="25">
        <f t="shared" si="14"/>
        <v>1.4143512086611574</v>
      </c>
      <c r="AE22" s="105"/>
      <c r="AF22" s="26" t="str">
        <f t="shared" si="15"/>
        <v/>
      </c>
      <c r="AG22" s="25" t="str">
        <f t="shared" si="16"/>
        <v/>
      </c>
      <c r="AH22" s="123"/>
      <c r="AI22" s="122">
        <f t="shared" si="17"/>
        <v>0.05</v>
      </c>
      <c r="AJ22" s="124">
        <f t="shared" si="18"/>
        <v>0</v>
      </c>
      <c r="AL22" s="25">
        <f t="shared" si="38"/>
        <v>2.4856076269672629</v>
      </c>
      <c r="AM22" s="25">
        <f t="shared" si="39"/>
        <v>1</v>
      </c>
      <c r="AO22" s="33">
        <f t="shared" si="40"/>
        <v>2100</v>
      </c>
      <c r="AP22" s="33" t="str">
        <f t="shared" si="41"/>
        <v/>
      </c>
      <c r="AQ22" s="125"/>
      <c r="AR22" s="126">
        <f t="shared" si="42"/>
        <v>7382.5965180629328</v>
      </c>
      <c r="AS22" s="126" t="str">
        <f t="shared" si="43"/>
        <v/>
      </c>
      <c r="AT22" s="126"/>
      <c r="AU22" s="62">
        <f t="shared" si="19"/>
        <v>4218.6527577737224</v>
      </c>
      <c r="AV22" s="62" t="str">
        <f t="shared" si="20"/>
        <v/>
      </c>
      <c r="AW22" s="62">
        <f t="shared" si="21"/>
        <v>4218.6527577737224</v>
      </c>
      <c r="AX22" s="61">
        <f t="shared" si="44"/>
        <v>1886.0375927998844</v>
      </c>
      <c r="AY22" s="126"/>
      <c r="AZ22" s="33">
        <f>IF(B22="","",VLOOKUP($A$3,'Tab1-Plan'!$B$30:$F$33,IF(B22&lt;65,2,3),FALSE))</f>
        <v>0.2</v>
      </c>
      <c r="BA22" s="33" t="str">
        <f>IF(T22="","",VLOOKUP($A$3,'Tab1-Plan'!$B$30:$F$33,IF(T22&lt;65,4,5),FALSE))</f>
        <v/>
      </c>
      <c r="BB22" s="115"/>
      <c r="BC22" s="126">
        <f t="shared" si="22"/>
        <v>1476.5193036125866</v>
      </c>
      <c r="BD22" s="126" t="str">
        <f t="shared" si="23"/>
        <v/>
      </c>
      <c r="BE22" s="125"/>
      <c r="BF22" s="62">
        <f t="shared" si="24"/>
        <v>843.73055155474447</v>
      </c>
      <c r="BG22" s="62" t="str">
        <f t="shared" si="25"/>
        <v/>
      </c>
      <c r="BH22" s="62">
        <f t="shared" si="26"/>
        <v>843.73055155474447</v>
      </c>
      <c r="BI22" s="61">
        <f t="shared" si="27"/>
        <v>377.20751855997685</v>
      </c>
      <c r="BJ22" s="61"/>
      <c r="BK22" s="61">
        <f t="shared" si="28"/>
        <v>3374.9222062189779</v>
      </c>
      <c r="BL22" s="61">
        <f t="shared" si="29"/>
        <v>1508.8300742399074</v>
      </c>
      <c r="BM22" s="127"/>
      <c r="BR22" s="36"/>
      <c r="BS22" s="36"/>
      <c r="BT22" s="36"/>
      <c r="BU22" s="37"/>
      <c r="BV22" s="127"/>
      <c r="BW22" s="127"/>
      <c r="BZ22" s="36"/>
      <c r="CA22" s="36"/>
      <c r="CB22" s="36"/>
      <c r="CC22" s="36"/>
    </row>
    <row r="23" spans="1:81">
      <c r="A23" s="26">
        <f t="shared" si="30"/>
        <v>2041</v>
      </c>
      <c r="B23" s="26">
        <f t="shared" si="31"/>
        <v>86</v>
      </c>
      <c r="C23" s="26">
        <f t="shared" si="0"/>
        <v>33</v>
      </c>
      <c r="D23" s="103">
        <f t="shared" si="1"/>
        <v>0</v>
      </c>
      <c r="E23" s="118">
        <f t="shared" si="2"/>
        <v>0</v>
      </c>
      <c r="F23" s="103">
        <f t="shared" si="3"/>
        <v>7.6600000000000001E-2</v>
      </c>
      <c r="G23" s="103"/>
      <c r="H23" s="60">
        <f t="shared" si="4"/>
        <v>1</v>
      </c>
      <c r="I23" s="64">
        <v>1</v>
      </c>
      <c r="J23" s="64"/>
      <c r="K23" s="103">
        <f t="shared" si="32"/>
        <v>0.55073728002146705</v>
      </c>
      <c r="L23" s="103">
        <f t="shared" si="5"/>
        <v>0</v>
      </c>
      <c r="M23" s="103">
        <f t="shared" si="6"/>
        <v>0</v>
      </c>
      <c r="N23" s="103">
        <f t="shared" si="7"/>
        <v>4.2186475649644374E-2</v>
      </c>
      <c r="O23" s="103">
        <f t="shared" si="8"/>
        <v>0.50855080437182265</v>
      </c>
      <c r="P23" s="103">
        <f t="shared" si="33"/>
        <v>0.55073728002146727</v>
      </c>
      <c r="Q23" s="103">
        <f t="shared" si="9"/>
        <v>0.50855080437182287</v>
      </c>
      <c r="R23" s="103">
        <f t="shared" si="10"/>
        <v>0.52964404219664507</v>
      </c>
      <c r="T23" s="26" t="str">
        <f t="shared" si="34"/>
        <v/>
      </c>
      <c r="U23" s="119" t="str">
        <f t="shared" si="11"/>
        <v/>
      </c>
      <c r="V23" s="119"/>
      <c r="W23" s="120" t="str">
        <f t="shared" si="35"/>
        <v/>
      </c>
      <c r="X23" s="120" t="str">
        <f t="shared" si="36"/>
        <v/>
      </c>
      <c r="Y23" s="120" t="str">
        <f t="shared" si="12"/>
        <v/>
      </c>
      <c r="Z23" s="120"/>
      <c r="AA23" s="119">
        <f t="shared" si="37"/>
        <v>0.42578196926663892</v>
      </c>
      <c r="AC23" s="26">
        <f t="shared" si="13"/>
        <v>86</v>
      </c>
      <c r="AD23" s="25">
        <f t="shared" si="14"/>
        <v>1.4214229647044629</v>
      </c>
      <c r="AE23" s="105"/>
      <c r="AF23" s="26" t="str">
        <f t="shared" si="15"/>
        <v/>
      </c>
      <c r="AG23" s="25" t="str">
        <f t="shared" si="16"/>
        <v/>
      </c>
      <c r="AH23" s="123"/>
      <c r="AI23" s="122">
        <f t="shared" si="17"/>
        <v>0.05</v>
      </c>
      <c r="AJ23" s="124">
        <f t="shared" si="18"/>
        <v>0</v>
      </c>
      <c r="AL23" s="25">
        <f t="shared" si="38"/>
        <v>2.6098880083156262</v>
      </c>
      <c r="AM23" s="25">
        <f t="shared" si="39"/>
        <v>1</v>
      </c>
      <c r="AO23" s="33">
        <f t="shared" si="40"/>
        <v>2100</v>
      </c>
      <c r="AP23" s="33" t="str">
        <f t="shared" si="41"/>
        <v/>
      </c>
      <c r="AQ23" s="125"/>
      <c r="AR23" s="126">
        <f t="shared" si="42"/>
        <v>7790.4849756859085</v>
      </c>
      <c r="AS23" s="126" t="str">
        <f t="shared" si="43"/>
        <v/>
      </c>
      <c r="AT23" s="126"/>
      <c r="AU23" s="62">
        <f t="shared" si="19"/>
        <v>4126.183953194517</v>
      </c>
      <c r="AV23" s="62" t="str">
        <f t="shared" si="20"/>
        <v/>
      </c>
      <c r="AW23" s="62">
        <f t="shared" si="21"/>
        <v>4126.183953194517</v>
      </c>
      <c r="AX23" s="61">
        <f t="shared" si="44"/>
        <v>1756.8547291475666</v>
      </c>
      <c r="AY23" s="126"/>
      <c r="AZ23" s="33">
        <f>IF(B23="","",VLOOKUP($A$3,'Tab1-Plan'!$B$30:$F$33,IF(B23&lt;65,2,3),FALSE))</f>
        <v>0.2</v>
      </c>
      <c r="BA23" s="33" t="str">
        <f>IF(T23="","",VLOOKUP($A$3,'Tab1-Plan'!$B$30:$F$33,IF(T23&lt;65,4,5),FALSE))</f>
        <v/>
      </c>
      <c r="BB23" s="115"/>
      <c r="BC23" s="126">
        <f t="shared" si="22"/>
        <v>1558.0969951371817</v>
      </c>
      <c r="BD23" s="126" t="str">
        <f t="shared" si="23"/>
        <v/>
      </c>
      <c r="BE23" s="125"/>
      <c r="BF23" s="62">
        <f t="shared" si="24"/>
        <v>825.23679063890336</v>
      </c>
      <c r="BG23" s="62" t="str">
        <f t="shared" si="25"/>
        <v/>
      </c>
      <c r="BH23" s="62">
        <f t="shared" si="26"/>
        <v>825.23679063890336</v>
      </c>
      <c r="BI23" s="61">
        <f t="shared" si="27"/>
        <v>351.37094582951329</v>
      </c>
      <c r="BJ23" s="61"/>
      <c r="BK23" s="61">
        <f t="shared" si="28"/>
        <v>3300.9471625556134</v>
      </c>
      <c r="BL23" s="61">
        <f t="shared" si="29"/>
        <v>1405.4837833180532</v>
      </c>
      <c r="BM23" s="127"/>
      <c r="BR23" s="36"/>
      <c r="BS23" s="36"/>
      <c r="BT23" s="36"/>
      <c r="BU23" s="37"/>
      <c r="BV23" s="127"/>
      <c r="BW23" s="127"/>
      <c r="BZ23" s="36"/>
      <c r="CA23" s="36"/>
      <c r="CB23" s="36"/>
      <c r="CC23" s="36"/>
    </row>
    <row r="24" spans="1:81">
      <c r="A24" s="26">
        <f t="shared" si="30"/>
        <v>2042</v>
      </c>
      <c r="B24" s="26">
        <f t="shared" si="31"/>
        <v>87</v>
      </c>
      <c r="C24" s="26">
        <f t="shared" si="0"/>
        <v>33</v>
      </c>
      <c r="D24" s="103">
        <f t="shared" si="1"/>
        <v>0</v>
      </c>
      <c r="E24" s="118">
        <f t="shared" si="2"/>
        <v>0</v>
      </c>
      <c r="F24" s="103">
        <f t="shared" si="3"/>
        <v>8.3900000000000002E-2</v>
      </c>
      <c r="G24" s="103"/>
      <c r="H24" s="60">
        <f t="shared" si="4"/>
        <v>1</v>
      </c>
      <c r="I24" s="64">
        <v>1</v>
      </c>
      <c r="J24" s="64"/>
      <c r="K24" s="103">
        <f t="shared" si="32"/>
        <v>0.50855080437182265</v>
      </c>
      <c r="L24" s="103">
        <f t="shared" si="5"/>
        <v>0</v>
      </c>
      <c r="M24" s="103">
        <f t="shared" si="6"/>
        <v>0</v>
      </c>
      <c r="N24" s="103">
        <f t="shared" si="7"/>
        <v>4.2667412486795925E-2</v>
      </c>
      <c r="O24" s="103">
        <f t="shared" si="8"/>
        <v>0.4658833918850267</v>
      </c>
      <c r="P24" s="103">
        <f t="shared" si="33"/>
        <v>0.50855080437182287</v>
      </c>
      <c r="Q24" s="103">
        <f t="shared" si="9"/>
        <v>0.46588339188502692</v>
      </c>
      <c r="R24" s="103">
        <f t="shared" si="10"/>
        <v>0.4872170981284249</v>
      </c>
      <c r="T24" s="26" t="str">
        <f t="shared" si="34"/>
        <v/>
      </c>
      <c r="U24" s="119" t="str">
        <f t="shared" si="11"/>
        <v/>
      </c>
      <c r="V24" s="119"/>
      <c r="W24" s="120" t="str">
        <f t="shared" si="35"/>
        <v/>
      </c>
      <c r="X24" s="120" t="str">
        <f t="shared" si="36"/>
        <v/>
      </c>
      <c r="Y24" s="120" t="str">
        <f t="shared" si="12"/>
        <v/>
      </c>
      <c r="Z24" s="120"/>
      <c r="AA24" s="119">
        <f t="shared" si="37"/>
        <v>0.40550663739679893</v>
      </c>
      <c r="AC24" s="26">
        <f t="shared" si="13"/>
        <v>87</v>
      </c>
      <c r="AD24" s="25">
        <f t="shared" si="14"/>
        <v>1.4285300795279852</v>
      </c>
      <c r="AE24" s="105"/>
      <c r="AF24" s="26" t="str">
        <f t="shared" si="15"/>
        <v/>
      </c>
      <c r="AG24" s="25" t="str">
        <f t="shared" si="16"/>
        <v/>
      </c>
      <c r="AH24" s="123"/>
      <c r="AI24" s="122">
        <f t="shared" si="17"/>
        <v>0.05</v>
      </c>
      <c r="AJ24" s="124">
        <f t="shared" si="18"/>
        <v>0</v>
      </c>
      <c r="AL24" s="25">
        <f t="shared" si="38"/>
        <v>2.7403824087314077</v>
      </c>
      <c r="AM24" s="25">
        <f t="shared" si="39"/>
        <v>1</v>
      </c>
      <c r="AO24" s="33">
        <f t="shared" si="40"/>
        <v>2100</v>
      </c>
      <c r="AP24" s="33" t="str">
        <f t="shared" si="41"/>
        <v/>
      </c>
      <c r="AQ24" s="125"/>
      <c r="AR24" s="126">
        <f t="shared" si="42"/>
        <v>8220.9092705925559</v>
      </c>
      <c r="AS24" s="126" t="str">
        <f t="shared" si="43"/>
        <v/>
      </c>
      <c r="AT24" s="126"/>
      <c r="AU24" s="62">
        <f t="shared" si="19"/>
        <v>4005.3675587951711</v>
      </c>
      <c r="AV24" s="62" t="str">
        <f t="shared" si="20"/>
        <v/>
      </c>
      <c r="AW24" s="62">
        <f t="shared" si="21"/>
        <v>4005.3675587951711</v>
      </c>
      <c r="AX24" s="61">
        <f t="shared" si="44"/>
        <v>1624.2031303052552</v>
      </c>
      <c r="AY24" s="126"/>
      <c r="AZ24" s="33">
        <f>IF(B24="","",VLOOKUP($A$3,'Tab1-Plan'!$B$30:$F$33,IF(B24&lt;65,2,3),FALSE))</f>
        <v>0.2</v>
      </c>
      <c r="BA24" s="33" t="str">
        <f>IF(T24="","",VLOOKUP($A$3,'Tab1-Plan'!$B$30:$F$33,IF(T24&lt;65,4,5),FALSE))</f>
        <v/>
      </c>
      <c r="BB24" s="115"/>
      <c r="BC24" s="126">
        <f t="shared" si="22"/>
        <v>1644.1818541185112</v>
      </c>
      <c r="BD24" s="126" t="str">
        <f t="shared" si="23"/>
        <v/>
      </c>
      <c r="BE24" s="125"/>
      <c r="BF24" s="62">
        <f t="shared" si="24"/>
        <v>801.0735117590342</v>
      </c>
      <c r="BG24" s="62" t="str">
        <f t="shared" si="25"/>
        <v/>
      </c>
      <c r="BH24" s="62">
        <f t="shared" si="26"/>
        <v>801.0735117590342</v>
      </c>
      <c r="BI24" s="61">
        <f t="shared" si="27"/>
        <v>324.84062606105101</v>
      </c>
      <c r="BJ24" s="61"/>
      <c r="BK24" s="61">
        <f t="shared" si="28"/>
        <v>3204.2940470361368</v>
      </c>
      <c r="BL24" s="61">
        <f t="shared" si="29"/>
        <v>1299.362504244204</v>
      </c>
      <c r="BM24" s="127"/>
      <c r="BR24" s="36"/>
      <c r="BS24" s="36"/>
      <c r="BT24" s="36"/>
      <c r="BU24" s="37"/>
      <c r="BV24" s="127"/>
      <c r="BW24" s="127"/>
      <c r="BZ24" s="36"/>
      <c r="CA24" s="36"/>
      <c r="CB24" s="36"/>
      <c r="CC24" s="36"/>
    </row>
    <row r="25" spans="1:81">
      <c r="A25" s="26">
        <f t="shared" si="30"/>
        <v>2043</v>
      </c>
      <c r="B25" s="26">
        <f t="shared" si="31"/>
        <v>88</v>
      </c>
      <c r="C25" s="26">
        <f t="shared" si="0"/>
        <v>33</v>
      </c>
      <c r="D25" s="103">
        <f t="shared" si="1"/>
        <v>0</v>
      </c>
      <c r="E25" s="118">
        <f t="shared" si="2"/>
        <v>0</v>
      </c>
      <c r="F25" s="103">
        <f t="shared" si="3"/>
        <v>9.1899999999999996E-2</v>
      </c>
      <c r="G25" s="103"/>
      <c r="H25" s="60">
        <f t="shared" si="4"/>
        <v>1</v>
      </c>
      <c r="I25" s="64">
        <v>1</v>
      </c>
      <c r="J25" s="64"/>
      <c r="K25" s="103">
        <f t="shared" si="32"/>
        <v>0.4658833918850267</v>
      </c>
      <c r="L25" s="103">
        <f t="shared" si="5"/>
        <v>0</v>
      </c>
      <c r="M25" s="103">
        <f t="shared" si="6"/>
        <v>0</v>
      </c>
      <c r="N25" s="103">
        <f t="shared" si="7"/>
        <v>4.2814683714233949E-2</v>
      </c>
      <c r="O25" s="103">
        <f t="shared" si="8"/>
        <v>0.42306870817079273</v>
      </c>
      <c r="P25" s="103">
        <f t="shared" si="33"/>
        <v>0.46588339188502692</v>
      </c>
      <c r="Q25" s="103">
        <f t="shared" si="9"/>
        <v>0.42306870817079295</v>
      </c>
      <c r="R25" s="103">
        <f t="shared" si="10"/>
        <v>0.44447605002790991</v>
      </c>
      <c r="T25" s="26" t="str">
        <f t="shared" si="34"/>
        <v/>
      </c>
      <c r="U25" s="119" t="str">
        <f t="shared" si="11"/>
        <v/>
      </c>
      <c r="V25" s="119"/>
      <c r="W25" s="120" t="str">
        <f t="shared" si="35"/>
        <v/>
      </c>
      <c r="X25" s="120" t="str">
        <f t="shared" si="36"/>
        <v/>
      </c>
      <c r="Y25" s="120" t="str">
        <f t="shared" si="12"/>
        <v/>
      </c>
      <c r="Z25" s="120"/>
      <c r="AA25" s="119">
        <f t="shared" si="37"/>
        <v>0.38619679752076086</v>
      </c>
      <c r="AC25" s="26">
        <f t="shared" si="13"/>
        <v>88</v>
      </c>
      <c r="AD25" s="25">
        <f t="shared" si="14"/>
        <v>1.4356727299256249</v>
      </c>
      <c r="AE25" s="105"/>
      <c r="AF25" s="26" t="str">
        <f t="shared" si="15"/>
        <v/>
      </c>
      <c r="AG25" s="25" t="str">
        <f t="shared" si="16"/>
        <v/>
      </c>
      <c r="AH25" s="123"/>
      <c r="AI25" s="122">
        <f t="shared" si="17"/>
        <v>0.05</v>
      </c>
      <c r="AJ25" s="124">
        <f t="shared" si="18"/>
        <v>0</v>
      </c>
      <c r="AL25" s="25">
        <f t="shared" si="38"/>
        <v>2.8774015291679782</v>
      </c>
      <c r="AM25" s="25">
        <f t="shared" si="39"/>
        <v>1</v>
      </c>
      <c r="AO25" s="33">
        <f t="shared" si="40"/>
        <v>2100</v>
      </c>
      <c r="AP25" s="33" t="str">
        <f t="shared" si="41"/>
        <v/>
      </c>
      <c r="AQ25" s="125"/>
      <c r="AR25" s="126">
        <f t="shared" si="42"/>
        <v>8675.114507792794</v>
      </c>
      <c r="AS25" s="126" t="str">
        <f t="shared" si="43"/>
        <v/>
      </c>
      <c r="AT25" s="126"/>
      <c r="AU25" s="62">
        <f t="shared" si="19"/>
        <v>3855.8806299635571</v>
      </c>
      <c r="AV25" s="62" t="str">
        <f t="shared" si="20"/>
        <v/>
      </c>
      <c r="AW25" s="62">
        <f t="shared" si="21"/>
        <v>3855.8806299635571</v>
      </c>
      <c r="AX25" s="61">
        <f t="shared" si="44"/>
        <v>1489.1287509142596</v>
      </c>
      <c r="AY25" s="126"/>
      <c r="AZ25" s="33">
        <f>IF(B25="","",VLOOKUP($A$3,'Tab1-Plan'!$B$30:$F$33,IF(B25&lt;65,2,3),FALSE))</f>
        <v>0.2</v>
      </c>
      <c r="BA25" s="33" t="str">
        <f>IF(T25="","",VLOOKUP($A$3,'Tab1-Plan'!$B$30:$F$33,IF(T25&lt;65,4,5),FALSE))</f>
        <v/>
      </c>
      <c r="BB25" s="115"/>
      <c r="BC25" s="126">
        <f t="shared" si="22"/>
        <v>1735.0229015585589</v>
      </c>
      <c r="BD25" s="126" t="str">
        <f t="shared" si="23"/>
        <v/>
      </c>
      <c r="BE25" s="125"/>
      <c r="BF25" s="62">
        <f t="shared" si="24"/>
        <v>771.17612599271149</v>
      </c>
      <c r="BG25" s="62" t="str">
        <f t="shared" si="25"/>
        <v/>
      </c>
      <c r="BH25" s="62">
        <f t="shared" si="26"/>
        <v>771.17612599271149</v>
      </c>
      <c r="BI25" s="61">
        <f t="shared" si="27"/>
        <v>297.82575018285195</v>
      </c>
      <c r="BJ25" s="61"/>
      <c r="BK25" s="61">
        <f t="shared" si="28"/>
        <v>3084.7045039708455</v>
      </c>
      <c r="BL25" s="61">
        <f t="shared" si="29"/>
        <v>1191.3030007314078</v>
      </c>
      <c r="BM25" s="127"/>
      <c r="BR25" s="36"/>
      <c r="BS25" s="36"/>
      <c r="BT25" s="36"/>
      <c r="BU25" s="37"/>
      <c r="BV25" s="127"/>
      <c r="BW25" s="127"/>
      <c r="BZ25" s="36"/>
      <c r="CA25" s="36"/>
      <c r="CB25" s="36"/>
      <c r="CC25" s="36"/>
    </row>
    <row r="26" spans="1:81">
      <c r="A26" s="26">
        <f t="shared" si="30"/>
        <v>2044</v>
      </c>
      <c r="B26" s="26">
        <f t="shared" si="31"/>
        <v>89</v>
      </c>
      <c r="C26" s="26">
        <f t="shared" si="0"/>
        <v>33</v>
      </c>
      <c r="D26" s="103">
        <f t="shared" si="1"/>
        <v>0</v>
      </c>
      <c r="E26" s="118">
        <f t="shared" si="2"/>
        <v>0</v>
      </c>
      <c r="F26" s="103">
        <f t="shared" si="3"/>
        <v>0.1014</v>
      </c>
      <c r="G26" s="103"/>
      <c r="H26" s="60">
        <f t="shared" si="4"/>
        <v>1</v>
      </c>
      <c r="I26" s="64">
        <v>1</v>
      </c>
      <c r="J26" s="64"/>
      <c r="K26" s="103">
        <f t="shared" si="32"/>
        <v>0.42306870817079273</v>
      </c>
      <c r="L26" s="103">
        <f t="shared" si="5"/>
        <v>0</v>
      </c>
      <c r="M26" s="103">
        <f t="shared" si="6"/>
        <v>0</v>
      </c>
      <c r="N26" s="103">
        <f t="shared" si="7"/>
        <v>4.2899167008518382E-2</v>
      </c>
      <c r="O26" s="103">
        <f t="shared" si="8"/>
        <v>0.38016954116227436</v>
      </c>
      <c r="P26" s="103">
        <f t="shared" si="33"/>
        <v>0.42306870817079295</v>
      </c>
      <c r="Q26" s="103">
        <f t="shared" si="9"/>
        <v>0.38016954116227453</v>
      </c>
      <c r="R26" s="103">
        <f t="shared" si="10"/>
        <v>0.40161912466653371</v>
      </c>
      <c r="T26" s="26" t="str">
        <f t="shared" si="34"/>
        <v/>
      </c>
      <c r="U26" s="119" t="str">
        <f t="shared" si="11"/>
        <v/>
      </c>
      <c r="V26" s="119"/>
      <c r="W26" s="120" t="str">
        <f t="shared" si="35"/>
        <v/>
      </c>
      <c r="X26" s="120" t="str">
        <f t="shared" si="36"/>
        <v/>
      </c>
      <c r="Y26" s="120" t="str">
        <f t="shared" si="12"/>
        <v/>
      </c>
      <c r="Z26" s="120"/>
      <c r="AA26" s="119">
        <f t="shared" si="37"/>
        <v>0.36780647382929604</v>
      </c>
      <c r="AC26" s="26">
        <f t="shared" si="13"/>
        <v>89</v>
      </c>
      <c r="AD26" s="25">
        <f t="shared" si="14"/>
        <v>1.4428510935752528</v>
      </c>
      <c r="AE26" s="105"/>
      <c r="AF26" s="26" t="str">
        <f t="shared" si="15"/>
        <v/>
      </c>
      <c r="AG26" s="25" t="str">
        <f t="shared" si="16"/>
        <v/>
      </c>
      <c r="AH26" s="123"/>
      <c r="AI26" s="122">
        <f t="shared" si="17"/>
        <v>0.05</v>
      </c>
      <c r="AJ26" s="124">
        <f t="shared" si="18"/>
        <v>0</v>
      </c>
      <c r="AL26" s="25">
        <f t="shared" si="38"/>
        <v>3.0212716056263771</v>
      </c>
      <c r="AM26" s="25">
        <f t="shared" si="39"/>
        <v>1</v>
      </c>
      <c r="AO26" s="33">
        <f t="shared" si="40"/>
        <v>2100</v>
      </c>
      <c r="AP26" s="33" t="str">
        <f t="shared" si="41"/>
        <v/>
      </c>
      <c r="AQ26" s="125"/>
      <c r="AR26" s="126">
        <f t="shared" si="42"/>
        <v>9154.4145843483439</v>
      </c>
      <c r="AS26" s="126" t="str">
        <f t="shared" si="43"/>
        <v/>
      </c>
      <c r="AT26" s="126"/>
      <c r="AU26" s="62">
        <f t="shared" si="19"/>
        <v>3676.587972200532</v>
      </c>
      <c r="AV26" s="62" t="str">
        <f t="shared" si="20"/>
        <v/>
      </c>
      <c r="AW26" s="62">
        <f t="shared" si="21"/>
        <v>3676.587972200532</v>
      </c>
      <c r="AX26" s="61">
        <f t="shared" si="44"/>
        <v>1352.2728577782796</v>
      </c>
      <c r="AY26" s="126"/>
      <c r="AZ26" s="33">
        <f>IF(B26="","",VLOOKUP($A$3,'Tab1-Plan'!$B$30:$F$33,IF(B26&lt;65,2,3),FALSE))</f>
        <v>0.2</v>
      </c>
      <c r="BA26" s="33" t="str">
        <f>IF(T26="","",VLOOKUP($A$3,'Tab1-Plan'!$B$30:$F$33,IF(T26&lt;65,4,5),FALSE))</f>
        <v/>
      </c>
      <c r="BB26" s="115"/>
      <c r="BC26" s="126">
        <f t="shared" si="22"/>
        <v>1830.8829168696689</v>
      </c>
      <c r="BD26" s="126" t="str">
        <f t="shared" si="23"/>
        <v/>
      </c>
      <c r="BE26" s="125"/>
      <c r="BF26" s="62">
        <f t="shared" si="24"/>
        <v>735.3175944401064</v>
      </c>
      <c r="BG26" s="62" t="str">
        <f t="shared" si="25"/>
        <v/>
      </c>
      <c r="BH26" s="62">
        <f t="shared" si="26"/>
        <v>735.3175944401064</v>
      </c>
      <c r="BI26" s="61">
        <f t="shared" si="27"/>
        <v>270.45457155565595</v>
      </c>
      <c r="BJ26" s="61"/>
      <c r="BK26" s="61">
        <f t="shared" si="28"/>
        <v>2941.2703777604256</v>
      </c>
      <c r="BL26" s="61">
        <f t="shared" si="29"/>
        <v>1081.8182862226236</v>
      </c>
      <c r="BM26" s="127"/>
      <c r="BU26" s="37"/>
      <c r="BV26" s="127"/>
      <c r="BW26" s="127"/>
    </row>
    <row r="27" spans="1:81">
      <c r="A27" s="26">
        <f t="shared" si="30"/>
        <v>2045</v>
      </c>
      <c r="B27" s="26">
        <f t="shared" si="31"/>
        <v>90</v>
      </c>
      <c r="C27" s="26">
        <f t="shared" si="0"/>
        <v>33</v>
      </c>
      <c r="D27" s="103">
        <f t="shared" si="1"/>
        <v>0</v>
      </c>
      <c r="E27" s="118">
        <f t="shared" si="2"/>
        <v>0</v>
      </c>
      <c r="F27" s="103">
        <f t="shared" si="3"/>
        <v>0.1118</v>
      </c>
      <c r="G27" s="103"/>
      <c r="H27" s="60">
        <f t="shared" si="4"/>
        <v>1</v>
      </c>
      <c r="I27" s="64">
        <v>1</v>
      </c>
      <c r="J27" s="64"/>
      <c r="K27" s="103">
        <f t="shared" si="32"/>
        <v>0.38016954116227436</v>
      </c>
      <c r="L27" s="103">
        <f t="shared" si="5"/>
        <v>0</v>
      </c>
      <c r="M27" s="103">
        <f t="shared" si="6"/>
        <v>0</v>
      </c>
      <c r="N27" s="103">
        <f t="shared" si="7"/>
        <v>4.2502954701942271E-2</v>
      </c>
      <c r="O27" s="103">
        <f t="shared" si="8"/>
        <v>0.3376665864603321</v>
      </c>
      <c r="P27" s="103">
        <f t="shared" si="33"/>
        <v>0.38016954116227453</v>
      </c>
      <c r="Q27" s="103">
        <f t="shared" si="9"/>
        <v>0.33766658646033221</v>
      </c>
      <c r="R27" s="103">
        <f t="shared" si="10"/>
        <v>0.35891806381130337</v>
      </c>
      <c r="T27" s="26" t="str">
        <f t="shared" si="34"/>
        <v/>
      </c>
      <c r="U27" s="119" t="str">
        <f t="shared" si="11"/>
        <v/>
      </c>
      <c r="V27" s="119"/>
      <c r="W27" s="120" t="str">
        <f t="shared" si="35"/>
        <v/>
      </c>
      <c r="X27" s="120" t="str">
        <f t="shared" si="36"/>
        <v/>
      </c>
      <c r="Y27" s="120" t="str">
        <f t="shared" si="12"/>
        <v/>
      </c>
      <c r="Z27" s="120"/>
      <c r="AA27" s="119">
        <f t="shared" si="37"/>
        <v>0.35029187983742477</v>
      </c>
      <c r="AC27" s="26">
        <f t="shared" si="13"/>
        <v>90</v>
      </c>
      <c r="AD27" s="25">
        <f t="shared" si="14"/>
        <v>1.4500653490431288</v>
      </c>
      <c r="AE27" s="105"/>
      <c r="AF27" s="26" t="str">
        <f t="shared" si="15"/>
        <v/>
      </c>
      <c r="AG27" s="25" t="str">
        <f t="shared" si="16"/>
        <v/>
      </c>
      <c r="AH27" s="123"/>
      <c r="AI27" s="122">
        <f t="shared" si="17"/>
        <v>0.05</v>
      </c>
      <c r="AJ27" s="124">
        <f t="shared" si="18"/>
        <v>0</v>
      </c>
      <c r="AL27" s="25">
        <f t="shared" si="38"/>
        <v>3.1723351859076963</v>
      </c>
      <c r="AM27" s="25">
        <f t="shared" si="39"/>
        <v>1</v>
      </c>
      <c r="AO27" s="33">
        <f t="shared" si="40"/>
        <v>2100</v>
      </c>
      <c r="AP27" s="33" t="str">
        <f t="shared" si="41"/>
        <v/>
      </c>
      <c r="AQ27" s="125"/>
      <c r="AR27" s="126">
        <f t="shared" si="42"/>
        <v>9660.1959901335886</v>
      </c>
      <c r="AS27" s="126" t="str">
        <f t="shared" si="43"/>
        <v/>
      </c>
      <c r="AT27" s="126"/>
      <c r="AU27" s="62">
        <f t="shared" si="19"/>
        <v>3467.2188408164643</v>
      </c>
      <c r="AV27" s="62" t="str">
        <f t="shared" si="20"/>
        <v/>
      </c>
      <c r="AW27" s="62">
        <f t="shared" si="21"/>
        <v>3467.2188408164643</v>
      </c>
      <c r="AX27" s="61">
        <f t="shared" si="44"/>
        <v>1214.538605557336</v>
      </c>
      <c r="AY27" s="126"/>
      <c r="AZ27" s="33">
        <f>IF(B27="","",VLOOKUP($A$3,'Tab1-Plan'!$B$30:$F$33,IF(B27&lt;65,2,3),FALSE))</f>
        <v>0.2</v>
      </c>
      <c r="BA27" s="33" t="str">
        <f>IF(T27="","",VLOOKUP($A$3,'Tab1-Plan'!$B$30:$F$33,IF(T27&lt;65,4,5),FALSE))</f>
        <v/>
      </c>
      <c r="BB27" s="115"/>
      <c r="BC27" s="126">
        <f t="shared" si="22"/>
        <v>1932.0391980267177</v>
      </c>
      <c r="BD27" s="126" t="str">
        <f t="shared" si="23"/>
        <v/>
      </c>
      <c r="BE27" s="125"/>
      <c r="BF27" s="62">
        <f t="shared" si="24"/>
        <v>693.44376816329282</v>
      </c>
      <c r="BG27" s="62" t="str">
        <f t="shared" si="25"/>
        <v/>
      </c>
      <c r="BH27" s="62">
        <f t="shared" si="26"/>
        <v>693.44376816329282</v>
      </c>
      <c r="BI27" s="61">
        <f t="shared" si="27"/>
        <v>242.9077211114672</v>
      </c>
      <c r="BJ27" s="61"/>
      <c r="BK27" s="61">
        <f t="shared" si="28"/>
        <v>2773.7750726531713</v>
      </c>
      <c r="BL27" s="61">
        <f t="shared" si="29"/>
        <v>971.63088444586879</v>
      </c>
      <c r="BM27" s="127"/>
      <c r="BU27" s="37"/>
      <c r="BV27" s="127"/>
      <c r="BW27" s="127"/>
    </row>
    <row r="28" spans="1:81">
      <c r="A28" s="26">
        <f t="shared" si="30"/>
        <v>2046</v>
      </c>
      <c r="B28" s="26">
        <f t="shared" si="31"/>
        <v>91</v>
      </c>
      <c r="C28" s="26">
        <f t="shared" si="0"/>
        <v>33</v>
      </c>
      <c r="D28" s="103">
        <f t="shared" si="1"/>
        <v>0</v>
      </c>
      <c r="E28" s="118">
        <f t="shared" si="2"/>
        <v>0</v>
      </c>
      <c r="F28" s="103">
        <f t="shared" si="3"/>
        <v>0.1231</v>
      </c>
      <c r="G28" s="103"/>
      <c r="H28" s="60">
        <f t="shared" si="4"/>
        <v>1</v>
      </c>
      <c r="I28" s="64">
        <v>1</v>
      </c>
      <c r="J28" s="64"/>
      <c r="K28" s="103">
        <f t="shared" si="32"/>
        <v>0.3376665864603321</v>
      </c>
      <c r="L28" s="103">
        <f t="shared" si="5"/>
        <v>0</v>
      </c>
      <c r="M28" s="103">
        <f t="shared" si="6"/>
        <v>0</v>
      </c>
      <c r="N28" s="103">
        <f t="shared" si="7"/>
        <v>4.1566756793266879E-2</v>
      </c>
      <c r="O28" s="103">
        <f t="shared" si="8"/>
        <v>0.29609982966706522</v>
      </c>
      <c r="P28" s="103">
        <f t="shared" si="33"/>
        <v>0.33766658646033221</v>
      </c>
      <c r="Q28" s="103">
        <f t="shared" si="9"/>
        <v>0.29609982966706533</v>
      </c>
      <c r="R28" s="103">
        <f t="shared" si="10"/>
        <v>0.31688320806369874</v>
      </c>
      <c r="T28" s="26" t="str">
        <f t="shared" si="34"/>
        <v/>
      </c>
      <c r="U28" s="119" t="str">
        <f t="shared" si="11"/>
        <v/>
      </c>
      <c r="V28" s="119"/>
      <c r="W28" s="120" t="str">
        <f t="shared" si="35"/>
        <v/>
      </c>
      <c r="X28" s="120" t="str">
        <f t="shared" si="36"/>
        <v/>
      </c>
      <c r="Y28" s="120" t="str">
        <f t="shared" si="12"/>
        <v/>
      </c>
      <c r="Z28" s="120"/>
      <c r="AA28" s="119">
        <f t="shared" si="37"/>
        <v>0.33361131413088074</v>
      </c>
      <c r="AC28" s="26">
        <f t="shared" si="13"/>
        <v>91</v>
      </c>
      <c r="AD28" s="25">
        <f t="shared" si="14"/>
        <v>1.4573156757883443</v>
      </c>
      <c r="AE28" s="105"/>
      <c r="AF28" s="26" t="str">
        <f t="shared" si="15"/>
        <v/>
      </c>
      <c r="AG28" s="25" t="str">
        <f t="shared" si="16"/>
        <v/>
      </c>
      <c r="AH28" s="123"/>
      <c r="AI28" s="122">
        <f t="shared" si="17"/>
        <v>0.05</v>
      </c>
      <c r="AJ28" s="124">
        <f t="shared" si="18"/>
        <v>0</v>
      </c>
      <c r="AL28" s="25">
        <f t="shared" si="38"/>
        <v>3.3309519452030814</v>
      </c>
      <c r="AM28" s="25">
        <f t="shared" si="39"/>
        <v>1</v>
      </c>
      <c r="AO28" s="33">
        <f t="shared" si="40"/>
        <v>2100</v>
      </c>
      <c r="AP28" s="33" t="str">
        <f t="shared" si="41"/>
        <v/>
      </c>
      <c r="AQ28" s="125"/>
      <c r="AR28" s="126">
        <f t="shared" si="42"/>
        <v>10193.921818588469</v>
      </c>
      <c r="AS28" s="126" t="str">
        <f t="shared" si="43"/>
        <v/>
      </c>
      <c r="AT28" s="126"/>
      <c r="AU28" s="62">
        <f t="shared" si="19"/>
        <v>3230.2826486248482</v>
      </c>
      <c r="AV28" s="62" t="str">
        <f t="shared" si="20"/>
        <v/>
      </c>
      <c r="AW28" s="62">
        <f t="shared" si="21"/>
        <v>3230.2826486248482</v>
      </c>
      <c r="AX28" s="61">
        <f t="shared" si="44"/>
        <v>1077.6588394219177</v>
      </c>
      <c r="AY28" s="126"/>
      <c r="AZ28" s="33">
        <f>IF(B28="","",VLOOKUP($A$3,'Tab1-Plan'!$B$30:$F$33,IF(B28&lt;65,2,3),FALSE))</f>
        <v>0.2</v>
      </c>
      <c r="BA28" s="33" t="str">
        <f>IF(T28="","",VLOOKUP($A$3,'Tab1-Plan'!$B$30:$F$33,IF(T28&lt;65,4,5),FALSE))</f>
        <v/>
      </c>
      <c r="BB28" s="115"/>
      <c r="BC28" s="126">
        <f t="shared" si="22"/>
        <v>2038.7843637176939</v>
      </c>
      <c r="BD28" s="126" t="str">
        <f t="shared" si="23"/>
        <v/>
      </c>
      <c r="BE28" s="125"/>
      <c r="BF28" s="62">
        <f t="shared" si="24"/>
        <v>646.05652972496966</v>
      </c>
      <c r="BG28" s="62" t="str">
        <f t="shared" si="25"/>
        <v/>
      </c>
      <c r="BH28" s="62">
        <f t="shared" si="26"/>
        <v>646.05652972496966</v>
      </c>
      <c r="BI28" s="61">
        <f t="shared" si="27"/>
        <v>215.53176788438356</v>
      </c>
      <c r="BJ28" s="61"/>
      <c r="BK28" s="61">
        <f t="shared" si="28"/>
        <v>2584.2261188998787</v>
      </c>
      <c r="BL28" s="61">
        <f t="shared" si="29"/>
        <v>862.12707153753422</v>
      </c>
      <c r="BM28" s="127"/>
      <c r="BU28" s="37"/>
      <c r="BV28" s="127"/>
      <c r="BW28" s="127"/>
    </row>
    <row r="29" spans="1:81">
      <c r="A29" s="26">
        <f t="shared" si="30"/>
        <v>2047</v>
      </c>
      <c r="B29" s="26">
        <f t="shared" si="31"/>
        <v>92</v>
      </c>
      <c r="C29" s="26">
        <f t="shared" si="0"/>
        <v>33</v>
      </c>
      <c r="D29" s="103">
        <f t="shared" si="1"/>
        <v>0</v>
      </c>
      <c r="E29" s="118">
        <f t="shared" si="2"/>
        <v>0</v>
      </c>
      <c r="F29" s="103">
        <f t="shared" si="3"/>
        <v>0.1356</v>
      </c>
      <c r="G29" s="103"/>
      <c r="H29" s="60">
        <f t="shared" si="4"/>
        <v>1</v>
      </c>
      <c r="I29" s="64">
        <v>1</v>
      </c>
      <c r="J29" s="64"/>
      <c r="K29" s="103">
        <f t="shared" si="32"/>
        <v>0.29609982966706522</v>
      </c>
      <c r="L29" s="103">
        <f t="shared" si="5"/>
        <v>0</v>
      </c>
      <c r="M29" s="103">
        <f t="shared" si="6"/>
        <v>0</v>
      </c>
      <c r="N29" s="103">
        <f t="shared" si="7"/>
        <v>4.0151136902854045E-2</v>
      </c>
      <c r="O29" s="103">
        <f t="shared" si="8"/>
        <v>0.25594869276421117</v>
      </c>
      <c r="P29" s="103">
        <f t="shared" si="33"/>
        <v>0.29609982966706533</v>
      </c>
      <c r="Q29" s="103">
        <f t="shared" si="9"/>
        <v>0.25594869276421128</v>
      </c>
      <c r="R29" s="103">
        <f t="shared" si="10"/>
        <v>0.27602426121563828</v>
      </c>
      <c r="T29" s="26" t="str">
        <f t="shared" si="34"/>
        <v/>
      </c>
      <c r="U29" s="119" t="str">
        <f t="shared" si="11"/>
        <v/>
      </c>
      <c r="V29" s="119"/>
      <c r="W29" s="120" t="str">
        <f t="shared" si="35"/>
        <v/>
      </c>
      <c r="X29" s="120" t="str">
        <f t="shared" si="36"/>
        <v/>
      </c>
      <c r="Y29" s="120" t="str">
        <f t="shared" si="12"/>
        <v/>
      </c>
      <c r="Z29" s="120"/>
      <c r="AA29" s="119">
        <f t="shared" si="37"/>
        <v>0.31772506107702925</v>
      </c>
      <c r="AC29" s="26">
        <f t="shared" si="13"/>
        <v>92</v>
      </c>
      <c r="AD29" s="25">
        <f t="shared" si="14"/>
        <v>1.4646022541672858</v>
      </c>
      <c r="AE29" s="105"/>
      <c r="AF29" s="26" t="str">
        <f t="shared" si="15"/>
        <v/>
      </c>
      <c r="AG29" s="25" t="str">
        <f t="shared" si="16"/>
        <v/>
      </c>
      <c r="AH29" s="123"/>
      <c r="AI29" s="122">
        <f t="shared" si="17"/>
        <v>0.05</v>
      </c>
      <c r="AJ29" s="124">
        <f t="shared" si="18"/>
        <v>0</v>
      </c>
      <c r="AL29" s="25">
        <f t="shared" si="38"/>
        <v>3.4974995424632356</v>
      </c>
      <c r="AM29" s="25">
        <f t="shared" si="39"/>
        <v>1</v>
      </c>
      <c r="AO29" s="33">
        <f t="shared" si="40"/>
        <v>2100</v>
      </c>
      <c r="AP29" s="33" t="str">
        <f t="shared" si="41"/>
        <v/>
      </c>
      <c r="AQ29" s="125"/>
      <c r="AR29" s="126">
        <f t="shared" si="42"/>
        <v>10757.135999065482</v>
      </c>
      <c r="AS29" s="126" t="str">
        <f t="shared" si="43"/>
        <v/>
      </c>
      <c r="AT29" s="126"/>
      <c r="AU29" s="62">
        <f t="shared" si="19"/>
        <v>2969.2305169381966</v>
      </c>
      <c r="AV29" s="62" t="str">
        <f t="shared" si="20"/>
        <v/>
      </c>
      <c r="AW29" s="62">
        <f t="shared" si="21"/>
        <v>2969.2305169381966</v>
      </c>
      <c r="AX29" s="61">
        <f t="shared" si="44"/>
        <v>943.3989473459676</v>
      </c>
      <c r="AY29" s="126"/>
      <c r="AZ29" s="33">
        <f>IF(B29="","",VLOOKUP($A$3,'Tab1-Plan'!$B$30:$F$33,IF(B29&lt;65,2,3),FALSE))</f>
        <v>0.2</v>
      </c>
      <c r="BA29" s="33" t="str">
        <f>IF(T29="","",VLOOKUP($A$3,'Tab1-Plan'!$B$30:$F$33,IF(T29&lt;65,4,5),FALSE))</f>
        <v/>
      </c>
      <c r="BB29" s="115"/>
      <c r="BC29" s="126">
        <f t="shared" si="22"/>
        <v>2151.4271998130966</v>
      </c>
      <c r="BD29" s="126" t="str">
        <f t="shared" si="23"/>
        <v/>
      </c>
      <c r="BE29" s="125"/>
      <c r="BF29" s="62">
        <f t="shared" si="24"/>
        <v>593.84610338763935</v>
      </c>
      <c r="BG29" s="62" t="str">
        <f t="shared" si="25"/>
        <v/>
      </c>
      <c r="BH29" s="62">
        <f t="shared" si="26"/>
        <v>593.84610338763935</v>
      </c>
      <c r="BI29" s="61">
        <f t="shared" si="27"/>
        <v>188.67978946919354</v>
      </c>
      <c r="BJ29" s="61"/>
      <c r="BK29" s="61">
        <f t="shared" si="28"/>
        <v>2375.3844135505574</v>
      </c>
      <c r="BL29" s="61">
        <f t="shared" si="29"/>
        <v>754.71915787677403</v>
      </c>
      <c r="BM29" s="127"/>
      <c r="BU29" s="37"/>
      <c r="BV29" s="127"/>
      <c r="BW29" s="127"/>
    </row>
    <row r="30" spans="1:81">
      <c r="A30" s="26">
        <f t="shared" si="30"/>
        <v>2048</v>
      </c>
      <c r="B30" s="26">
        <f t="shared" si="31"/>
        <v>93</v>
      </c>
      <c r="C30" s="26">
        <f t="shared" si="0"/>
        <v>33</v>
      </c>
      <c r="D30" s="103">
        <f t="shared" si="1"/>
        <v>0</v>
      </c>
      <c r="E30" s="118">
        <f t="shared" si="2"/>
        <v>0</v>
      </c>
      <c r="F30" s="103">
        <f t="shared" si="3"/>
        <v>0.14960000000000001</v>
      </c>
      <c r="G30" s="103"/>
      <c r="H30" s="60">
        <f t="shared" si="4"/>
        <v>1</v>
      </c>
      <c r="I30" s="64">
        <v>1</v>
      </c>
      <c r="J30" s="64"/>
      <c r="K30" s="103">
        <f t="shared" si="32"/>
        <v>0.25594869276421117</v>
      </c>
      <c r="L30" s="103">
        <f t="shared" si="5"/>
        <v>0</v>
      </c>
      <c r="M30" s="103">
        <f t="shared" si="6"/>
        <v>0</v>
      </c>
      <c r="N30" s="103">
        <f t="shared" si="7"/>
        <v>3.8289924437525991E-2</v>
      </c>
      <c r="O30" s="103">
        <f t="shared" si="8"/>
        <v>0.21765876832668518</v>
      </c>
      <c r="P30" s="103">
        <f t="shared" si="33"/>
        <v>0.25594869276421128</v>
      </c>
      <c r="Q30" s="103">
        <f t="shared" si="9"/>
        <v>0.21765876832668529</v>
      </c>
      <c r="R30" s="103">
        <f t="shared" si="10"/>
        <v>0.23680373054544829</v>
      </c>
      <c r="T30" s="26" t="str">
        <f t="shared" si="34"/>
        <v/>
      </c>
      <c r="U30" s="119" t="str">
        <f t="shared" si="11"/>
        <v/>
      </c>
      <c r="V30" s="119"/>
      <c r="W30" s="120" t="str">
        <f t="shared" si="35"/>
        <v/>
      </c>
      <c r="X30" s="120" t="str">
        <f t="shared" si="36"/>
        <v/>
      </c>
      <c r="Y30" s="120" t="str">
        <f t="shared" si="12"/>
        <v/>
      </c>
      <c r="Z30" s="120"/>
      <c r="AA30" s="119">
        <f t="shared" si="37"/>
        <v>0.30259529626383735</v>
      </c>
      <c r="AC30" s="26">
        <f t="shared" si="13"/>
        <v>93</v>
      </c>
      <c r="AD30" s="25">
        <f t="shared" si="14"/>
        <v>1.4719252654381221</v>
      </c>
      <c r="AE30" s="105"/>
      <c r="AF30" s="26" t="str">
        <f t="shared" si="15"/>
        <v/>
      </c>
      <c r="AG30" s="25" t="str">
        <f t="shared" si="16"/>
        <v/>
      </c>
      <c r="AH30" s="123"/>
      <c r="AI30" s="122">
        <f t="shared" si="17"/>
        <v>0.05</v>
      </c>
      <c r="AJ30" s="124">
        <f t="shared" si="18"/>
        <v>0</v>
      </c>
      <c r="AL30" s="25">
        <f t="shared" si="38"/>
        <v>3.6723745195863975</v>
      </c>
      <c r="AM30" s="25">
        <f t="shared" si="39"/>
        <v>1</v>
      </c>
      <c r="AO30" s="33">
        <f t="shared" si="40"/>
        <v>2100</v>
      </c>
      <c r="AP30" s="33" t="str">
        <f t="shared" si="41"/>
        <v/>
      </c>
      <c r="AQ30" s="125"/>
      <c r="AR30" s="126">
        <f t="shared" si="42"/>
        <v>11351.467763013849</v>
      </c>
      <c r="AS30" s="126" t="str">
        <f t="shared" si="43"/>
        <v/>
      </c>
      <c r="AT30" s="126"/>
      <c r="AU30" s="62">
        <f t="shared" si="19"/>
        <v>2688.0699134480742</v>
      </c>
      <c r="AV30" s="62" t="str">
        <f t="shared" si="20"/>
        <v/>
      </c>
      <c r="AW30" s="62">
        <f t="shared" si="21"/>
        <v>2688.0699134480742</v>
      </c>
      <c r="AX30" s="61">
        <f t="shared" si="44"/>
        <v>813.39731183772767</v>
      </c>
      <c r="AY30" s="126"/>
      <c r="AZ30" s="33">
        <f>IF(B30="","",VLOOKUP($A$3,'Tab1-Plan'!$B$30:$F$33,IF(B30&lt;65,2,3),FALSE))</f>
        <v>0.2</v>
      </c>
      <c r="BA30" s="33" t="str">
        <f>IF(T30="","",VLOOKUP($A$3,'Tab1-Plan'!$B$30:$F$33,IF(T30&lt;65,4,5),FALSE))</f>
        <v/>
      </c>
      <c r="BB30" s="115"/>
      <c r="BC30" s="126">
        <f t="shared" si="22"/>
        <v>2270.29355260277</v>
      </c>
      <c r="BD30" s="126" t="str">
        <f t="shared" si="23"/>
        <v/>
      </c>
      <c r="BE30" s="125"/>
      <c r="BF30" s="62">
        <f t="shared" si="24"/>
        <v>537.61398268961489</v>
      </c>
      <c r="BG30" s="62" t="str">
        <f t="shared" si="25"/>
        <v/>
      </c>
      <c r="BH30" s="62">
        <f t="shared" si="26"/>
        <v>537.61398268961489</v>
      </c>
      <c r="BI30" s="61">
        <f t="shared" si="27"/>
        <v>162.67946236754554</v>
      </c>
      <c r="BJ30" s="61"/>
      <c r="BK30" s="61">
        <f t="shared" si="28"/>
        <v>2150.4559307584595</v>
      </c>
      <c r="BL30" s="61">
        <f t="shared" si="29"/>
        <v>650.71784947018216</v>
      </c>
      <c r="BM30" s="127"/>
      <c r="BU30" s="37"/>
      <c r="BV30" s="127"/>
      <c r="BW30" s="127"/>
    </row>
    <row r="31" spans="1:81">
      <c r="A31" s="26">
        <f t="shared" si="30"/>
        <v>2049</v>
      </c>
      <c r="B31" s="26">
        <f t="shared" si="31"/>
        <v>94</v>
      </c>
      <c r="C31" s="26">
        <f t="shared" si="0"/>
        <v>33</v>
      </c>
      <c r="D31" s="103">
        <f t="shared" si="1"/>
        <v>0</v>
      </c>
      <c r="E31" s="118">
        <f t="shared" si="2"/>
        <v>0</v>
      </c>
      <c r="F31" s="103">
        <f t="shared" si="3"/>
        <v>0.1651</v>
      </c>
      <c r="G31" s="103"/>
      <c r="H31" s="60">
        <f t="shared" si="4"/>
        <v>1</v>
      </c>
      <c r="I31" s="64">
        <v>1</v>
      </c>
      <c r="J31" s="64"/>
      <c r="K31" s="103">
        <f t="shared" si="32"/>
        <v>0.21765876832668518</v>
      </c>
      <c r="L31" s="103">
        <f t="shared" si="5"/>
        <v>0</v>
      </c>
      <c r="M31" s="103">
        <f t="shared" si="6"/>
        <v>0</v>
      </c>
      <c r="N31" s="103">
        <f t="shared" si="7"/>
        <v>3.5935462650735724E-2</v>
      </c>
      <c r="O31" s="103">
        <f t="shared" si="8"/>
        <v>0.18172330567594946</v>
      </c>
      <c r="P31" s="103">
        <f t="shared" si="33"/>
        <v>0.21765876832668529</v>
      </c>
      <c r="Q31" s="103">
        <f t="shared" si="9"/>
        <v>0.18172330567594955</v>
      </c>
      <c r="R31" s="103">
        <f t="shared" si="10"/>
        <v>0.19969103700131741</v>
      </c>
      <c r="T31" s="26" t="str">
        <f t="shared" si="34"/>
        <v/>
      </c>
      <c r="U31" s="119" t="str">
        <f t="shared" si="11"/>
        <v/>
      </c>
      <c r="V31" s="119"/>
      <c r="W31" s="120" t="str">
        <f t="shared" si="35"/>
        <v/>
      </c>
      <c r="X31" s="120" t="str">
        <f t="shared" si="36"/>
        <v/>
      </c>
      <c r="Y31" s="120" t="str">
        <f t="shared" si="12"/>
        <v/>
      </c>
      <c r="Z31" s="120"/>
      <c r="AA31" s="119">
        <f t="shared" si="37"/>
        <v>0.28818599644174986</v>
      </c>
      <c r="AC31" s="26">
        <f t="shared" si="13"/>
        <v>94</v>
      </c>
      <c r="AD31" s="25">
        <f t="shared" si="14"/>
        <v>1.4792848917653125</v>
      </c>
      <c r="AE31" s="105"/>
      <c r="AF31" s="26" t="str">
        <f t="shared" si="15"/>
        <v/>
      </c>
      <c r="AG31" s="25" t="str">
        <f t="shared" si="16"/>
        <v/>
      </c>
      <c r="AH31" s="123"/>
      <c r="AI31" s="122">
        <f t="shared" si="17"/>
        <v>0.05</v>
      </c>
      <c r="AJ31" s="124">
        <f t="shared" si="18"/>
        <v>0</v>
      </c>
      <c r="AL31" s="25">
        <f t="shared" si="38"/>
        <v>3.8559932455657173</v>
      </c>
      <c r="AM31" s="25">
        <f t="shared" si="39"/>
        <v>1</v>
      </c>
      <c r="AO31" s="33">
        <f t="shared" si="40"/>
        <v>2100</v>
      </c>
      <c r="AP31" s="33" t="str">
        <f t="shared" si="41"/>
        <v/>
      </c>
      <c r="AQ31" s="125"/>
      <c r="AR31" s="126">
        <f t="shared" si="42"/>
        <v>11978.636356920362</v>
      </c>
      <c r="AS31" s="126" t="str">
        <f t="shared" si="43"/>
        <v/>
      </c>
      <c r="AT31" s="126"/>
      <c r="AU31" s="62">
        <f t="shared" si="19"/>
        <v>2392.0263159751098</v>
      </c>
      <c r="AV31" s="62" t="str">
        <f t="shared" si="20"/>
        <v/>
      </c>
      <c r="AW31" s="62">
        <f t="shared" si="21"/>
        <v>2392.0263159751098</v>
      </c>
      <c r="AX31" s="61">
        <f t="shared" si="44"/>
        <v>689.34848738417497</v>
      </c>
      <c r="AY31" s="126"/>
      <c r="AZ31" s="33">
        <f>IF(B31="","",VLOOKUP($A$3,'Tab1-Plan'!$B$30:$F$33,IF(B31&lt;65,2,3),FALSE))</f>
        <v>0.2</v>
      </c>
      <c r="BA31" s="33" t="str">
        <f>IF(T31="","",VLOOKUP($A$3,'Tab1-Plan'!$B$30:$F$33,IF(T31&lt;65,4,5),FALSE))</f>
        <v/>
      </c>
      <c r="BB31" s="115"/>
      <c r="BC31" s="126">
        <f t="shared" si="22"/>
        <v>2395.7272713840725</v>
      </c>
      <c r="BD31" s="126" t="str">
        <f t="shared" si="23"/>
        <v/>
      </c>
      <c r="BE31" s="125"/>
      <c r="BF31" s="62">
        <f t="shared" si="24"/>
        <v>478.40526319502203</v>
      </c>
      <c r="BG31" s="62" t="str">
        <f t="shared" si="25"/>
        <v/>
      </c>
      <c r="BH31" s="62">
        <f t="shared" si="26"/>
        <v>478.40526319502203</v>
      </c>
      <c r="BI31" s="61">
        <f t="shared" si="27"/>
        <v>137.86969747683503</v>
      </c>
      <c r="BJ31" s="61"/>
      <c r="BK31" s="61">
        <f t="shared" si="28"/>
        <v>1913.6210527800877</v>
      </c>
      <c r="BL31" s="61">
        <f t="shared" si="29"/>
        <v>551.47878990733989</v>
      </c>
      <c r="BM31" s="127"/>
      <c r="BU31" s="37"/>
      <c r="BV31" s="127"/>
      <c r="BW31" s="127"/>
    </row>
    <row r="32" spans="1:81">
      <c r="A32" s="26">
        <f t="shared" si="30"/>
        <v>2050</v>
      </c>
      <c r="B32" s="26">
        <f t="shared" si="31"/>
        <v>95</v>
      </c>
      <c r="C32" s="26">
        <f t="shared" si="0"/>
        <v>33</v>
      </c>
      <c r="D32" s="103">
        <f t="shared" si="1"/>
        <v>0</v>
      </c>
      <c r="E32" s="118">
        <f t="shared" si="2"/>
        <v>0</v>
      </c>
      <c r="F32" s="103">
        <f t="shared" si="3"/>
        <v>0.18240000000000001</v>
      </c>
      <c r="G32" s="103"/>
      <c r="H32" s="60">
        <f t="shared" si="4"/>
        <v>1</v>
      </c>
      <c r="I32" s="64">
        <v>1</v>
      </c>
      <c r="J32" s="64"/>
      <c r="K32" s="103">
        <f t="shared" si="32"/>
        <v>0.18172330567594946</v>
      </c>
      <c r="L32" s="103">
        <f t="shared" si="5"/>
        <v>0</v>
      </c>
      <c r="M32" s="103">
        <f t="shared" si="6"/>
        <v>0</v>
      </c>
      <c r="N32" s="103">
        <f t="shared" si="7"/>
        <v>3.3146330955293186E-2</v>
      </c>
      <c r="O32" s="103">
        <f t="shared" si="8"/>
        <v>0.14857697472065629</v>
      </c>
      <c r="P32" s="103">
        <f t="shared" si="33"/>
        <v>0.18172330567594955</v>
      </c>
      <c r="Q32" s="103">
        <f t="shared" si="9"/>
        <v>0.14857697472065634</v>
      </c>
      <c r="R32" s="103">
        <f t="shared" si="10"/>
        <v>0.16515014019830293</v>
      </c>
      <c r="T32" s="26" t="str">
        <f t="shared" si="34"/>
        <v/>
      </c>
      <c r="U32" s="119" t="str">
        <f t="shared" si="11"/>
        <v/>
      </c>
      <c r="V32" s="119"/>
      <c r="W32" s="120" t="str">
        <f t="shared" si="35"/>
        <v/>
      </c>
      <c r="X32" s="120" t="str">
        <f t="shared" si="36"/>
        <v/>
      </c>
      <c r="Y32" s="120" t="str">
        <f t="shared" si="12"/>
        <v/>
      </c>
      <c r="Z32" s="120"/>
      <c r="AA32" s="119">
        <f t="shared" si="37"/>
        <v>0.2744628537540475</v>
      </c>
      <c r="AC32" s="26">
        <f t="shared" si="13"/>
        <v>95</v>
      </c>
      <c r="AD32" s="25">
        <f t="shared" si="14"/>
        <v>1.486681316224139</v>
      </c>
      <c r="AE32" s="105"/>
      <c r="AF32" s="26" t="str">
        <f t="shared" si="15"/>
        <v/>
      </c>
      <c r="AG32" s="25" t="str">
        <f t="shared" si="16"/>
        <v/>
      </c>
      <c r="AH32" s="123"/>
      <c r="AI32" s="122">
        <f t="shared" si="17"/>
        <v>0.05</v>
      </c>
      <c r="AJ32" s="124">
        <f t="shared" si="18"/>
        <v>0</v>
      </c>
      <c r="AL32" s="25">
        <f t="shared" si="38"/>
        <v>4.0487929078440033</v>
      </c>
      <c r="AM32" s="25">
        <f t="shared" si="39"/>
        <v>1</v>
      </c>
      <c r="AO32" s="33">
        <f t="shared" si="40"/>
        <v>2100</v>
      </c>
      <c r="AP32" s="33" t="str">
        <f t="shared" si="41"/>
        <v/>
      </c>
      <c r="AQ32" s="125"/>
      <c r="AR32" s="126">
        <f t="shared" si="42"/>
        <v>12640.456015640213</v>
      </c>
      <c r="AS32" s="126" t="str">
        <f t="shared" si="43"/>
        <v/>
      </c>
      <c r="AT32" s="126"/>
      <c r="AU32" s="62">
        <f t="shared" si="19"/>
        <v>2087.5730831534629</v>
      </c>
      <c r="AV32" s="62" t="str">
        <f t="shared" si="20"/>
        <v/>
      </c>
      <c r="AW32" s="62">
        <f t="shared" si="21"/>
        <v>2087.5730831534629</v>
      </c>
      <c r="AX32" s="61">
        <f t="shared" si="44"/>
        <v>572.96126582243494</v>
      </c>
      <c r="AY32" s="126"/>
      <c r="AZ32" s="33">
        <f>IF(B32="","",VLOOKUP($A$3,'Tab1-Plan'!$B$30:$F$33,IF(B32&lt;65,2,3),FALSE))</f>
        <v>0.2</v>
      </c>
      <c r="BA32" s="33" t="str">
        <f>IF(T32="","",VLOOKUP($A$3,'Tab1-Plan'!$B$30:$F$33,IF(T32&lt;65,4,5),FALSE))</f>
        <v/>
      </c>
      <c r="BB32" s="115"/>
      <c r="BC32" s="126">
        <f t="shared" si="22"/>
        <v>2528.0912031280427</v>
      </c>
      <c r="BD32" s="126" t="str">
        <f t="shared" si="23"/>
        <v/>
      </c>
      <c r="BE32" s="125"/>
      <c r="BF32" s="62">
        <f t="shared" si="24"/>
        <v>417.51461663069256</v>
      </c>
      <c r="BG32" s="62" t="str">
        <f t="shared" si="25"/>
        <v/>
      </c>
      <c r="BH32" s="62">
        <f t="shared" si="26"/>
        <v>417.51461663069256</v>
      </c>
      <c r="BI32" s="61">
        <f t="shared" si="27"/>
        <v>114.59225316448698</v>
      </c>
      <c r="BJ32" s="61"/>
      <c r="BK32" s="61">
        <f t="shared" si="28"/>
        <v>1670.0584665227702</v>
      </c>
      <c r="BL32" s="61">
        <f t="shared" si="29"/>
        <v>458.36901265794796</v>
      </c>
      <c r="BM32" s="127"/>
      <c r="BU32" s="37"/>
      <c r="BV32" s="127"/>
      <c r="BW32" s="127"/>
    </row>
    <row r="33" spans="1:75">
      <c r="A33" s="26">
        <f t="shared" si="30"/>
        <v>2051</v>
      </c>
      <c r="B33" s="26">
        <f t="shared" si="31"/>
        <v>96</v>
      </c>
      <c r="C33" s="26">
        <f t="shared" si="0"/>
        <v>33</v>
      </c>
      <c r="D33" s="103">
        <f t="shared" si="1"/>
        <v>0</v>
      </c>
      <c r="E33" s="118">
        <f t="shared" si="2"/>
        <v>0</v>
      </c>
      <c r="F33" s="103">
        <f t="shared" si="3"/>
        <v>0.20180000000000001</v>
      </c>
      <c r="G33" s="103"/>
      <c r="H33" s="60">
        <f t="shared" si="4"/>
        <v>1</v>
      </c>
      <c r="I33" s="64">
        <v>1</v>
      </c>
      <c r="J33" s="64"/>
      <c r="K33" s="103">
        <f t="shared" si="32"/>
        <v>0.14857697472065629</v>
      </c>
      <c r="L33" s="103">
        <f t="shared" si="5"/>
        <v>0</v>
      </c>
      <c r="M33" s="103">
        <f t="shared" si="6"/>
        <v>0</v>
      </c>
      <c r="N33" s="103">
        <f t="shared" si="7"/>
        <v>2.9982833498628441E-2</v>
      </c>
      <c r="O33" s="103">
        <f t="shared" si="8"/>
        <v>0.11859414122202784</v>
      </c>
      <c r="P33" s="103">
        <f t="shared" si="33"/>
        <v>0.14857697472065634</v>
      </c>
      <c r="Q33" s="103">
        <f t="shared" si="9"/>
        <v>0.1185941412220279</v>
      </c>
      <c r="R33" s="103">
        <f t="shared" si="10"/>
        <v>0.13358555797134211</v>
      </c>
      <c r="T33" s="26" t="str">
        <f t="shared" si="34"/>
        <v/>
      </c>
      <c r="U33" s="119" t="str">
        <f t="shared" si="11"/>
        <v/>
      </c>
      <c r="V33" s="119"/>
      <c r="W33" s="120" t="str">
        <f t="shared" si="35"/>
        <v/>
      </c>
      <c r="X33" s="120" t="str">
        <f t="shared" si="36"/>
        <v/>
      </c>
      <c r="Y33" s="120" t="str">
        <f t="shared" si="12"/>
        <v/>
      </c>
      <c r="Z33" s="120"/>
      <c r="AA33" s="119">
        <f t="shared" si="37"/>
        <v>0.26139319405147382</v>
      </c>
      <c r="AC33" s="26">
        <f t="shared" si="13"/>
        <v>96</v>
      </c>
      <c r="AD33" s="25">
        <f t="shared" si="14"/>
        <v>1.4941147228052596</v>
      </c>
      <c r="AE33" s="105"/>
      <c r="AF33" s="26" t="str">
        <f t="shared" si="15"/>
        <v/>
      </c>
      <c r="AG33" s="25" t="str">
        <f t="shared" si="16"/>
        <v/>
      </c>
      <c r="AH33" s="123"/>
      <c r="AI33" s="122">
        <f t="shared" si="17"/>
        <v>0.05</v>
      </c>
      <c r="AJ33" s="124">
        <f t="shared" si="18"/>
        <v>0</v>
      </c>
      <c r="AL33" s="25">
        <f t="shared" si="38"/>
        <v>4.2512325532362034</v>
      </c>
      <c r="AM33" s="25">
        <f t="shared" si="39"/>
        <v>1</v>
      </c>
      <c r="AO33" s="33">
        <f t="shared" si="40"/>
        <v>2100</v>
      </c>
      <c r="AP33" s="33" t="str">
        <f t="shared" si="41"/>
        <v/>
      </c>
      <c r="AQ33" s="125"/>
      <c r="AR33" s="126">
        <f t="shared" si="42"/>
        <v>13338.841210504334</v>
      </c>
      <c r="AS33" s="126" t="str">
        <f t="shared" si="43"/>
        <v/>
      </c>
      <c r="AT33" s="126"/>
      <c r="AU33" s="62">
        <f t="shared" si="19"/>
        <v>1781.8765457963539</v>
      </c>
      <c r="AV33" s="62" t="str">
        <f t="shared" si="20"/>
        <v/>
      </c>
      <c r="AW33" s="62">
        <f t="shared" si="21"/>
        <v>1781.8765457963539</v>
      </c>
      <c r="AX33" s="61">
        <f t="shared" si="44"/>
        <v>465.77040171111622</v>
      </c>
      <c r="AY33" s="126"/>
      <c r="AZ33" s="33">
        <f>IF(B33="","",VLOOKUP($A$3,'Tab1-Plan'!$B$30:$F$33,IF(B33&lt;65,2,3),FALSE))</f>
        <v>0.2</v>
      </c>
      <c r="BA33" s="33" t="str">
        <f>IF(T33="","",VLOOKUP($A$3,'Tab1-Plan'!$B$30:$F$33,IF(T33&lt;65,4,5),FALSE))</f>
        <v/>
      </c>
      <c r="BB33" s="115"/>
      <c r="BC33" s="126">
        <f t="shared" si="22"/>
        <v>2667.7682421008667</v>
      </c>
      <c r="BD33" s="126" t="str">
        <f t="shared" si="23"/>
        <v/>
      </c>
      <c r="BE33" s="125"/>
      <c r="BF33" s="62">
        <f t="shared" si="24"/>
        <v>356.37530915927078</v>
      </c>
      <c r="BG33" s="62" t="str">
        <f t="shared" si="25"/>
        <v/>
      </c>
      <c r="BH33" s="62">
        <f t="shared" si="26"/>
        <v>356.37530915927078</v>
      </c>
      <c r="BI33" s="61">
        <f t="shared" si="27"/>
        <v>93.154080342223239</v>
      </c>
      <c r="BJ33" s="61"/>
      <c r="BK33" s="61">
        <f t="shared" si="28"/>
        <v>1425.5012366370831</v>
      </c>
      <c r="BL33" s="61">
        <f t="shared" si="29"/>
        <v>372.61632136889295</v>
      </c>
      <c r="BM33" s="127"/>
      <c r="BU33" s="37"/>
      <c r="BV33" s="127"/>
      <c r="BW33" s="127"/>
    </row>
    <row r="34" spans="1:75">
      <c r="A34" s="26">
        <f t="shared" si="30"/>
        <v>2052</v>
      </c>
      <c r="B34" s="26">
        <f t="shared" si="31"/>
        <v>97</v>
      </c>
      <c r="C34" s="26">
        <f t="shared" si="0"/>
        <v>33</v>
      </c>
      <c r="D34" s="103">
        <f t="shared" si="1"/>
        <v>0</v>
      </c>
      <c r="E34" s="118">
        <f t="shared" si="2"/>
        <v>0</v>
      </c>
      <c r="F34" s="103">
        <f t="shared" si="3"/>
        <v>0.222</v>
      </c>
      <c r="G34" s="103"/>
      <c r="H34" s="60">
        <f t="shared" si="4"/>
        <v>1</v>
      </c>
      <c r="I34" s="64">
        <v>1</v>
      </c>
      <c r="J34" s="64"/>
      <c r="K34" s="103">
        <f t="shared" si="32"/>
        <v>0.11859414122202784</v>
      </c>
      <c r="L34" s="103">
        <f t="shared" si="5"/>
        <v>0</v>
      </c>
      <c r="M34" s="103">
        <f t="shared" si="6"/>
        <v>0</v>
      </c>
      <c r="N34" s="103">
        <f t="shared" si="7"/>
        <v>2.6327899351290179E-2</v>
      </c>
      <c r="O34" s="103">
        <f t="shared" si="8"/>
        <v>9.2266241870737661E-2</v>
      </c>
      <c r="P34" s="103">
        <f t="shared" si="33"/>
        <v>0.1185941412220279</v>
      </c>
      <c r="Q34" s="103">
        <f t="shared" si="9"/>
        <v>9.2266241870737703E-2</v>
      </c>
      <c r="R34" s="103">
        <f t="shared" si="10"/>
        <v>0.10543019154638281</v>
      </c>
      <c r="T34" s="26" t="str">
        <f t="shared" si="34"/>
        <v/>
      </c>
      <c r="U34" s="119" t="str">
        <f t="shared" si="11"/>
        <v/>
      </c>
      <c r="V34" s="119"/>
      <c r="W34" s="120" t="str">
        <f t="shared" si="35"/>
        <v/>
      </c>
      <c r="X34" s="120" t="str">
        <f t="shared" si="36"/>
        <v/>
      </c>
      <c r="Y34" s="120" t="str">
        <f t="shared" si="12"/>
        <v/>
      </c>
      <c r="Z34" s="120"/>
      <c r="AA34" s="119">
        <f t="shared" si="37"/>
        <v>0.24894589909664172</v>
      </c>
      <c r="AC34" s="26">
        <f t="shared" si="13"/>
        <v>97</v>
      </c>
      <c r="AD34" s="25">
        <f t="shared" si="14"/>
        <v>1.5015852964192857</v>
      </c>
      <c r="AE34" s="105"/>
      <c r="AF34" s="26" t="str">
        <f t="shared" si="15"/>
        <v/>
      </c>
      <c r="AG34" s="25" t="str">
        <f t="shared" si="16"/>
        <v/>
      </c>
      <c r="AH34" s="123"/>
      <c r="AI34" s="122">
        <f t="shared" si="17"/>
        <v>0.05</v>
      </c>
      <c r="AJ34" s="124">
        <f t="shared" si="18"/>
        <v>0</v>
      </c>
      <c r="AL34" s="25">
        <f t="shared" si="38"/>
        <v>4.4637941808980139</v>
      </c>
      <c r="AM34" s="25">
        <f t="shared" si="39"/>
        <v>1</v>
      </c>
      <c r="AO34" s="33">
        <f t="shared" si="40"/>
        <v>2100</v>
      </c>
      <c r="AP34" s="33" t="str">
        <f t="shared" si="41"/>
        <v/>
      </c>
      <c r="AQ34" s="125"/>
      <c r="AR34" s="126">
        <f t="shared" si="42"/>
        <v>14075.812187384698</v>
      </c>
      <c r="AS34" s="126" t="str">
        <f t="shared" si="43"/>
        <v/>
      </c>
      <c r="AT34" s="126"/>
      <c r="AU34" s="62">
        <f t="shared" si="19"/>
        <v>1484.0155750868782</v>
      </c>
      <c r="AV34" s="62" t="str">
        <f t="shared" si="20"/>
        <v/>
      </c>
      <c r="AW34" s="62">
        <f t="shared" si="21"/>
        <v>1484.0155750868782</v>
      </c>
      <c r="AX34" s="61">
        <f t="shared" si="44"/>
        <v>369.43959161342275</v>
      </c>
      <c r="AY34" s="126"/>
      <c r="AZ34" s="33">
        <f>IF(B34="","",VLOOKUP($A$3,'Tab1-Plan'!$B$30:$F$33,IF(B34&lt;65,2,3),FALSE))</f>
        <v>0.2</v>
      </c>
      <c r="BA34" s="33" t="str">
        <f>IF(T34="","",VLOOKUP($A$3,'Tab1-Plan'!$B$30:$F$33,IF(T34&lt;65,4,5),FALSE))</f>
        <v/>
      </c>
      <c r="BB34" s="115"/>
      <c r="BC34" s="126">
        <f t="shared" si="22"/>
        <v>2815.1624374769399</v>
      </c>
      <c r="BD34" s="126" t="str">
        <f t="shared" si="23"/>
        <v/>
      </c>
      <c r="BE34" s="125"/>
      <c r="BF34" s="62">
        <f t="shared" si="24"/>
        <v>296.80311501737566</v>
      </c>
      <c r="BG34" s="62" t="str">
        <f t="shared" si="25"/>
        <v/>
      </c>
      <c r="BH34" s="62">
        <f t="shared" si="26"/>
        <v>296.80311501737566</v>
      </c>
      <c r="BI34" s="61">
        <f t="shared" si="27"/>
        <v>73.887918322684541</v>
      </c>
      <c r="BJ34" s="61"/>
      <c r="BK34" s="61">
        <f t="shared" si="28"/>
        <v>1187.2124600695026</v>
      </c>
      <c r="BL34" s="61">
        <f t="shared" si="29"/>
        <v>295.55167329073822</v>
      </c>
      <c r="BM34" s="128"/>
      <c r="BU34" s="37"/>
      <c r="BV34" s="127"/>
      <c r="BW34" s="127"/>
    </row>
    <row r="35" spans="1:75">
      <c r="A35" s="26">
        <f t="shared" si="30"/>
        <v>2053</v>
      </c>
      <c r="B35" s="26">
        <f t="shared" si="31"/>
        <v>98</v>
      </c>
      <c r="C35" s="26">
        <f t="shared" si="0"/>
        <v>33</v>
      </c>
      <c r="D35" s="103">
        <f t="shared" si="1"/>
        <v>0</v>
      </c>
      <c r="E35" s="118">
        <f t="shared" si="2"/>
        <v>0</v>
      </c>
      <c r="F35" s="103">
        <f t="shared" si="3"/>
        <v>0.24390000000000001</v>
      </c>
      <c r="G35" s="103"/>
      <c r="H35" s="60">
        <f t="shared" si="4"/>
        <v>1</v>
      </c>
      <c r="I35" s="64">
        <v>1</v>
      </c>
      <c r="J35" s="64"/>
      <c r="K35" s="103">
        <f t="shared" si="32"/>
        <v>9.2266241870737661E-2</v>
      </c>
      <c r="L35" s="103">
        <f t="shared" si="5"/>
        <v>0</v>
      </c>
      <c r="M35" s="103">
        <f t="shared" si="6"/>
        <v>0</v>
      </c>
      <c r="N35" s="103">
        <f t="shared" si="7"/>
        <v>2.2503736392272915E-2</v>
      </c>
      <c r="O35" s="103">
        <f t="shared" si="8"/>
        <v>6.9762505478464742E-2</v>
      </c>
      <c r="P35" s="103">
        <f t="shared" si="33"/>
        <v>9.2266241870737703E-2</v>
      </c>
      <c r="Q35" s="103">
        <f t="shared" si="9"/>
        <v>6.976250547846477E-2</v>
      </c>
      <c r="R35" s="103">
        <f t="shared" si="10"/>
        <v>8.1014373674601237E-2</v>
      </c>
      <c r="T35" s="26" t="str">
        <f t="shared" si="34"/>
        <v/>
      </c>
      <c r="U35" s="119" t="str">
        <f t="shared" si="11"/>
        <v/>
      </c>
      <c r="V35" s="119"/>
      <c r="W35" s="120" t="str">
        <f t="shared" si="35"/>
        <v/>
      </c>
      <c r="X35" s="120" t="str">
        <f t="shared" si="36"/>
        <v/>
      </c>
      <c r="Y35" s="120" t="str">
        <f t="shared" si="12"/>
        <v/>
      </c>
      <c r="Z35" s="120"/>
      <c r="AA35" s="119">
        <f t="shared" si="37"/>
        <v>0.23709133247299211</v>
      </c>
      <c r="AC35" s="26">
        <f t="shared" si="13"/>
        <v>98</v>
      </c>
      <c r="AD35" s="25">
        <f t="shared" si="14"/>
        <v>1.509093222901382</v>
      </c>
      <c r="AE35" s="105"/>
      <c r="AF35" s="26" t="str">
        <f t="shared" si="15"/>
        <v/>
      </c>
      <c r="AG35" s="25" t="str">
        <f t="shared" si="16"/>
        <v/>
      </c>
      <c r="AH35" s="123"/>
      <c r="AI35" s="122">
        <f t="shared" si="17"/>
        <v>0.05</v>
      </c>
      <c r="AJ35" s="124">
        <f t="shared" si="18"/>
        <v>0</v>
      </c>
      <c r="AL35" s="25">
        <f t="shared" si="38"/>
        <v>4.6869838899429146</v>
      </c>
      <c r="AM35" s="25">
        <f t="shared" si="39"/>
        <v>1</v>
      </c>
      <c r="AO35" s="33">
        <f t="shared" si="40"/>
        <v>2100</v>
      </c>
      <c r="AP35" s="33" t="str">
        <f t="shared" si="41"/>
        <v/>
      </c>
      <c r="AQ35" s="125"/>
      <c r="AR35" s="126">
        <f t="shared" si="42"/>
        <v>14853.500810737702</v>
      </c>
      <c r="AS35" s="126" t="str">
        <f t="shared" si="43"/>
        <v/>
      </c>
      <c r="AT35" s="126"/>
      <c r="AU35" s="62">
        <f t="shared" si="19"/>
        <v>1203.3470650570966</v>
      </c>
      <c r="AV35" s="62" t="str">
        <f t="shared" si="20"/>
        <v/>
      </c>
      <c r="AW35" s="62">
        <f t="shared" si="21"/>
        <v>1203.3470650570966</v>
      </c>
      <c r="AX35" s="61">
        <f t="shared" si="44"/>
        <v>285.30315908185133</v>
      </c>
      <c r="AY35" s="126"/>
      <c r="AZ35" s="33">
        <f>IF(B35="","",VLOOKUP($A$3,'Tab1-Plan'!$B$30:$F$33,IF(B35&lt;65,2,3),FALSE))</f>
        <v>0.2</v>
      </c>
      <c r="BA35" s="33" t="str">
        <f>IF(T35="","",VLOOKUP($A$3,'Tab1-Plan'!$B$30:$F$33,IF(T35&lt;65,4,5),FALSE))</f>
        <v/>
      </c>
      <c r="BB35" s="115"/>
      <c r="BC35" s="126">
        <f t="shared" si="22"/>
        <v>2970.7001621475406</v>
      </c>
      <c r="BD35" s="126" t="str">
        <f t="shared" si="23"/>
        <v/>
      </c>
      <c r="BE35" s="125"/>
      <c r="BF35" s="62">
        <f t="shared" si="24"/>
        <v>240.66941301141935</v>
      </c>
      <c r="BG35" s="62" t="str">
        <f t="shared" si="25"/>
        <v/>
      </c>
      <c r="BH35" s="62">
        <f t="shared" si="26"/>
        <v>240.66941301141935</v>
      </c>
      <c r="BI35" s="61">
        <f t="shared" si="27"/>
        <v>57.060631816370275</v>
      </c>
      <c r="BJ35" s="61"/>
      <c r="BK35" s="61">
        <f t="shared" si="28"/>
        <v>962.67765204567729</v>
      </c>
      <c r="BL35" s="61">
        <f t="shared" si="29"/>
        <v>228.24252726548104</v>
      </c>
      <c r="BM35" s="127"/>
      <c r="BU35" s="37"/>
      <c r="BV35" s="127"/>
      <c r="BW35" s="127"/>
    </row>
    <row r="36" spans="1:75">
      <c r="A36" s="26">
        <f t="shared" si="30"/>
        <v>2054</v>
      </c>
      <c r="B36" s="26">
        <f t="shared" si="31"/>
        <v>99</v>
      </c>
      <c r="C36" s="26">
        <f t="shared" si="0"/>
        <v>33</v>
      </c>
      <c r="D36" s="103">
        <f t="shared" si="1"/>
        <v>0</v>
      </c>
      <c r="E36" s="118">
        <f t="shared" si="2"/>
        <v>0</v>
      </c>
      <c r="F36" s="103">
        <f t="shared" si="3"/>
        <v>0.26819999999999999</v>
      </c>
      <c r="G36" s="103"/>
      <c r="H36" s="60">
        <f t="shared" si="4"/>
        <v>1</v>
      </c>
      <c r="I36" s="64">
        <v>1</v>
      </c>
      <c r="J36" s="64"/>
      <c r="K36" s="103">
        <f t="shared" si="32"/>
        <v>6.9762505478464742E-2</v>
      </c>
      <c r="L36" s="103">
        <f t="shared" si="5"/>
        <v>0</v>
      </c>
      <c r="M36" s="103">
        <f t="shared" si="6"/>
        <v>0</v>
      </c>
      <c r="N36" s="103">
        <f t="shared" si="7"/>
        <v>1.8710303969324243E-2</v>
      </c>
      <c r="O36" s="103">
        <f t="shared" si="8"/>
        <v>5.1052201509140499E-2</v>
      </c>
      <c r="P36" s="103">
        <f t="shared" si="33"/>
        <v>6.976250547846477E-2</v>
      </c>
      <c r="Q36" s="103">
        <f t="shared" si="9"/>
        <v>5.105220150914052E-2</v>
      </c>
      <c r="R36" s="103">
        <f t="shared" si="10"/>
        <v>6.0407353493802649E-2</v>
      </c>
      <c r="T36" s="26" t="str">
        <f t="shared" si="34"/>
        <v/>
      </c>
      <c r="U36" s="119" t="str">
        <f t="shared" si="11"/>
        <v/>
      </c>
      <c r="V36" s="119"/>
      <c r="W36" s="120" t="str">
        <f t="shared" si="35"/>
        <v/>
      </c>
      <c r="X36" s="120" t="str">
        <f t="shared" si="36"/>
        <v/>
      </c>
      <c r="Y36" s="120" t="str">
        <f t="shared" si="12"/>
        <v/>
      </c>
      <c r="Z36" s="120"/>
      <c r="AA36" s="119">
        <f t="shared" si="37"/>
        <v>0.22580126902189723</v>
      </c>
      <c r="AC36" s="26">
        <f t="shared" si="13"/>
        <v>99</v>
      </c>
      <c r="AD36" s="25">
        <f t="shared" si="14"/>
        <v>1.5166386890158887</v>
      </c>
      <c r="AE36" s="105"/>
      <c r="AF36" s="26" t="str">
        <f t="shared" si="15"/>
        <v/>
      </c>
      <c r="AG36" s="25" t="str">
        <f t="shared" si="16"/>
        <v/>
      </c>
      <c r="AH36" s="123"/>
      <c r="AI36" s="122">
        <f t="shared" si="17"/>
        <v>0.05</v>
      </c>
      <c r="AJ36" s="124">
        <f t="shared" si="18"/>
        <v>0</v>
      </c>
      <c r="AL36" s="25">
        <f t="shared" si="38"/>
        <v>4.9213330844400609</v>
      </c>
      <c r="AM36" s="25">
        <f t="shared" si="39"/>
        <v>1</v>
      </c>
      <c r="AO36" s="33">
        <f t="shared" si="40"/>
        <v>2100</v>
      </c>
      <c r="AP36" s="33" t="str">
        <f t="shared" si="41"/>
        <v/>
      </c>
      <c r="AQ36" s="125"/>
      <c r="AR36" s="126">
        <f t="shared" si="42"/>
        <v>15674.156730530958</v>
      </c>
      <c r="AS36" s="126" t="str">
        <f t="shared" si="43"/>
        <v/>
      </c>
      <c r="AT36" s="126"/>
      <c r="AU36" s="62">
        <f t="shared" si="19"/>
        <v>946.83432633844961</v>
      </c>
      <c r="AV36" s="62" t="str">
        <f t="shared" si="20"/>
        <v/>
      </c>
      <c r="AW36" s="62">
        <f t="shared" si="21"/>
        <v>946.83432633844961</v>
      </c>
      <c r="AX36" s="61">
        <f t="shared" si="44"/>
        <v>213.7963924407151</v>
      </c>
      <c r="AY36" s="126"/>
      <c r="AZ36" s="33">
        <f>IF(B36="","",VLOOKUP($A$3,'Tab1-Plan'!$B$30:$F$33,IF(B36&lt;65,2,3),FALSE))</f>
        <v>0.2</v>
      </c>
      <c r="BA36" s="33" t="str">
        <f>IF(T36="","",VLOOKUP($A$3,'Tab1-Plan'!$B$30:$F$33,IF(T36&lt;65,4,5),FALSE))</f>
        <v/>
      </c>
      <c r="BB36" s="115"/>
      <c r="BC36" s="126">
        <f t="shared" si="22"/>
        <v>3134.8313461061916</v>
      </c>
      <c r="BD36" s="126" t="str">
        <f t="shared" si="23"/>
        <v/>
      </c>
      <c r="BE36" s="125"/>
      <c r="BF36" s="62">
        <f t="shared" si="24"/>
        <v>189.36686526768992</v>
      </c>
      <c r="BG36" s="62" t="str">
        <f t="shared" si="25"/>
        <v/>
      </c>
      <c r="BH36" s="62">
        <f t="shared" si="26"/>
        <v>189.36686526768992</v>
      </c>
      <c r="BI36" s="61">
        <f t="shared" si="27"/>
        <v>42.759278488143018</v>
      </c>
      <c r="BJ36" s="61"/>
      <c r="BK36" s="61">
        <f t="shared" si="28"/>
        <v>757.46746107075967</v>
      </c>
      <c r="BL36" s="61">
        <f t="shared" si="29"/>
        <v>171.03711395257207</v>
      </c>
      <c r="BM36" s="127"/>
      <c r="BU36" s="37"/>
      <c r="BV36" s="127"/>
      <c r="BW36" s="127"/>
    </row>
    <row r="37" spans="1:75">
      <c r="A37" s="26">
        <f t="shared" si="30"/>
        <v>2055</v>
      </c>
      <c r="B37" s="26">
        <f t="shared" si="31"/>
        <v>100</v>
      </c>
      <c r="C37" s="26">
        <f t="shared" si="0"/>
        <v>33</v>
      </c>
      <c r="D37" s="103">
        <f t="shared" si="1"/>
        <v>0</v>
      </c>
      <c r="E37" s="118">
        <f t="shared" si="2"/>
        <v>0</v>
      </c>
      <c r="F37" s="103">
        <f t="shared" si="3"/>
        <v>0.29520000000000002</v>
      </c>
      <c r="G37" s="103"/>
      <c r="H37" s="60">
        <f t="shared" si="4"/>
        <v>1</v>
      </c>
      <c r="I37" s="64">
        <v>1</v>
      </c>
      <c r="J37" s="64"/>
      <c r="K37" s="103">
        <f t="shared" si="32"/>
        <v>5.1052201509140499E-2</v>
      </c>
      <c r="L37" s="103">
        <f t="shared" si="5"/>
        <v>0</v>
      </c>
      <c r="M37" s="103">
        <f t="shared" si="6"/>
        <v>0</v>
      </c>
      <c r="N37" s="103">
        <f t="shared" si="7"/>
        <v>1.5070609885498276E-2</v>
      </c>
      <c r="O37" s="103">
        <f t="shared" si="8"/>
        <v>3.5981591623642221E-2</v>
      </c>
      <c r="P37" s="103">
        <f t="shared" si="33"/>
        <v>5.105220150914052E-2</v>
      </c>
      <c r="Q37" s="103">
        <f t="shared" si="9"/>
        <v>3.5981591623642235E-2</v>
      </c>
      <c r="R37" s="103">
        <f t="shared" si="10"/>
        <v>4.3516896566391378E-2</v>
      </c>
      <c r="T37" s="26" t="str">
        <f t="shared" si="34"/>
        <v/>
      </c>
      <c r="U37" s="119" t="str">
        <f t="shared" si="11"/>
        <v/>
      </c>
      <c r="V37" s="119"/>
      <c r="W37" s="120" t="str">
        <f t="shared" si="35"/>
        <v/>
      </c>
      <c r="X37" s="120" t="str">
        <f t="shared" si="36"/>
        <v/>
      </c>
      <c r="Y37" s="120" t="str">
        <f t="shared" si="12"/>
        <v/>
      </c>
      <c r="Z37" s="120"/>
      <c r="AA37" s="119">
        <f t="shared" si="37"/>
        <v>0.21504882763990213</v>
      </c>
      <c r="AC37" s="26">
        <f t="shared" si="13"/>
        <v>100</v>
      </c>
      <c r="AD37" s="25">
        <f t="shared" si="14"/>
        <v>1.5242218824609679</v>
      </c>
      <c r="AE37" s="105"/>
      <c r="AF37" s="26" t="str">
        <f t="shared" si="15"/>
        <v/>
      </c>
      <c r="AG37" s="25" t="str">
        <f t="shared" si="16"/>
        <v/>
      </c>
      <c r="AH37" s="123"/>
      <c r="AI37" s="122">
        <f t="shared" si="17"/>
        <v>0.05</v>
      </c>
      <c r="AJ37" s="124">
        <f t="shared" si="18"/>
        <v>0</v>
      </c>
      <c r="AL37" s="25">
        <f t="shared" si="38"/>
        <v>5.1673997386620645</v>
      </c>
      <c r="AM37" s="25">
        <f t="shared" si="39"/>
        <v>1</v>
      </c>
      <c r="AO37" s="33">
        <f t="shared" si="40"/>
        <v>2100</v>
      </c>
      <c r="AP37" s="33" t="str">
        <f t="shared" si="41"/>
        <v/>
      </c>
      <c r="AQ37" s="125"/>
      <c r="AR37" s="126">
        <f t="shared" si="42"/>
        <v>16540.153889892794</v>
      </c>
      <c r="AS37" s="126" t="str">
        <f t="shared" si="43"/>
        <v/>
      </c>
      <c r="AT37" s="126"/>
      <c r="AU37" s="62">
        <f t="shared" si="19"/>
        <v>719.77616601866066</v>
      </c>
      <c r="AV37" s="62" t="str">
        <f t="shared" si="20"/>
        <v/>
      </c>
      <c r="AW37" s="62">
        <f t="shared" si="21"/>
        <v>719.77616601866066</v>
      </c>
      <c r="AX37" s="61">
        <f t="shared" si="44"/>
        <v>154.78702066545654</v>
      </c>
      <c r="AY37" s="126"/>
      <c r="AZ37" s="33">
        <f>IF(B37="","",VLOOKUP($A$3,'Tab1-Plan'!$B$30:$F$33,IF(B37&lt;65,2,3),FALSE))</f>
        <v>0.2</v>
      </c>
      <c r="BA37" s="33" t="str">
        <f>IF(T37="","",VLOOKUP($A$3,'Tab1-Plan'!$B$30:$F$33,IF(T37&lt;65,4,5),FALSE))</f>
        <v/>
      </c>
      <c r="BB37" s="115"/>
      <c r="BC37" s="126">
        <f t="shared" si="22"/>
        <v>3308.0307779785589</v>
      </c>
      <c r="BD37" s="126" t="str">
        <f t="shared" si="23"/>
        <v/>
      </c>
      <c r="BE37" s="125"/>
      <c r="BF37" s="62">
        <f t="shared" si="24"/>
        <v>143.95523320373215</v>
      </c>
      <c r="BG37" s="62" t="str">
        <f t="shared" si="25"/>
        <v/>
      </c>
      <c r="BH37" s="62">
        <f t="shared" si="26"/>
        <v>143.95523320373215</v>
      </c>
      <c r="BI37" s="61">
        <f t="shared" si="27"/>
        <v>30.957404133091313</v>
      </c>
      <c r="BJ37" s="61"/>
      <c r="BK37" s="61">
        <f t="shared" si="28"/>
        <v>575.82093281492848</v>
      </c>
      <c r="BL37" s="61">
        <f t="shared" si="29"/>
        <v>123.82961653236522</v>
      </c>
      <c r="BM37" s="127"/>
      <c r="BU37" s="37"/>
      <c r="BV37" s="127"/>
      <c r="BW37" s="127"/>
    </row>
    <row r="38" spans="1:75">
      <c r="A38" s="26">
        <f t="shared" si="30"/>
        <v>2056</v>
      </c>
      <c r="B38" s="26">
        <f t="shared" si="31"/>
        <v>101</v>
      </c>
      <c r="C38" s="26">
        <f t="shared" ref="C38:C69" si="45">IF(B38="","",retiree2_service_at_retirement)</f>
        <v>33</v>
      </c>
      <c r="D38" s="103">
        <f t="shared" ref="D38:D69" si="46">IF(B38="","",IF($A$2="R",0,VLOOKUP($B38,RETIREMENT,2,TRUE)))</f>
        <v>0</v>
      </c>
      <c r="E38" s="118">
        <f t="shared" ref="E38:E69" si="47">IF(B38="","",IF($A$2="R",0,VLOOKUP($B38,WITHDRAWAL,2)))</f>
        <v>0</v>
      </c>
      <c r="F38" s="103">
        <f t="shared" ref="F38:F69" si="48">IF(B38="","",IF(OR(retiree2_sex="M",retiree2_sex="m"),VLOOKUP(IF(B38&lt;20,20,$B38),DEATH_MALE,2),IF(OR(retiree2_sex="F",retiree2_sex="f"),VLOOKUP(IF(B38&lt;20,20,$B38),DEATH_FEMALE,2),"error")))</f>
        <v>0.32519999999999999</v>
      </c>
      <c r="G38" s="103"/>
      <c r="H38" s="60">
        <f t="shared" si="4"/>
        <v>1</v>
      </c>
      <c r="I38" s="64">
        <v>1</v>
      </c>
      <c r="J38" s="64"/>
      <c r="K38" s="103">
        <f t="shared" si="32"/>
        <v>3.5981591623642221E-2</v>
      </c>
      <c r="L38" s="103">
        <f t="shared" si="5"/>
        <v>0</v>
      </c>
      <c r="M38" s="103">
        <f t="shared" si="6"/>
        <v>0</v>
      </c>
      <c r="N38" s="103">
        <f t="shared" si="7"/>
        <v>1.1701213596008449E-2</v>
      </c>
      <c r="O38" s="103">
        <f t="shared" si="8"/>
        <v>2.4280378027633772E-2</v>
      </c>
      <c r="P38" s="103">
        <f t="shared" si="33"/>
        <v>3.5981591623642235E-2</v>
      </c>
      <c r="Q38" s="103">
        <f t="shared" si="9"/>
        <v>2.4280378027633782E-2</v>
      </c>
      <c r="R38" s="103">
        <f t="shared" si="10"/>
        <v>3.0130984825638009E-2</v>
      </c>
      <c r="T38" s="26" t="str">
        <f t="shared" si="34"/>
        <v/>
      </c>
      <c r="U38" s="119" t="str">
        <f t="shared" ref="U38:U69" si="49">IF(T38="","",IF(OR(retiree2_sex="M",retiree2_sex="m"),VLOOKUP(IF(T38&lt;20,20,$T38),DEATH_FEMALE,2),IF(OR(retiree2_sex="F",retiree2_sex="f"),VLOOKUP(IF(T38&lt;20,20,$T38),DEATH_MALE,2),"error")))</f>
        <v/>
      </c>
      <c r="V38" s="119"/>
      <c r="W38" s="120" t="str">
        <f t="shared" si="35"/>
        <v/>
      </c>
      <c r="X38" s="120" t="str">
        <f t="shared" si="36"/>
        <v/>
      </c>
      <c r="Y38" s="120" t="str">
        <f t="shared" ref="Y38:Y69" si="50">IF(T38="","",AVERAGE(W38,X38))</f>
        <v/>
      </c>
      <c r="Z38" s="120"/>
      <c r="AA38" s="119">
        <f t="shared" si="37"/>
        <v>0.20480840727609725</v>
      </c>
      <c r="AC38" s="26">
        <f t="shared" ref="AC38:AC69" si="51">B38</f>
        <v>101</v>
      </c>
      <c r="AD38" s="25">
        <f t="shared" ref="AD38:AD69" si="52">IF(AC38="","",VLOOKUP(AC38,agingtable,3))</f>
        <v>1.5242218824609679</v>
      </c>
      <c r="AE38" s="105"/>
      <c r="AF38" s="26" t="str">
        <f t="shared" ref="AF38:AF69" si="53">T38</f>
        <v/>
      </c>
      <c r="AG38" s="25" t="str">
        <f t="shared" ref="AG38:AG69" si="54">IF(AF38="","",VLOOKUP(AF38,agingtable,3))</f>
        <v/>
      </c>
      <c r="AH38" s="123"/>
      <c r="AI38" s="122">
        <f t="shared" ref="AI38:AI69" si="55">IF(A38="","",VLOOKUP($A38,TRENDS,2,TRUE))</f>
        <v>0.05</v>
      </c>
      <c r="AJ38" s="124">
        <f t="shared" ref="AJ38:AJ69" si="56">IF(A38="","",VLOOKUP($A38,TRENDS,3,TRUE))</f>
        <v>0</v>
      </c>
      <c r="AL38" s="25">
        <f t="shared" si="38"/>
        <v>5.4257697255951678</v>
      </c>
      <c r="AM38" s="25">
        <f t="shared" si="39"/>
        <v>1</v>
      </c>
      <c r="AO38" s="33">
        <f t="shared" si="40"/>
        <v>2100</v>
      </c>
      <c r="AP38" s="33" t="str">
        <f t="shared" si="41"/>
        <v/>
      </c>
      <c r="AQ38" s="125"/>
      <c r="AR38" s="126">
        <f t="shared" si="42"/>
        <v>17367.161584387432</v>
      </c>
      <c r="AS38" s="126" t="str">
        <f t="shared" si="43"/>
        <v/>
      </c>
      <c r="AT38" s="126"/>
      <c r="AU38" s="62">
        <f t="shared" ref="AU38:AU69" si="57">IF($B38="","",(AR38)*$R38*$I38)</f>
        <v>523.28968216358101</v>
      </c>
      <c r="AV38" s="62" t="str">
        <f t="shared" ref="AV38:AV69" si="58">IF($T38="","",(AS38)*$Y38*$I38)</f>
        <v/>
      </c>
      <c r="AW38" s="62">
        <f t="shared" ref="AW38:AW69" si="59">IF($A38="","",SUM(AU38:AV38))</f>
        <v>523.28968216358101</v>
      </c>
      <c r="AX38" s="61">
        <f t="shared" si="44"/>
        <v>107.17412634793818</v>
      </c>
      <c r="AY38" s="126"/>
      <c r="AZ38" s="33">
        <f>IF(B38="","",VLOOKUP($A$3,'Tab1-Plan'!$B$30:$F$33,IF(B38&lt;65,2,3),FALSE))</f>
        <v>0.2</v>
      </c>
      <c r="BA38" s="33" t="str">
        <f>IF(T38="","",VLOOKUP($A$3,'Tab1-Plan'!$B$30:$F$33,IF(T38&lt;65,4,5),FALSE))</f>
        <v/>
      </c>
      <c r="BB38" s="115"/>
      <c r="BC38" s="126">
        <f t="shared" ref="BC38:BC69" si="60">IF(B38="","",AZ38*IF(AZ38&lt;1,AR38,AM38))</f>
        <v>3473.4323168774863</v>
      </c>
      <c r="BD38" s="126" t="str">
        <f t="shared" ref="BD38:BD69" si="61">IF($T38="","",BA38*IF(BA38&lt;1,AS38,$AM38))</f>
        <v/>
      </c>
      <c r="BE38" s="125"/>
      <c r="BF38" s="62">
        <f t="shared" ref="BF38:BF69" si="62">IF($B38="","",(BC38)*$R38*$I38)</f>
        <v>104.65793643271621</v>
      </c>
      <c r="BG38" s="62" t="str">
        <f t="shared" ref="BG38:BG69" si="63">IF($T38="","",(BD38)*$Y38*$I38)</f>
        <v/>
      </c>
      <c r="BH38" s="62">
        <f t="shared" ref="BH38:BH69" si="64">IF($A38="","",SUM(BF38:BG38))</f>
        <v>104.65793643271621</v>
      </c>
      <c r="BI38" s="61">
        <f t="shared" ref="BI38:BI69" si="65">IF($A38="","",BH38*AA38)</f>
        <v>21.434825269587638</v>
      </c>
      <c r="BJ38" s="61"/>
      <c r="BK38" s="61">
        <f t="shared" ref="BK38:BK69" si="66">IF(A38="","",AW38-BH38)</f>
        <v>418.63174573086479</v>
      </c>
      <c r="BL38" s="61">
        <f t="shared" ref="BL38:BL69" si="67">IF(A38="","",AX38-BI38)</f>
        <v>85.73930107835055</v>
      </c>
      <c r="BM38" s="127"/>
      <c r="BU38" s="37"/>
      <c r="BV38" s="127"/>
      <c r="BW38" s="127"/>
    </row>
    <row r="39" spans="1:75">
      <c r="A39" s="26">
        <f t="shared" si="30"/>
        <v>2057</v>
      </c>
      <c r="B39" s="26">
        <f t="shared" si="31"/>
        <v>102</v>
      </c>
      <c r="C39" s="26">
        <f t="shared" si="45"/>
        <v>33</v>
      </c>
      <c r="D39" s="103">
        <f t="shared" si="46"/>
        <v>0</v>
      </c>
      <c r="E39" s="118">
        <f t="shared" si="47"/>
        <v>0</v>
      </c>
      <c r="F39" s="103">
        <f t="shared" si="48"/>
        <v>0.3589</v>
      </c>
      <c r="G39" s="103"/>
      <c r="H39" s="60">
        <f t="shared" si="4"/>
        <v>1</v>
      </c>
      <c r="I39" s="64">
        <v>1</v>
      </c>
      <c r="J39" s="64"/>
      <c r="K39" s="103">
        <f t="shared" si="32"/>
        <v>2.4280378027633772E-2</v>
      </c>
      <c r="L39" s="103">
        <f t="shared" si="5"/>
        <v>0</v>
      </c>
      <c r="M39" s="103">
        <f t="shared" si="6"/>
        <v>0</v>
      </c>
      <c r="N39" s="103">
        <f t="shared" si="7"/>
        <v>8.7142276741177613E-3</v>
      </c>
      <c r="O39" s="103">
        <f t="shared" si="8"/>
        <v>1.5566150353516011E-2</v>
      </c>
      <c r="P39" s="103">
        <f t="shared" si="33"/>
        <v>2.4280378027633782E-2</v>
      </c>
      <c r="Q39" s="103">
        <f t="shared" si="9"/>
        <v>1.5566150353516018E-2</v>
      </c>
      <c r="R39" s="103">
        <f t="shared" si="10"/>
        <v>1.9923264190574899E-2</v>
      </c>
      <c r="T39" s="26" t="str">
        <f t="shared" si="34"/>
        <v/>
      </c>
      <c r="U39" s="119" t="str">
        <f t="shared" si="49"/>
        <v/>
      </c>
      <c r="V39" s="119"/>
      <c r="W39" s="120" t="str">
        <f t="shared" ref="W39:W70" si="68">IF(T39="","",X38+IF(L39="",0,L39))</f>
        <v/>
      </c>
      <c r="X39" s="120" t="str">
        <f t="shared" si="36"/>
        <v/>
      </c>
      <c r="Y39" s="120" t="str">
        <f t="shared" si="50"/>
        <v/>
      </c>
      <c r="Z39" s="120"/>
      <c r="AA39" s="119">
        <f t="shared" ref="AA39:AA70" si="69">IF(A39="","",AA38/(1+discount))</f>
        <v>0.19505562597723547</v>
      </c>
      <c r="AC39" s="26">
        <f t="shared" si="51"/>
        <v>102</v>
      </c>
      <c r="AD39" s="25">
        <f t="shared" si="52"/>
        <v>1.5242218824609679</v>
      </c>
      <c r="AE39" s="105"/>
      <c r="AF39" s="26" t="str">
        <f t="shared" si="53"/>
        <v/>
      </c>
      <c r="AG39" s="25" t="str">
        <f t="shared" si="54"/>
        <v/>
      </c>
      <c r="AH39" s="123"/>
      <c r="AI39" s="122">
        <f t="shared" si="55"/>
        <v>0.05</v>
      </c>
      <c r="AJ39" s="124">
        <f t="shared" si="56"/>
        <v>0</v>
      </c>
      <c r="AL39" s="25">
        <f t="shared" ref="AL39:AL70" si="70">IF(A39="","",AL38*(1+AI38))</f>
        <v>5.6970582118749267</v>
      </c>
      <c r="AM39" s="25">
        <f t="shared" ref="AM39:AM70" si="71">IF(A39="","",AM38*(1+AJ38))</f>
        <v>1</v>
      </c>
      <c r="AO39" s="33">
        <f t="shared" ref="AO39:AO70" si="72">IF(B39="","",IF(B39&lt;65,cc_pre_ret_age65,cc_pst_ret_age65))</f>
        <v>2100</v>
      </c>
      <c r="AP39" s="33" t="str">
        <f t="shared" ref="AP39:AP70" si="73">IF(T39="","",IF(T39&lt;65,cc_pre_sp_age65,cc_pst_sp_age65))</f>
        <v/>
      </c>
      <c r="AQ39" s="125"/>
      <c r="AR39" s="126">
        <f t="shared" ref="AR39:AR70" si="74">IF(B39="","",AO39*AL39*AD39)</f>
        <v>18235.519663606803</v>
      </c>
      <c r="AS39" s="126" t="str">
        <f t="shared" ref="AS39:AS70" si="75">IF(T39="","",AP39*AL39*AG39)</f>
        <v/>
      </c>
      <c r="AT39" s="126"/>
      <c r="AU39" s="62">
        <f t="shared" si="57"/>
        <v>363.31107591046185</v>
      </c>
      <c r="AV39" s="62" t="str">
        <f t="shared" si="58"/>
        <v/>
      </c>
      <c r="AW39" s="62">
        <f t="shared" si="59"/>
        <v>363.31107591046185</v>
      </c>
      <c r="AX39" s="61">
        <f t="shared" ref="AX39:AX70" si="76">IF($A39="","",AW39*AA39)</f>
        <v>70.865869336178051</v>
      </c>
      <c r="AY39" s="126"/>
      <c r="AZ39" s="33">
        <f>IF(B39="","",VLOOKUP($A$3,'Tab1-Plan'!$B$30:$F$33,IF(B39&lt;65,2,3),FALSE))</f>
        <v>0.2</v>
      </c>
      <c r="BA39" s="33" t="str">
        <f>IF(T39="","",VLOOKUP($A$3,'Tab1-Plan'!$B$30:$F$33,IF(T39&lt;65,4,5),FALSE))</f>
        <v/>
      </c>
      <c r="BB39" s="115"/>
      <c r="BC39" s="126">
        <f t="shared" si="60"/>
        <v>3647.1039327213607</v>
      </c>
      <c r="BD39" s="126" t="str">
        <f t="shared" si="61"/>
        <v/>
      </c>
      <c r="BE39" s="125"/>
      <c r="BF39" s="62">
        <f t="shared" si="62"/>
        <v>72.662215182092368</v>
      </c>
      <c r="BG39" s="62" t="str">
        <f t="shared" si="63"/>
        <v/>
      </c>
      <c r="BH39" s="62">
        <f t="shared" si="64"/>
        <v>72.662215182092368</v>
      </c>
      <c r="BI39" s="61">
        <f t="shared" si="65"/>
        <v>14.17317386723561</v>
      </c>
      <c r="BJ39" s="61"/>
      <c r="BK39" s="61">
        <f t="shared" si="66"/>
        <v>290.64886072836947</v>
      </c>
      <c r="BL39" s="61">
        <f t="shared" si="67"/>
        <v>56.692695468942439</v>
      </c>
      <c r="BM39" s="127"/>
      <c r="BU39" s="37"/>
      <c r="BV39" s="127"/>
      <c r="BW39" s="127"/>
    </row>
    <row r="40" spans="1:75">
      <c r="A40" s="26">
        <f t="shared" si="30"/>
        <v>2058</v>
      </c>
      <c r="B40" s="26">
        <f t="shared" si="31"/>
        <v>103</v>
      </c>
      <c r="C40" s="26">
        <f t="shared" si="45"/>
        <v>33</v>
      </c>
      <c r="D40" s="103">
        <f t="shared" si="46"/>
        <v>0</v>
      </c>
      <c r="E40" s="118">
        <f t="shared" si="47"/>
        <v>0</v>
      </c>
      <c r="F40" s="103">
        <f t="shared" si="48"/>
        <v>0.39579999999999999</v>
      </c>
      <c r="G40" s="103"/>
      <c r="H40" s="60">
        <f t="shared" si="4"/>
        <v>1</v>
      </c>
      <c r="I40" s="64">
        <v>1</v>
      </c>
      <c r="J40" s="64"/>
      <c r="K40" s="103">
        <f t="shared" si="32"/>
        <v>1.5566150353516011E-2</v>
      </c>
      <c r="L40" s="103">
        <f t="shared" si="5"/>
        <v>0</v>
      </c>
      <c r="M40" s="103">
        <f t="shared" si="6"/>
        <v>0</v>
      </c>
      <c r="N40" s="103">
        <f t="shared" si="7"/>
        <v>6.161082309921637E-3</v>
      </c>
      <c r="O40" s="103">
        <f t="shared" si="8"/>
        <v>9.4050680435943737E-3</v>
      </c>
      <c r="P40" s="103">
        <f t="shared" si="33"/>
        <v>1.5566150353516018E-2</v>
      </c>
      <c r="Q40" s="103">
        <f t="shared" si="9"/>
        <v>9.4050680435943789E-3</v>
      </c>
      <c r="R40" s="103">
        <f t="shared" si="10"/>
        <v>1.2485609198555198E-2</v>
      </c>
      <c r="T40" s="26" t="str">
        <f t="shared" si="34"/>
        <v/>
      </c>
      <c r="U40" s="119" t="str">
        <f t="shared" si="49"/>
        <v/>
      </c>
      <c r="V40" s="119"/>
      <c r="W40" s="120" t="str">
        <f t="shared" si="68"/>
        <v/>
      </c>
      <c r="X40" s="120" t="str">
        <f t="shared" si="36"/>
        <v/>
      </c>
      <c r="Y40" s="120" t="str">
        <f t="shared" si="50"/>
        <v/>
      </c>
      <c r="Z40" s="120"/>
      <c r="AA40" s="119">
        <f t="shared" si="69"/>
        <v>0.18576726283546235</v>
      </c>
      <c r="AC40" s="26">
        <f t="shared" si="51"/>
        <v>103</v>
      </c>
      <c r="AD40" s="25">
        <f t="shared" si="52"/>
        <v>1.5242218824609679</v>
      </c>
      <c r="AE40" s="105"/>
      <c r="AF40" s="26" t="str">
        <f t="shared" si="53"/>
        <v/>
      </c>
      <c r="AG40" s="25" t="str">
        <f t="shared" si="54"/>
        <v/>
      </c>
      <c r="AH40" s="123"/>
      <c r="AI40" s="122">
        <f t="shared" si="55"/>
        <v>0.05</v>
      </c>
      <c r="AJ40" s="124">
        <f t="shared" si="56"/>
        <v>0</v>
      </c>
      <c r="AL40" s="25">
        <f t="shared" si="70"/>
        <v>5.9819111224686736</v>
      </c>
      <c r="AM40" s="25">
        <f t="shared" si="71"/>
        <v>1</v>
      </c>
      <c r="AO40" s="33">
        <f t="shared" si="72"/>
        <v>2100</v>
      </c>
      <c r="AP40" s="33" t="str">
        <f t="shared" si="73"/>
        <v/>
      </c>
      <c r="AQ40" s="125"/>
      <c r="AR40" s="126">
        <f t="shared" si="74"/>
        <v>19147.295646787148</v>
      </c>
      <c r="AS40" s="126" t="str">
        <f t="shared" si="75"/>
        <v/>
      </c>
      <c r="AT40" s="126"/>
      <c r="AU40" s="62">
        <f t="shared" si="57"/>
        <v>239.06565065498151</v>
      </c>
      <c r="AV40" s="62" t="str">
        <f t="shared" si="58"/>
        <v/>
      </c>
      <c r="AW40" s="62">
        <f t="shared" si="59"/>
        <v>239.06565065498151</v>
      </c>
      <c r="AX40" s="61">
        <f t="shared" si="76"/>
        <v>44.410571560154771</v>
      </c>
      <c r="AY40" s="126"/>
      <c r="AZ40" s="33">
        <f>IF(B40="","",VLOOKUP($A$3,'Tab1-Plan'!$B$30:$F$33,IF(B40&lt;65,2,3),FALSE))</f>
        <v>0.2</v>
      </c>
      <c r="BA40" s="33" t="str">
        <f>IF(T40="","",VLOOKUP($A$3,'Tab1-Plan'!$B$30:$F$33,IF(T40&lt;65,4,5),FALSE))</f>
        <v/>
      </c>
      <c r="BB40" s="115"/>
      <c r="BC40" s="126">
        <f t="shared" si="60"/>
        <v>3829.4591293574299</v>
      </c>
      <c r="BD40" s="126" t="str">
        <f t="shared" si="61"/>
        <v/>
      </c>
      <c r="BE40" s="125"/>
      <c r="BF40" s="62">
        <f t="shared" si="62"/>
        <v>47.813130130996306</v>
      </c>
      <c r="BG40" s="62" t="str">
        <f t="shared" si="63"/>
        <v/>
      </c>
      <c r="BH40" s="62">
        <f t="shared" si="64"/>
        <v>47.813130130996306</v>
      </c>
      <c r="BI40" s="61">
        <f t="shared" si="65"/>
        <v>8.8821143120309554</v>
      </c>
      <c r="BJ40" s="61"/>
      <c r="BK40" s="61">
        <f t="shared" si="66"/>
        <v>191.2525205239852</v>
      </c>
      <c r="BL40" s="61">
        <f t="shared" si="67"/>
        <v>35.528457248123814</v>
      </c>
      <c r="BM40" s="127"/>
      <c r="BU40" s="37"/>
      <c r="BV40" s="127"/>
      <c r="BW40" s="127"/>
    </row>
    <row r="41" spans="1:75">
      <c r="A41" s="26">
        <f t="shared" si="30"/>
        <v>2059</v>
      </c>
      <c r="B41" s="26">
        <f t="shared" si="31"/>
        <v>104</v>
      </c>
      <c r="C41" s="26">
        <f t="shared" si="45"/>
        <v>33</v>
      </c>
      <c r="D41" s="103">
        <f t="shared" si="46"/>
        <v>0</v>
      </c>
      <c r="E41" s="118">
        <f t="shared" si="47"/>
        <v>0</v>
      </c>
      <c r="F41" s="103">
        <f t="shared" si="48"/>
        <v>0.43840000000000001</v>
      </c>
      <c r="G41" s="103"/>
      <c r="H41" s="60">
        <f t="shared" si="4"/>
        <v>1</v>
      </c>
      <c r="I41" s="64">
        <v>1</v>
      </c>
      <c r="J41" s="64"/>
      <c r="K41" s="103">
        <f t="shared" si="32"/>
        <v>9.4050680435943737E-3</v>
      </c>
      <c r="L41" s="103">
        <f t="shared" si="5"/>
        <v>0</v>
      </c>
      <c r="M41" s="103">
        <f t="shared" si="6"/>
        <v>0</v>
      </c>
      <c r="N41" s="103">
        <f t="shared" si="7"/>
        <v>4.1231818303117734E-3</v>
      </c>
      <c r="O41" s="103">
        <f t="shared" si="8"/>
        <v>5.2818862132826003E-3</v>
      </c>
      <c r="P41" s="103">
        <f t="shared" si="33"/>
        <v>9.4050680435943789E-3</v>
      </c>
      <c r="Q41" s="103">
        <f t="shared" si="9"/>
        <v>5.2818862132826029E-3</v>
      </c>
      <c r="R41" s="103">
        <f t="shared" si="10"/>
        <v>7.3434771284384909E-3</v>
      </c>
      <c r="T41" s="26" t="str">
        <f t="shared" si="34"/>
        <v/>
      </c>
      <c r="U41" s="119" t="str">
        <f t="shared" si="49"/>
        <v/>
      </c>
      <c r="V41" s="119"/>
      <c r="W41" s="120" t="str">
        <f t="shared" si="68"/>
        <v/>
      </c>
      <c r="X41" s="120" t="str">
        <f t="shared" si="36"/>
        <v/>
      </c>
      <c r="Y41" s="120" t="str">
        <f t="shared" si="50"/>
        <v/>
      </c>
      <c r="Z41" s="120"/>
      <c r="AA41" s="119">
        <f t="shared" si="69"/>
        <v>0.17692120270044032</v>
      </c>
      <c r="AC41" s="26">
        <f t="shared" si="51"/>
        <v>104</v>
      </c>
      <c r="AD41" s="25">
        <f t="shared" si="52"/>
        <v>1.5242218824609679</v>
      </c>
      <c r="AE41" s="105"/>
      <c r="AF41" s="26" t="str">
        <f t="shared" si="53"/>
        <v/>
      </c>
      <c r="AG41" s="25" t="str">
        <f t="shared" si="54"/>
        <v/>
      </c>
      <c r="AH41" s="123"/>
      <c r="AI41" s="122">
        <f t="shared" si="55"/>
        <v>0.05</v>
      </c>
      <c r="AJ41" s="124">
        <f t="shared" si="56"/>
        <v>0</v>
      </c>
      <c r="AL41" s="25">
        <f t="shared" si="70"/>
        <v>6.2810066785921075</v>
      </c>
      <c r="AM41" s="25">
        <f t="shared" si="71"/>
        <v>1</v>
      </c>
      <c r="AO41" s="33">
        <f t="shared" si="72"/>
        <v>2100</v>
      </c>
      <c r="AP41" s="33" t="str">
        <f t="shared" si="73"/>
        <v/>
      </c>
      <c r="AQ41" s="125"/>
      <c r="AR41" s="126">
        <f t="shared" si="74"/>
        <v>20104.660429126503</v>
      </c>
      <c r="AS41" s="126" t="str">
        <f t="shared" si="75"/>
        <v/>
      </c>
      <c r="AT41" s="126"/>
      <c r="AU41" s="62">
        <f t="shared" si="57"/>
        <v>147.63811403631286</v>
      </c>
      <c r="AV41" s="62" t="str">
        <f t="shared" si="58"/>
        <v/>
      </c>
      <c r="AW41" s="62">
        <f t="shared" si="59"/>
        <v>147.63811403631286</v>
      </c>
      <c r="AX41" s="61">
        <f t="shared" si="76"/>
        <v>26.120312699729229</v>
      </c>
      <c r="AY41" s="126"/>
      <c r="AZ41" s="33">
        <f>IF(B41="","",VLOOKUP($A$3,'Tab1-Plan'!$B$30:$F$33,IF(B41&lt;65,2,3),FALSE))</f>
        <v>0.2</v>
      </c>
      <c r="BA41" s="33" t="str">
        <f>IF(T41="","",VLOOKUP($A$3,'Tab1-Plan'!$B$30:$F$33,IF(T41&lt;65,4,5),FALSE))</f>
        <v/>
      </c>
      <c r="BB41" s="115"/>
      <c r="BC41" s="126">
        <f t="shared" si="60"/>
        <v>4020.9320858253009</v>
      </c>
      <c r="BD41" s="126" t="str">
        <f t="shared" si="61"/>
        <v/>
      </c>
      <c r="BE41" s="125"/>
      <c r="BF41" s="62">
        <f t="shared" si="62"/>
        <v>29.527622807262571</v>
      </c>
      <c r="BG41" s="62" t="str">
        <f t="shared" si="63"/>
        <v/>
      </c>
      <c r="BH41" s="62">
        <f t="shared" si="64"/>
        <v>29.527622807262571</v>
      </c>
      <c r="BI41" s="61">
        <f t="shared" si="65"/>
        <v>5.2240625399458454</v>
      </c>
      <c r="BJ41" s="61"/>
      <c r="BK41" s="61">
        <f t="shared" si="66"/>
        <v>118.11049122905028</v>
      </c>
      <c r="BL41" s="61">
        <f t="shared" si="67"/>
        <v>20.896250159783385</v>
      </c>
      <c r="BM41" s="127"/>
      <c r="BU41" s="37"/>
      <c r="BV41" s="127"/>
      <c r="BW41" s="127"/>
    </row>
    <row r="42" spans="1:75">
      <c r="A42" s="26">
        <f t="shared" si="30"/>
        <v>2060</v>
      </c>
      <c r="B42" s="26">
        <f t="shared" si="31"/>
        <v>105</v>
      </c>
      <c r="C42" s="26">
        <f t="shared" si="45"/>
        <v>33</v>
      </c>
      <c r="D42" s="103">
        <f t="shared" si="46"/>
        <v>0</v>
      </c>
      <c r="E42" s="118">
        <f t="shared" si="47"/>
        <v>0</v>
      </c>
      <c r="F42" s="103">
        <f t="shared" si="48"/>
        <v>0.48780000000000001</v>
      </c>
      <c r="G42" s="103"/>
      <c r="H42" s="60">
        <f t="shared" si="4"/>
        <v>1</v>
      </c>
      <c r="I42" s="64">
        <v>1</v>
      </c>
      <c r="J42" s="64"/>
      <c r="K42" s="103">
        <f t="shared" si="32"/>
        <v>5.2818862132826003E-3</v>
      </c>
      <c r="L42" s="103">
        <f t="shared" si="5"/>
        <v>0</v>
      </c>
      <c r="M42" s="103">
        <f t="shared" si="6"/>
        <v>0</v>
      </c>
      <c r="N42" s="103">
        <f t="shared" si="7"/>
        <v>2.5765040948392526E-3</v>
      </c>
      <c r="O42" s="103">
        <f t="shared" si="8"/>
        <v>2.7053821184433477E-3</v>
      </c>
      <c r="P42" s="103">
        <f t="shared" si="33"/>
        <v>5.2818862132826029E-3</v>
      </c>
      <c r="Q42" s="103">
        <f t="shared" si="9"/>
        <v>2.705382118443349E-3</v>
      </c>
      <c r="R42" s="103">
        <f t="shared" si="10"/>
        <v>3.9936341658629755E-3</v>
      </c>
      <c r="T42" s="26" t="str">
        <f t="shared" si="34"/>
        <v/>
      </c>
      <c r="U42" s="119" t="str">
        <f t="shared" si="49"/>
        <v/>
      </c>
      <c r="V42" s="119"/>
      <c r="W42" s="120" t="str">
        <f t="shared" si="68"/>
        <v/>
      </c>
      <c r="X42" s="120" t="str">
        <f t="shared" si="36"/>
        <v/>
      </c>
      <c r="Y42" s="120" t="str">
        <f t="shared" si="50"/>
        <v/>
      </c>
      <c r="Z42" s="120"/>
      <c r="AA42" s="119">
        <f t="shared" si="69"/>
        <v>0.16849638352422885</v>
      </c>
      <c r="AC42" s="26">
        <f t="shared" si="51"/>
        <v>105</v>
      </c>
      <c r="AD42" s="25">
        <f t="shared" si="52"/>
        <v>1.5242218824609679</v>
      </c>
      <c r="AE42" s="105"/>
      <c r="AF42" s="26" t="str">
        <f t="shared" si="53"/>
        <v/>
      </c>
      <c r="AG42" s="25" t="str">
        <f t="shared" si="54"/>
        <v/>
      </c>
      <c r="AH42" s="123"/>
      <c r="AI42" s="122">
        <f t="shared" si="55"/>
        <v>0.05</v>
      </c>
      <c r="AJ42" s="124">
        <f t="shared" si="56"/>
        <v>0</v>
      </c>
      <c r="AL42" s="25">
        <f t="shared" si="70"/>
        <v>6.5950570125217132</v>
      </c>
      <c r="AM42" s="25">
        <f t="shared" si="71"/>
        <v>1</v>
      </c>
      <c r="AO42" s="33">
        <f t="shared" si="72"/>
        <v>2100</v>
      </c>
      <c r="AP42" s="33" t="str">
        <f t="shared" si="73"/>
        <v/>
      </c>
      <c r="AQ42" s="125"/>
      <c r="AR42" s="126">
        <f t="shared" si="74"/>
        <v>21109.893450582829</v>
      </c>
      <c r="AS42" s="126" t="str">
        <f t="shared" si="75"/>
        <v/>
      </c>
      <c r="AT42" s="126"/>
      <c r="AU42" s="62">
        <f t="shared" si="57"/>
        <v>84.305191721974651</v>
      </c>
      <c r="AV42" s="62" t="str">
        <f t="shared" si="58"/>
        <v/>
      </c>
      <c r="AW42" s="62">
        <f t="shared" si="59"/>
        <v>84.305191721974651</v>
      </c>
      <c r="AX42" s="61">
        <f t="shared" si="76"/>
        <v>14.205119917469485</v>
      </c>
      <c r="AY42" s="126"/>
      <c r="AZ42" s="33">
        <f>IF(B42="","",VLOOKUP($A$3,'Tab1-Plan'!$B$30:$F$33,IF(B42&lt;65,2,3),FALSE))</f>
        <v>0.2</v>
      </c>
      <c r="BA42" s="33" t="str">
        <f>IF(T42="","",VLOOKUP($A$3,'Tab1-Plan'!$B$30:$F$33,IF(T42&lt;65,4,5),FALSE))</f>
        <v/>
      </c>
      <c r="BB42" s="115"/>
      <c r="BC42" s="126">
        <f t="shared" si="60"/>
        <v>4221.9786901165662</v>
      </c>
      <c r="BD42" s="126" t="str">
        <f t="shared" si="61"/>
        <v/>
      </c>
      <c r="BE42" s="125"/>
      <c r="BF42" s="62">
        <f t="shared" si="62"/>
        <v>16.861038344394931</v>
      </c>
      <c r="BG42" s="62" t="str">
        <f t="shared" si="63"/>
        <v/>
      </c>
      <c r="BH42" s="62">
        <f t="shared" si="64"/>
        <v>16.861038344394931</v>
      </c>
      <c r="BI42" s="61">
        <f t="shared" si="65"/>
        <v>2.8410239834938968</v>
      </c>
      <c r="BJ42" s="61"/>
      <c r="BK42" s="61">
        <f t="shared" si="66"/>
        <v>67.444153377579724</v>
      </c>
      <c r="BL42" s="61">
        <f t="shared" si="67"/>
        <v>11.364095933975587</v>
      </c>
      <c r="BM42" s="127"/>
      <c r="BU42" s="37"/>
      <c r="BV42" s="127"/>
      <c r="BW42" s="127"/>
    </row>
    <row r="43" spans="1:75">
      <c r="A43" s="26">
        <f t="shared" si="30"/>
        <v>2061</v>
      </c>
      <c r="B43" s="26">
        <f t="shared" si="31"/>
        <v>106</v>
      </c>
      <c r="C43" s="26">
        <f t="shared" si="45"/>
        <v>33</v>
      </c>
      <c r="D43" s="103">
        <f t="shared" si="46"/>
        <v>0</v>
      </c>
      <c r="E43" s="118">
        <f t="shared" si="47"/>
        <v>0</v>
      </c>
      <c r="F43" s="103">
        <f t="shared" si="48"/>
        <v>0.54590000000000005</v>
      </c>
      <c r="G43" s="103"/>
      <c r="H43" s="60">
        <f t="shared" si="4"/>
        <v>1</v>
      </c>
      <c r="I43" s="64">
        <v>1</v>
      </c>
      <c r="J43" s="64"/>
      <c r="K43" s="103">
        <f t="shared" si="32"/>
        <v>2.7053821184433477E-3</v>
      </c>
      <c r="L43" s="103">
        <f t="shared" si="5"/>
        <v>0</v>
      </c>
      <c r="M43" s="103">
        <f t="shared" si="6"/>
        <v>0</v>
      </c>
      <c r="N43" s="103">
        <f t="shared" si="7"/>
        <v>1.4768680984582237E-3</v>
      </c>
      <c r="O43" s="103">
        <f t="shared" si="8"/>
        <v>1.228514019985124E-3</v>
      </c>
      <c r="P43" s="103">
        <f t="shared" si="33"/>
        <v>2.705382118443349E-3</v>
      </c>
      <c r="Q43" s="103">
        <f t="shared" si="9"/>
        <v>1.2285140199851247E-3</v>
      </c>
      <c r="R43" s="103">
        <f t="shared" si="10"/>
        <v>1.9669480692142368E-3</v>
      </c>
      <c r="T43" s="26" t="str">
        <f t="shared" si="34"/>
        <v/>
      </c>
      <c r="U43" s="119" t="str">
        <f t="shared" si="49"/>
        <v/>
      </c>
      <c r="V43" s="119"/>
      <c r="W43" s="120" t="str">
        <f t="shared" si="68"/>
        <v/>
      </c>
      <c r="X43" s="120" t="str">
        <f t="shared" si="36"/>
        <v/>
      </c>
      <c r="Y43" s="120" t="str">
        <f t="shared" si="50"/>
        <v/>
      </c>
      <c r="Z43" s="120"/>
      <c r="AA43" s="119">
        <f t="shared" si="69"/>
        <v>0.16047274621355129</v>
      </c>
      <c r="AC43" s="26">
        <f t="shared" si="51"/>
        <v>106</v>
      </c>
      <c r="AD43" s="25">
        <f t="shared" si="52"/>
        <v>1.5242218824609679</v>
      </c>
      <c r="AE43" s="105"/>
      <c r="AF43" s="26" t="str">
        <f t="shared" si="53"/>
        <v/>
      </c>
      <c r="AG43" s="25" t="str">
        <f t="shared" si="54"/>
        <v/>
      </c>
      <c r="AH43" s="123"/>
      <c r="AI43" s="122">
        <f t="shared" si="55"/>
        <v>0.05</v>
      </c>
      <c r="AJ43" s="124">
        <f t="shared" si="56"/>
        <v>0</v>
      </c>
      <c r="AL43" s="25">
        <f t="shared" si="70"/>
        <v>6.9248098631477992</v>
      </c>
      <c r="AM43" s="25">
        <f t="shared" si="71"/>
        <v>1</v>
      </c>
      <c r="AO43" s="33">
        <f t="shared" si="72"/>
        <v>2100</v>
      </c>
      <c r="AP43" s="33" t="str">
        <f t="shared" si="73"/>
        <v/>
      </c>
      <c r="AQ43" s="125"/>
      <c r="AR43" s="126">
        <f t="shared" si="74"/>
        <v>22165.388123111974</v>
      </c>
      <c r="AS43" s="126" t="str">
        <f t="shared" si="75"/>
        <v/>
      </c>
      <c r="AT43" s="126"/>
      <c r="AU43" s="62">
        <f t="shared" si="57"/>
        <v>43.598167372139272</v>
      </c>
      <c r="AV43" s="62" t="str">
        <f t="shared" si="58"/>
        <v/>
      </c>
      <c r="AW43" s="62">
        <f t="shared" si="59"/>
        <v>43.598167372139272</v>
      </c>
      <c r="AX43" s="61">
        <f t="shared" si="76"/>
        <v>6.9963176480852374</v>
      </c>
      <c r="AY43" s="126"/>
      <c r="AZ43" s="33">
        <f>IF(B43="","",VLOOKUP($A$3,'Tab1-Plan'!$B$30:$F$33,IF(B43&lt;65,2,3),FALSE))</f>
        <v>0.2</v>
      </c>
      <c r="BA43" s="33" t="str">
        <f>IF(T43="","",VLOOKUP($A$3,'Tab1-Plan'!$B$30:$F$33,IF(T43&lt;65,4,5),FALSE))</f>
        <v/>
      </c>
      <c r="BB43" s="115"/>
      <c r="BC43" s="126">
        <f t="shared" si="60"/>
        <v>4433.077624622395</v>
      </c>
      <c r="BD43" s="126" t="str">
        <f t="shared" si="61"/>
        <v/>
      </c>
      <c r="BE43" s="125"/>
      <c r="BF43" s="62">
        <f t="shared" si="62"/>
        <v>8.7196334744278552</v>
      </c>
      <c r="BG43" s="62" t="str">
        <f t="shared" si="63"/>
        <v/>
      </c>
      <c r="BH43" s="62">
        <f t="shared" si="64"/>
        <v>8.7196334744278552</v>
      </c>
      <c r="BI43" s="61">
        <f t="shared" si="65"/>
        <v>1.3992635296170477</v>
      </c>
      <c r="BJ43" s="61"/>
      <c r="BK43" s="61">
        <f t="shared" si="66"/>
        <v>34.878533897711421</v>
      </c>
      <c r="BL43" s="61">
        <f t="shared" si="67"/>
        <v>5.5970541184681899</v>
      </c>
      <c r="BM43" s="127"/>
      <c r="BU43" s="37"/>
      <c r="BV43" s="127"/>
      <c r="BW43" s="127"/>
    </row>
    <row r="44" spans="1:75">
      <c r="A44" s="26">
        <f t="shared" si="30"/>
        <v>2062</v>
      </c>
      <c r="B44" s="26">
        <f t="shared" si="31"/>
        <v>107</v>
      </c>
      <c r="C44" s="26">
        <f t="shared" si="45"/>
        <v>33</v>
      </c>
      <c r="D44" s="103">
        <f t="shared" si="46"/>
        <v>0</v>
      </c>
      <c r="E44" s="118">
        <f t="shared" si="47"/>
        <v>0</v>
      </c>
      <c r="F44" s="103">
        <f t="shared" si="48"/>
        <v>0.61429999999999996</v>
      </c>
      <c r="G44" s="103"/>
      <c r="H44" s="60">
        <f t="shared" si="4"/>
        <v>1</v>
      </c>
      <c r="I44" s="64">
        <v>1</v>
      </c>
      <c r="J44" s="64"/>
      <c r="K44" s="103">
        <f t="shared" si="32"/>
        <v>1.228514019985124E-3</v>
      </c>
      <c r="L44" s="103">
        <f t="shared" si="5"/>
        <v>0</v>
      </c>
      <c r="M44" s="103">
        <f t="shared" si="6"/>
        <v>0</v>
      </c>
      <c r="N44" s="103">
        <f t="shared" si="7"/>
        <v>7.5467616247686163E-4</v>
      </c>
      <c r="O44" s="103">
        <f t="shared" si="8"/>
        <v>4.7383785750826238E-4</v>
      </c>
      <c r="P44" s="103">
        <f t="shared" si="33"/>
        <v>1.2285140199851247E-3</v>
      </c>
      <c r="Q44" s="103">
        <f t="shared" si="9"/>
        <v>4.7383785750826265E-4</v>
      </c>
      <c r="R44" s="103">
        <f t="shared" si="10"/>
        <v>8.5117593874669368E-4</v>
      </c>
      <c r="T44" s="26" t="str">
        <f t="shared" si="34"/>
        <v/>
      </c>
      <c r="U44" s="119" t="str">
        <f t="shared" si="49"/>
        <v/>
      </c>
      <c r="V44" s="119"/>
      <c r="W44" s="120" t="str">
        <f t="shared" si="68"/>
        <v/>
      </c>
      <c r="X44" s="120" t="str">
        <f t="shared" si="36"/>
        <v/>
      </c>
      <c r="Y44" s="120" t="str">
        <f t="shared" si="50"/>
        <v/>
      </c>
      <c r="Z44" s="120"/>
      <c r="AA44" s="119">
        <f t="shared" si="69"/>
        <v>0.15283118687004885</v>
      </c>
      <c r="AC44" s="26">
        <f t="shared" si="51"/>
        <v>107</v>
      </c>
      <c r="AD44" s="25">
        <f t="shared" si="52"/>
        <v>1.5242218824609679</v>
      </c>
      <c r="AE44" s="105"/>
      <c r="AF44" s="26" t="str">
        <f t="shared" si="53"/>
        <v/>
      </c>
      <c r="AG44" s="25" t="str">
        <f t="shared" si="54"/>
        <v/>
      </c>
      <c r="AH44" s="123"/>
      <c r="AI44" s="122">
        <f t="shared" si="55"/>
        <v>0.05</v>
      </c>
      <c r="AJ44" s="124">
        <f t="shared" si="56"/>
        <v>0</v>
      </c>
      <c r="AL44" s="25">
        <f t="shared" si="70"/>
        <v>7.2710503563051896</v>
      </c>
      <c r="AM44" s="25">
        <f t="shared" si="71"/>
        <v>1</v>
      </c>
      <c r="AO44" s="33">
        <f t="shared" si="72"/>
        <v>2100</v>
      </c>
      <c r="AP44" s="33" t="str">
        <f t="shared" si="73"/>
        <v/>
      </c>
      <c r="AQ44" s="125"/>
      <c r="AR44" s="126">
        <f t="shared" si="74"/>
        <v>23273.657529267573</v>
      </c>
      <c r="AS44" s="126" t="str">
        <f t="shared" si="75"/>
        <v/>
      </c>
      <c r="AT44" s="126"/>
      <c r="AU44" s="62">
        <f t="shared" si="57"/>
        <v>19.809977295543383</v>
      </c>
      <c r="AV44" s="62" t="str">
        <f t="shared" si="58"/>
        <v/>
      </c>
      <c r="AW44" s="62">
        <f t="shared" si="59"/>
        <v>19.809977295543383</v>
      </c>
      <c r="AX44" s="61">
        <f t="shared" si="76"/>
        <v>3.0275823419466157</v>
      </c>
      <c r="AY44" s="126"/>
      <c r="AZ44" s="33">
        <f>IF(B44="","",VLOOKUP($A$3,'Tab1-Plan'!$B$30:$F$33,IF(B44&lt;65,2,3),FALSE))</f>
        <v>0.2</v>
      </c>
      <c r="BA44" s="33" t="str">
        <f>IF(T44="","",VLOOKUP($A$3,'Tab1-Plan'!$B$30:$F$33,IF(T44&lt;65,4,5),FALSE))</f>
        <v/>
      </c>
      <c r="BB44" s="115"/>
      <c r="BC44" s="126">
        <f t="shared" si="60"/>
        <v>4654.731505853515</v>
      </c>
      <c r="BD44" s="126" t="str">
        <f t="shared" si="61"/>
        <v/>
      </c>
      <c r="BE44" s="125"/>
      <c r="BF44" s="62">
        <f t="shared" si="62"/>
        <v>3.9619954591086768</v>
      </c>
      <c r="BG44" s="62" t="str">
        <f t="shared" si="63"/>
        <v/>
      </c>
      <c r="BH44" s="62">
        <f t="shared" si="64"/>
        <v>3.9619954591086768</v>
      </c>
      <c r="BI44" s="61">
        <f t="shared" si="65"/>
        <v>0.60551646838932316</v>
      </c>
      <c r="BJ44" s="61"/>
      <c r="BK44" s="61">
        <f t="shared" si="66"/>
        <v>15.847981836434707</v>
      </c>
      <c r="BL44" s="61">
        <f t="shared" si="67"/>
        <v>2.4220658735572926</v>
      </c>
      <c r="BM44" s="127"/>
      <c r="BU44" s="37"/>
      <c r="BV44" s="127"/>
      <c r="BW44" s="127"/>
    </row>
    <row r="45" spans="1:75">
      <c r="A45" s="26">
        <f t="shared" si="30"/>
        <v>2063</v>
      </c>
      <c r="B45" s="26">
        <f t="shared" si="31"/>
        <v>108</v>
      </c>
      <c r="C45" s="26">
        <f t="shared" si="45"/>
        <v>33</v>
      </c>
      <c r="D45" s="103">
        <f t="shared" si="46"/>
        <v>0</v>
      </c>
      <c r="E45" s="118">
        <f t="shared" si="47"/>
        <v>0</v>
      </c>
      <c r="F45" s="103">
        <f t="shared" si="48"/>
        <v>0.69489999999999996</v>
      </c>
      <c r="G45" s="103"/>
      <c r="H45" s="60">
        <f t="shared" si="4"/>
        <v>1</v>
      </c>
      <c r="I45" s="64">
        <v>1</v>
      </c>
      <c r="J45" s="64"/>
      <c r="K45" s="103">
        <f t="shared" si="32"/>
        <v>4.7383785750826238E-4</v>
      </c>
      <c r="L45" s="103">
        <f t="shared" si="5"/>
        <v>0</v>
      </c>
      <c r="M45" s="103">
        <f t="shared" si="6"/>
        <v>0</v>
      </c>
      <c r="N45" s="103">
        <f t="shared" si="7"/>
        <v>3.2926992718249152E-4</v>
      </c>
      <c r="O45" s="103">
        <f t="shared" si="8"/>
        <v>1.4456793032577086E-4</v>
      </c>
      <c r="P45" s="103">
        <f t="shared" si="33"/>
        <v>4.7383785750826265E-4</v>
      </c>
      <c r="Q45" s="103">
        <f t="shared" si="9"/>
        <v>1.4456793032577094E-4</v>
      </c>
      <c r="R45" s="103">
        <f t="shared" si="10"/>
        <v>3.0920289391701681E-4</v>
      </c>
      <c r="T45" s="26" t="str">
        <f t="shared" si="34"/>
        <v/>
      </c>
      <c r="U45" s="119" t="str">
        <f t="shared" si="49"/>
        <v/>
      </c>
      <c r="V45" s="119"/>
      <c r="W45" s="120" t="str">
        <f t="shared" si="68"/>
        <v/>
      </c>
      <c r="X45" s="120" t="str">
        <f t="shared" si="36"/>
        <v/>
      </c>
      <c r="Y45" s="120" t="str">
        <f t="shared" si="50"/>
        <v/>
      </c>
      <c r="Z45" s="120"/>
      <c r="AA45" s="119">
        <f t="shared" si="69"/>
        <v>0.14555351130480843</v>
      </c>
      <c r="AC45" s="26">
        <f t="shared" si="51"/>
        <v>108</v>
      </c>
      <c r="AD45" s="25">
        <f t="shared" si="52"/>
        <v>1.5242218824609679</v>
      </c>
      <c r="AE45" s="105"/>
      <c r="AF45" s="26" t="str">
        <f t="shared" si="53"/>
        <v/>
      </c>
      <c r="AG45" s="25" t="str">
        <f t="shared" si="54"/>
        <v/>
      </c>
      <c r="AH45" s="123"/>
      <c r="AI45" s="122">
        <f t="shared" si="55"/>
        <v>0.05</v>
      </c>
      <c r="AJ45" s="124">
        <f t="shared" si="56"/>
        <v>0</v>
      </c>
      <c r="AL45" s="25">
        <f t="shared" si="70"/>
        <v>7.634602874120449</v>
      </c>
      <c r="AM45" s="25">
        <f t="shared" si="71"/>
        <v>1</v>
      </c>
      <c r="AO45" s="33">
        <f t="shared" si="72"/>
        <v>2100</v>
      </c>
      <c r="AP45" s="33" t="str">
        <f t="shared" si="73"/>
        <v/>
      </c>
      <c r="AQ45" s="125"/>
      <c r="AR45" s="126">
        <f t="shared" si="74"/>
        <v>24437.340405730953</v>
      </c>
      <c r="AS45" s="126" t="str">
        <f t="shared" si="75"/>
        <v/>
      </c>
      <c r="AT45" s="126"/>
      <c r="AU45" s="62">
        <f t="shared" si="57"/>
        <v>7.5560963730872563</v>
      </c>
      <c r="AV45" s="62" t="str">
        <f t="shared" si="58"/>
        <v/>
      </c>
      <c r="AW45" s="62">
        <f t="shared" si="59"/>
        <v>7.5560963730872563</v>
      </c>
      <c r="AX45" s="61">
        <f t="shared" si="76"/>
        <v>1.099816358860378</v>
      </c>
      <c r="AY45" s="126"/>
      <c r="AZ45" s="33">
        <f>IF(B45="","",VLOOKUP($A$3,'Tab1-Plan'!$B$30:$F$33,IF(B45&lt;65,2,3),FALSE))</f>
        <v>0.2</v>
      </c>
      <c r="BA45" s="33" t="str">
        <f>IF(T45="","",VLOOKUP($A$3,'Tab1-Plan'!$B$30:$F$33,IF(T45&lt;65,4,5),FALSE))</f>
        <v/>
      </c>
      <c r="BB45" s="115"/>
      <c r="BC45" s="126">
        <f t="shared" si="60"/>
        <v>4887.4680811461903</v>
      </c>
      <c r="BD45" s="126" t="str">
        <f t="shared" si="61"/>
        <v/>
      </c>
      <c r="BE45" s="125"/>
      <c r="BF45" s="62">
        <f t="shared" si="62"/>
        <v>1.5112192746174511</v>
      </c>
      <c r="BG45" s="62" t="str">
        <f t="shared" si="63"/>
        <v/>
      </c>
      <c r="BH45" s="62">
        <f t="shared" si="64"/>
        <v>1.5112192746174511</v>
      </c>
      <c r="BI45" s="61">
        <f t="shared" si="65"/>
        <v>0.21996327177207556</v>
      </c>
      <c r="BJ45" s="61"/>
      <c r="BK45" s="61">
        <f t="shared" si="66"/>
        <v>6.0448770984698053</v>
      </c>
      <c r="BL45" s="61">
        <f t="shared" si="67"/>
        <v>0.87985308708830245</v>
      </c>
      <c r="BM45" s="127"/>
      <c r="BU45" s="37"/>
      <c r="BV45" s="127"/>
      <c r="BW45" s="127"/>
    </row>
    <row r="46" spans="1:75">
      <c r="A46" s="26">
        <f t="shared" si="30"/>
        <v>2064</v>
      </c>
      <c r="B46" s="26">
        <f t="shared" si="31"/>
        <v>109</v>
      </c>
      <c r="C46" s="26">
        <f t="shared" si="45"/>
        <v>33</v>
      </c>
      <c r="D46" s="103">
        <f t="shared" si="46"/>
        <v>0</v>
      </c>
      <c r="E46" s="118">
        <f t="shared" si="47"/>
        <v>0</v>
      </c>
      <c r="F46" s="103">
        <f t="shared" si="48"/>
        <v>0.78949999999999998</v>
      </c>
      <c r="G46" s="103"/>
      <c r="H46" s="60">
        <f t="shared" si="4"/>
        <v>1</v>
      </c>
      <c r="I46" s="64">
        <v>1</v>
      </c>
      <c r="J46" s="64"/>
      <c r="K46" s="103">
        <f t="shared" si="32"/>
        <v>1.4456793032577086E-4</v>
      </c>
      <c r="L46" s="103">
        <f t="shared" si="5"/>
        <v>0</v>
      </c>
      <c r="M46" s="103">
        <f t="shared" si="6"/>
        <v>0</v>
      </c>
      <c r="N46" s="103">
        <f t="shared" si="7"/>
        <v>1.1413638099219609E-4</v>
      </c>
      <c r="O46" s="103">
        <f t="shared" si="8"/>
        <v>3.043154933357477E-5</v>
      </c>
      <c r="P46" s="103">
        <f t="shared" si="33"/>
        <v>1.4456793032577094E-4</v>
      </c>
      <c r="Q46" s="103">
        <f t="shared" si="9"/>
        <v>3.0431549333574787E-5</v>
      </c>
      <c r="R46" s="103">
        <f t="shared" si="10"/>
        <v>8.7499739829672863E-5</v>
      </c>
      <c r="T46" s="26" t="str">
        <f t="shared" si="34"/>
        <v/>
      </c>
      <c r="U46" s="119" t="str">
        <f t="shared" si="49"/>
        <v/>
      </c>
      <c r="V46" s="119"/>
      <c r="W46" s="120" t="str">
        <f t="shared" si="68"/>
        <v/>
      </c>
      <c r="X46" s="120" t="str">
        <f t="shared" si="36"/>
        <v/>
      </c>
      <c r="Y46" s="120" t="str">
        <f t="shared" si="50"/>
        <v/>
      </c>
      <c r="Z46" s="120"/>
      <c r="AA46" s="119">
        <f t="shared" si="69"/>
        <v>0.13862239171886517</v>
      </c>
      <c r="AC46" s="26">
        <f t="shared" si="51"/>
        <v>109</v>
      </c>
      <c r="AD46" s="25">
        <f t="shared" si="52"/>
        <v>1.5242218824609679</v>
      </c>
      <c r="AE46" s="105"/>
      <c r="AF46" s="26" t="str">
        <f t="shared" si="53"/>
        <v/>
      </c>
      <c r="AG46" s="25" t="str">
        <f t="shared" si="54"/>
        <v/>
      </c>
      <c r="AH46" s="123"/>
      <c r="AI46" s="122">
        <f t="shared" si="55"/>
        <v>0.05</v>
      </c>
      <c r="AJ46" s="124">
        <f t="shared" si="56"/>
        <v>0</v>
      </c>
      <c r="AL46" s="25">
        <f t="shared" si="70"/>
        <v>8.0163330178264722</v>
      </c>
      <c r="AM46" s="25">
        <f t="shared" si="71"/>
        <v>1</v>
      </c>
      <c r="AO46" s="33">
        <f t="shared" si="72"/>
        <v>2100</v>
      </c>
      <c r="AP46" s="33" t="str">
        <f t="shared" si="73"/>
        <v/>
      </c>
      <c r="AQ46" s="125"/>
      <c r="AR46" s="126">
        <f t="shared" si="74"/>
        <v>25659.2074260175</v>
      </c>
      <c r="AS46" s="126" t="str">
        <f t="shared" si="75"/>
        <v/>
      </c>
      <c r="AT46" s="126"/>
      <c r="AU46" s="62">
        <f t="shared" si="57"/>
        <v>2.245173974012141</v>
      </c>
      <c r="AV46" s="62" t="str">
        <f t="shared" si="58"/>
        <v/>
      </c>
      <c r="AW46" s="62">
        <f t="shared" si="59"/>
        <v>2.245173974012141</v>
      </c>
      <c r="AX46" s="61">
        <f t="shared" si="76"/>
        <v>0.31123138610251222</v>
      </c>
      <c r="AY46" s="126"/>
      <c r="AZ46" s="33">
        <f>IF(B46="","",VLOOKUP($A$3,'Tab1-Plan'!$B$30:$F$33,IF(B46&lt;65,2,3),FALSE))</f>
        <v>0.2</v>
      </c>
      <c r="BA46" s="33" t="str">
        <f>IF(T46="","",VLOOKUP($A$3,'Tab1-Plan'!$B$30:$F$33,IF(T46&lt;65,4,5),FALSE))</f>
        <v/>
      </c>
      <c r="BB46" s="115"/>
      <c r="BC46" s="126">
        <f t="shared" si="60"/>
        <v>5131.8414852035003</v>
      </c>
      <c r="BD46" s="126" t="str">
        <f t="shared" si="61"/>
        <v/>
      </c>
      <c r="BE46" s="125"/>
      <c r="BF46" s="62">
        <f t="shared" si="62"/>
        <v>0.44903479480242825</v>
      </c>
      <c r="BG46" s="62" t="str">
        <f t="shared" si="63"/>
        <v/>
      </c>
      <c r="BH46" s="62">
        <f t="shared" si="64"/>
        <v>0.44903479480242825</v>
      </c>
      <c r="BI46" s="61">
        <f t="shared" si="65"/>
        <v>6.2246277220502452E-2</v>
      </c>
      <c r="BJ46" s="61"/>
      <c r="BK46" s="61">
        <f t="shared" si="66"/>
        <v>1.7961391792097128</v>
      </c>
      <c r="BL46" s="61">
        <f t="shared" si="67"/>
        <v>0.24898510888200975</v>
      </c>
      <c r="BM46" s="127"/>
      <c r="BU46" s="37"/>
      <c r="BV46" s="127"/>
      <c r="BW46" s="127"/>
    </row>
    <row r="47" spans="1:75">
      <c r="A47" s="26">
        <f t="shared" si="30"/>
        <v>2065</v>
      </c>
      <c r="B47" s="26">
        <f t="shared" si="31"/>
        <v>110</v>
      </c>
      <c r="C47" s="26">
        <f t="shared" si="45"/>
        <v>33</v>
      </c>
      <c r="D47" s="103">
        <f t="shared" si="46"/>
        <v>0</v>
      </c>
      <c r="E47" s="118">
        <f t="shared" si="47"/>
        <v>0</v>
      </c>
      <c r="F47" s="103">
        <f t="shared" si="48"/>
        <v>1</v>
      </c>
      <c r="G47" s="103"/>
      <c r="H47" s="60">
        <f t="shared" si="4"/>
        <v>1</v>
      </c>
      <c r="I47" s="64">
        <v>1</v>
      </c>
      <c r="J47" s="64"/>
      <c r="K47" s="103">
        <f t="shared" si="32"/>
        <v>3.043154933357477E-5</v>
      </c>
      <c r="L47" s="103">
        <f t="shared" si="5"/>
        <v>0</v>
      </c>
      <c r="M47" s="103">
        <f t="shared" si="6"/>
        <v>0</v>
      </c>
      <c r="N47" s="103">
        <f t="shared" si="7"/>
        <v>3.043154933357477E-5</v>
      </c>
      <c r="O47" s="103">
        <f t="shared" si="8"/>
        <v>0</v>
      </c>
      <c r="P47" s="103">
        <f t="shared" si="33"/>
        <v>3.0431549333574787E-5</v>
      </c>
      <c r="Q47" s="103">
        <f t="shared" si="9"/>
        <v>0</v>
      </c>
      <c r="R47" s="103">
        <f t="shared" si="10"/>
        <v>1.5215774666787394E-5</v>
      </c>
      <c r="T47" s="26" t="str">
        <f t="shared" si="34"/>
        <v/>
      </c>
      <c r="U47" s="119" t="str">
        <f t="shared" si="49"/>
        <v/>
      </c>
      <c r="V47" s="119"/>
      <c r="W47" s="120" t="str">
        <f t="shared" si="68"/>
        <v/>
      </c>
      <c r="X47" s="120" t="str">
        <f t="shared" si="36"/>
        <v/>
      </c>
      <c r="Y47" s="120" t="str">
        <f t="shared" si="50"/>
        <v/>
      </c>
      <c r="Z47" s="120"/>
      <c r="AA47" s="119">
        <f t="shared" si="69"/>
        <v>0.13202132544653825</v>
      </c>
      <c r="AC47" s="26">
        <f t="shared" si="51"/>
        <v>110</v>
      </c>
      <c r="AD47" s="25">
        <f t="shared" si="52"/>
        <v>1.5242218824609679</v>
      </c>
      <c r="AE47" s="105"/>
      <c r="AF47" s="26" t="str">
        <f t="shared" si="53"/>
        <v/>
      </c>
      <c r="AG47" s="25" t="str">
        <f t="shared" si="54"/>
        <v/>
      </c>
      <c r="AH47" s="123"/>
      <c r="AI47" s="122">
        <f t="shared" si="55"/>
        <v>0.05</v>
      </c>
      <c r="AJ47" s="124">
        <f t="shared" si="56"/>
        <v>0</v>
      </c>
      <c r="AL47" s="25">
        <f t="shared" si="70"/>
        <v>8.417149668717796</v>
      </c>
      <c r="AM47" s="25">
        <f t="shared" si="71"/>
        <v>1</v>
      </c>
      <c r="AO47" s="33">
        <f t="shared" si="72"/>
        <v>2100</v>
      </c>
      <c r="AP47" s="33" t="str">
        <f t="shared" si="73"/>
        <v/>
      </c>
      <c r="AQ47" s="125"/>
      <c r="AR47" s="126">
        <f t="shared" si="74"/>
        <v>26942.16779731838</v>
      </c>
      <c r="AS47" s="126" t="str">
        <f t="shared" si="75"/>
        <v/>
      </c>
      <c r="AT47" s="126"/>
      <c r="AU47" s="62">
        <f t="shared" si="57"/>
        <v>0.40994595423877211</v>
      </c>
      <c r="AV47" s="62" t="str">
        <f t="shared" si="58"/>
        <v/>
      </c>
      <c r="AW47" s="62">
        <f t="shared" si="59"/>
        <v>0.40994595423877211</v>
      </c>
      <c r="AX47" s="61">
        <f t="shared" si="76"/>
        <v>5.4121608240048608E-2</v>
      </c>
      <c r="AY47" s="126"/>
      <c r="AZ47" s="33">
        <f>IF(B47="","",VLOOKUP($A$3,'Tab1-Plan'!$B$30:$F$33,IF(B47&lt;65,2,3),FALSE))</f>
        <v>0.2</v>
      </c>
      <c r="BA47" s="33" t="str">
        <f>IF(T47="","",VLOOKUP($A$3,'Tab1-Plan'!$B$30:$F$33,IF(T47&lt;65,4,5),FALSE))</f>
        <v/>
      </c>
      <c r="BB47" s="115"/>
      <c r="BC47" s="126">
        <f t="shared" si="60"/>
        <v>5388.4335594636759</v>
      </c>
      <c r="BD47" s="126" t="str">
        <f t="shared" si="61"/>
        <v/>
      </c>
      <c r="BE47" s="125"/>
      <c r="BF47" s="62">
        <f t="shared" si="62"/>
        <v>8.1989190847754426E-2</v>
      </c>
      <c r="BG47" s="62" t="str">
        <f t="shared" si="63"/>
        <v/>
      </c>
      <c r="BH47" s="62">
        <f t="shared" si="64"/>
        <v>8.1989190847754426E-2</v>
      </c>
      <c r="BI47" s="61">
        <f t="shared" si="65"/>
        <v>1.0824321648009722E-2</v>
      </c>
      <c r="BJ47" s="61"/>
      <c r="BK47" s="61">
        <f t="shared" si="66"/>
        <v>0.3279567633910177</v>
      </c>
      <c r="BL47" s="61">
        <f t="shared" si="67"/>
        <v>4.3297286592038887E-2</v>
      </c>
      <c r="BM47" s="127"/>
      <c r="BU47" s="37"/>
      <c r="BV47" s="127"/>
      <c r="BW47" s="127"/>
    </row>
    <row r="48" spans="1:75">
      <c r="A48" s="26" t="str">
        <f t="shared" si="30"/>
        <v/>
      </c>
      <c r="B48" s="26" t="str">
        <f t="shared" si="31"/>
        <v/>
      </c>
      <c r="C48" s="26" t="str">
        <f t="shared" si="45"/>
        <v/>
      </c>
      <c r="D48" s="103" t="str">
        <f t="shared" si="46"/>
        <v/>
      </c>
      <c r="E48" s="118" t="str">
        <f t="shared" si="47"/>
        <v/>
      </c>
      <c r="F48" s="103" t="str">
        <f t="shared" si="48"/>
        <v/>
      </c>
      <c r="G48" s="103"/>
      <c r="H48" s="60" t="str">
        <f t="shared" si="4"/>
        <v/>
      </c>
      <c r="I48" s="64"/>
      <c r="J48" s="64"/>
      <c r="K48" s="103" t="str">
        <f t="shared" si="32"/>
        <v/>
      </c>
      <c r="L48" s="103" t="str">
        <f t="shared" si="5"/>
        <v/>
      </c>
      <c r="M48" s="103" t="str">
        <f t="shared" si="6"/>
        <v/>
      </c>
      <c r="N48" s="103" t="str">
        <f t="shared" si="7"/>
        <v/>
      </c>
      <c r="O48" s="103" t="str">
        <f t="shared" si="8"/>
        <v/>
      </c>
      <c r="P48" s="103" t="str">
        <f t="shared" si="33"/>
        <v/>
      </c>
      <c r="Q48" s="103" t="str">
        <f t="shared" si="9"/>
        <v/>
      </c>
      <c r="R48" s="103" t="str">
        <f t="shared" si="10"/>
        <v/>
      </c>
      <c r="T48" s="26" t="str">
        <f t="shared" si="34"/>
        <v/>
      </c>
      <c r="U48" s="119" t="str">
        <f t="shared" si="49"/>
        <v/>
      </c>
      <c r="V48" s="119"/>
      <c r="W48" s="120" t="str">
        <f t="shared" si="68"/>
        <v/>
      </c>
      <c r="X48" s="120" t="str">
        <f t="shared" si="36"/>
        <v/>
      </c>
      <c r="Y48" s="120" t="str">
        <f t="shared" si="50"/>
        <v/>
      </c>
      <c r="Z48" s="120"/>
      <c r="AA48" s="119" t="str">
        <f t="shared" si="69"/>
        <v/>
      </c>
      <c r="AC48" s="26" t="str">
        <f t="shared" si="51"/>
        <v/>
      </c>
      <c r="AD48" s="25" t="str">
        <f t="shared" si="52"/>
        <v/>
      </c>
      <c r="AE48" s="105"/>
      <c r="AF48" s="26" t="str">
        <f t="shared" si="53"/>
        <v/>
      </c>
      <c r="AG48" s="25" t="str">
        <f t="shared" si="54"/>
        <v/>
      </c>
      <c r="AH48" s="123"/>
      <c r="AI48" s="122" t="str">
        <f t="shared" si="55"/>
        <v/>
      </c>
      <c r="AJ48" s="124" t="str">
        <f t="shared" si="56"/>
        <v/>
      </c>
      <c r="AL48" s="25" t="str">
        <f t="shared" si="70"/>
        <v/>
      </c>
      <c r="AM48" s="25" t="str">
        <f t="shared" si="71"/>
        <v/>
      </c>
      <c r="AO48" s="33" t="str">
        <f t="shared" si="72"/>
        <v/>
      </c>
      <c r="AP48" s="33" t="str">
        <f t="shared" si="73"/>
        <v/>
      </c>
      <c r="AQ48" s="125"/>
      <c r="AR48" s="126" t="str">
        <f t="shared" si="74"/>
        <v/>
      </c>
      <c r="AS48" s="126" t="str">
        <f t="shared" si="75"/>
        <v/>
      </c>
      <c r="AT48" s="126"/>
      <c r="AU48" s="62" t="str">
        <f t="shared" si="57"/>
        <v/>
      </c>
      <c r="AV48" s="62" t="str">
        <f t="shared" si="58"/>
        <v/>
      </c>
      <c r="AW48" s="62" t="str">
        <f t="shared" si="59"/>
        <v/>
      </c>
      <c r="AX48" s="61" t="str">
        <f t="shared" si="76"/>
        <v/>
      </c>
      <c r="AY48" s="126"/>
      <c r="AZ48" s="33" t="str">
        <f>IF(B48="","",VLOOKUP($A$3,'Tab1-Plan'!$B$30:$F$33,IF(B48&lt;65,2,3),FALSE))</f>
        <v/>
      </c>
      <c r="BA48" s="33" t="str">
        <f>IF(T48="","",VLOOKUP($A$3,'Tab1-Plan'!$B$30:$F$33,IF(T48&lt;65,4,5),FALSE))</f>
        <v/>
      </c>
      <c r="BB48" s="115"/>
      <c r="BC48" s="126" t="str">
        <f t="shared" si="60"/>
        <v/>
      </c>
      <c r="BD48" s="126" t="str">
        <f t="shared" si="61"/>
        <v/>
      </c>
      <c r="BE48" s="125"/>
      <c r="BF48" s="62" t="str">
        <f t="shared" si="62"/>
        <v/>
      </c>
      <c r="BG48" s="62" t="str">
        <f t="shared" si="63"/>
        <v/>
      </c>
      <c r="BH48" s="62" t="str">
        <f t="shared" si="64"/>
        <v/>
      </c>
      <c r="BI48" s="61" t="str">
        <f t="shared" si="65"/>
        <v/>
      </c>
      <c r="BJ48" s="61"/>
      <c r="BK48" s="61" t="str">
        <f t="shared" si="66"/>
        <v/>
      </c>
      <c r="BL48" s="61" t="str">
        <f t="shared" si="67"/>
        <v/>
      </c>
      <c r="BM48" s="127"/>
      <c r="BU48" s="37"/>
      <c r="BV48" s="127"/>
      <c r="BW48" s="127"/>
    </row>
    <row r="49" spans="1:75">
      <c r="A49" s="26" t="str">
        <f t="shared" si="30"/>
        <v/>
      </c>
      <c r="B49" s="26" t="str">
        <f t="shared" si="31"/>
        <v/>
      </c>
      <c r="C49" s="26" t="str">
        <f t="shared" si="45"/>
        <v/>
      </c>
      <c r="D49" s="103" t="str">
        <f t="shared" si="46"/>
        <v/>
      </c>
      <c r="E49" s="118" t="str">
        <f t="shared" si="47"/>
        <v/>
      </c>
      <c r="F49" s="103" t="str">
        <f t="shared" si="48"/>
        <v/>
      </c>
      <c r="G49" s="103"/>
      <c r="H49" s="60" t="str">
        <f t="shared" si="4"/>
        <v/>
      </c>
      <c r="I49" s="64"/>
      <c r="J49" s="64"/>
      <c r="K49" s="103" t="str">
        <f t="shared" si="32"/>
        <v/>
      </c>
      <c r="L49" s="103" t="str">
        <f t="shared" si="5"/>
        <v/>
      </c>
      <c r="M49" s="103" t="str">
        <f t="shared" si="6"/>
        <v/>
      </c>
      <c r="N49" s="103" t="str">
        <f t="shared" si="7"/>
        <v/>
      </c>
      <c r="O49" s="103" t="str">
        <f t="shared" si="8"/>
        <v/>
      </c>
      <c r="P49" s="103" t="str">
        <f t="shared" si="33"/>
        <v/>
      </c>
      <c r="Q49" s="103" t="str">
        <f t="shared" si="9"/>
        <v/>
      </c>
      <c r="R49" s="103" t="str">
        <f t="shared" si="10"/>
        <v/>
      </c>
      <c r="T49" s="26" t="str">
        <f t="shared" si="34"/>
        <v/>
      </c>
      <c r="U49" s="119" t="str">
        <f t="shared" si="49"/>
        <v/>
      </c>
      <c r="V49" s="119"/>
      <c r="W49" s="120" t="str">
        <f t="shared" si="68"/>
        <v/>
      </c>
      <c r="X49" s="120" t="str">
        <f t="shared" si="36"/>
        <v/>
      </c>
      <c r="Y49" s="120" t="str">
        <f t="shared" si="50"/>
        <v/>
      </c>
      <c r="Z49" s="120"/>
      <c r="AA49" s="119" t="str">
        <f t="shared" si="69"/>
        <v/>
      </c>
      <c r="AC49" s="26" t="str">
        <f t="shared" si="51"/>
        <v/>
      </c>
      <c r="AD49" s="25" t="str">
        <f t="shared" si="52"/>
        <v/>
      </c>
      <c r="AE49" s="105"/>
      <c r="AF49" s="26" t="str">
        <f t="shared" si="53"/>
        <v/>
      </c>
      <c r="AG49" s="25" t="str">
        <f t="shared" si="54"/>
        <v/>
      </c>
      <c r="AH49" s="123"/>
      <c r="AI49" s="122" t="str">
        <f t="shared" si="55"/>
        <v/>
      </c>
      <c r="AJ49" s="124" t="str">
        <f t="shared" si="56"/>
        <v/>
      </c>
      <c r="AL49" s="25" t="str">
        <f t="shared" si="70"/>
        <v/>
      </c>
      <c r="AM49" s="25" t="str">
        <f t="shared" si="71"/>
        <v/>
      </c>
      <c r="AO49" s="33" t="str">
        <f t="shared" si="72"/>
        <v/>
      </c>
      <c r="AP49" s="33" t="str">
        <f t="shared" si="73"/>
        <v/>
      </c>
      <c r="AQ49" s="125"/>
      <c r="AR49" s="126" t="str">
        <f t="shared" si="74"/>
        <v/>
      </c>
      <c r="AS49" s="126" t="str">
        <f t="shared" si="75"/>
        <v/>
      </c>
      <c r="AT49" s="126"/>
      <c r="AU49" s="62" t="str">
        <f t="shared" si="57"/>
        <v/>
      </c>
      <c r="AV49" s="62" t="str">
        <f t="shared" si="58"/>
        <v/>
      </c>
      <c r="AW49" s="62" t="str">
        <f t="shared" si="59"/>
        <v/>
      </c>
      <c r="AX49" s="61" t="str">
        <f t="shared" si="76"/>
        <v/>
      </c>
      <c r="AY49" s="126"/>
      <c r="AZ49" s="33" t="str">
        <f>IF(B49="","",VLOOKUP($A$3,'Tab1-Plan'!$B$30:$F$33,IF(B49&lt;65,2,3),FALSE))</f>
        <v/>
      </c>
      <c r="BA49" s="33" t="str">
        <f>IF(T49="","",VLOOKUP($A$3,'Tab1-Plan'!$B$30:$F$33,IF(T49&lt;65,4,5),FALSE))</f>
        <v/>
      </c>
      <c r="BB49" s="115"/>
      <c r="BC49" s="126" t="str">
        <f t="shared" si="60"/>
        <v/>
      </c>
      <c r="BD49" s="126" t="str">
        <f t="shared" si="61"/>
        <v/>
      </c>
      <c r="BE49" s="125"/>
      <c r="BF49" s="62" t="str">
        <f t="shared" si="62"/>
        <v/>
      </c>
      <c r="BG49" s="62" t="str">
        <f t="shared" si="63"/>
        <v/>
      </c>
      <c r="BH49" s="62" t="str">
        <f t="shared" si="64"/>
        <v/>
      </c>
      <c r="BI49" s="61" t="str">
        <f t="shared" si="65"/>
        <v/>
      </c>
      <c r="BJ49" s="61"/>
      <c r="BK49" s="61" t="str">
        <f t="shared" si="66"/>
        <v/>
      </c>
      <c r="BL49" s="61" t="str">
        <f t="shared" si="67"/>
        <v/>
      </c>
      <c r="BM49" s="129"/>
      <c r="BU49" s="37"/>
      <c r="BV49" s="127"/>
      <c r="BW49" s="127"/>
    </row>
    <row r="50" spans="1:75">
      <c r="A50" s="26" t="str">
        <f t="shared" si="30"/>
        <v/>
      </c>
      <c r="B50" s="26" t="str">
        <f t="shared" si="31"/>
        <v/>
      </c>
      <c r="C50" s="26" t="str">
        <f t="shared" si="45"/>
        <v/>
      </c>
      <c r="D50" s="103" t="str">
        <f t="shared" si="46"/>
        <v/>
      </c>
      <c r="E50" s="118" t="str">
        <f t="shared" si="47"/>
        <v/>
      </c>
      <c r="F50" s="103" t="str">
        <f t="shared" si="48"/>
        <v/>
      </c>
      <c r="G50" s="103"/>
      <c r="H50" s="60" t="str">
        <f t="shared" si="4"/>
        <v/>
      </c>
      <c r="I50" s="64"/>
      <c r="J50" s="64"/>
      <c r="K50" s="103" t="str">
        <f t="shared" si="32"/>
        <v/>
      </c>
      <c r="L50" s="103" t="str">
        <f t="shared" si="5"/>
        <v/>
      </c>
      <c r="M50" s="103" t="str">
        <f t="shared" si="6"/>
        <v/>
      </c>
      <c r="N50" s="103" t="str">
        <f t="shared" si="7"/>
        <v/>
      </c>
      <c r="O50" s="103" t="str">
        <f t="shared" si="8"/>
        <v/>
      </c>
      <c r="P50" s="103" t="str">
        <f t="shared" si="33"/>
        <v/>
      </c>
      <c r="Q50" s="103" t="str">
        <f t="shared" si="9"/>
        <v/>
      </c>
      <c r="R50" s="103" t="str">
        <f t="shared" si="10"/>
        <v/>
      </c>
      <c r="T50" s="26" t="str">
        <f t="shared" si="34"/>
        <v/>
      </c>
      <c r="U50" s="119" t="str">
        <f t="shared" si="49"/>
        <v/>
      </c>
      <c r="V50" s="119"/>
      <c r="W50" s="120" t="str">
        <f t="shared" si="68"/>
        <v/>
      </c>
      <c r="X50" s="120" t="str">
        <f t="shared" si="36"/>
        <v/>
      </c>
      <c r="Y50" s="120" t="str">
        <f t="shared" si="50"/>
        <v/>
      </c>
      <c r="Z50" s="120"/>
      <c r="AA50" s="119" t="str">
        <f t="shared" si="69"/>
        <v/>
      </c>
      <c r="AC50" s="26" t="str">
        <f t="shared" si="51"/>
        <v/>
      </c>
      <c r="AD50" s="25" t="str">
        <f t="shared" si="52"/>
        <v/>
      </c>
      <c r="AE50" s="105"/>
      <c r="AF50" s="26" t="str">
        <f t="shared" si="53"/>
        <v/>
      </c>
      <c r="AG50" s="25" t="str">
        <f t="shared" si="54"/>
        <v/>
      </c>
      <c r="AH50" s="123"/>
      <c r="AI50" s="122" t="str">
        <f t="shared" si="55"/>
        <v/>
      </c>
      <c r="AJ50" s="124" t="str">
        <f t="shared" si="56"/>
        <v/>
      </c>
      <c r="AL50" s="25" t="str">
        <f t="shared" si="70"/>
        <v/>
      </c>
      <c r="AM50" s="25" t="str">
        <f t="shared" si="71"/>
        <v/>
      </c>
      <c r="AO50" s="33" t="str">
        <f t="shared" si="72"/>
        <v/>
      </c>
      <c r="AP50" s="33" t="str">
        <f t="shared" si="73"/>
        <v/>
      </c>
      <c r="AQ50" s="125"/>
      <c r="AR50" s="126" t="str">
        <f t="shared" si="74"/>
        <v/>
      </c>
      <c r="AS50" s="126" t="str">
        <f t="shared" si="75"/>
        <v/>
      </c>
      <c r="AT50" s="126"/>
      <c r="AU50" s="62" t="str">
        <f t="shared" si="57"/>
        <v/>
      </c>
      <c r="AV50" s="62" t="str">
        <f t="shared" si="58"/>
        <v/>
      </c>
      <c r="AW50" s="62" t="str">
        <f t="shared" si="59"/>
        <v/>
      </c>
      <c r="AX50" s="61" t="str">
        <f t="shared" si="76"/>
        <v/>
      </c>
      <c r="AY50" s="126"/>
      <c r="AZ50" s="33" t="str">
        <f>IF(B50="","",VLOOKUP($A$3,'Tab1-Plan'!$B$30:$F$33,IF(B50&lt;65,2,3),FALSE))</f>
        <v/>
      </c>
      <c r="BA50" s="33" t="str">
        <f>IF(T50="","",VLOOKUP($A$3,'Tab1-Plan'!$B$30:$F$33,IF(T50&lt;65,4,5),FALSE))</f>
        <v/>
      </c>
      <c r="BB50" s="115"/>
      <c r="BC50" s="126" t="str">
        <f t="shared" si="60"/>
        <v/>
      </c>
      <c r="BD50" s="126" t="str">
        <f t="shared" si="61"/>
        <v/>
      </c>
      <c r="BE50" s="125"/>
      <c r="BF50" s="62" t="str">
        <f t="shared" si="62"/>
        <v/>
      </c>
      <c r="BG50" s="62" t="str">
        <f t="shared" si="63"/>
        <v/>
      </c>
      <c r="BH50" s="62" t="str">
        <f t="shared" si="64"/>
        <v/>
      </c>
      <c r="BI50" s="61" t="str">
        <f t="shared" si="65"/>
        <v/>
      </c>
      <c r="BJ50" s="61"/>
      <c r="BK50" s="61" t="str">
        <f t="shared" si="66"/>
        <v/>
      </c>
      <c r="BL50" s="61" t="str">
        <f t="shared" si="67"/>
        <v/>
      </c>
      <c r="BM50" s="127"/>
      <c r="BU50" s="37"/>
      <c r="BV50" s="127"/>
      <c r="BW50" s="127"/>
    </row>
    <row r="51" spans="1:75">
      <c r="A51" s="26" t="str">
        <f t="shared" si="30"/>
        <v/>
      </c>
      <c r="B51" s="26" t="str">
        <f t="shared" si="31"/>
        <v/>
      </c>
      <c r="C51" s="26" t="str">
        <f t="shared" si="45"/>
        <v/>
      </c>
      <c r="D51" s="103" t="str">
        <f t="shared" si="46"/>
        <v/>
      </c>
      <c r="E51" s="118" t="str">
        <f t="shared" si="47"/>
        <v/>
      </c>
      <c r="F51" s="103" t="str">
        <f t="shared" si="48"/>
        <v/>
      </c>
      <c r="G51" s="103"/>
      <c r="H51" s="60" t="str">
        <f t="shared" si="4"/>
        <v/>
      </c>
      <c r="I51" s="64"/>
      <c r="J51" s="64"/>
      <c r="K51" s="103" t="str">
        <f t="shared" si="32"/>
        <v/>
      </c>
      <c r="L51" s="103" t="str">
        <f t="shared" si="5"/>
        <v/>
      </c>
      <c r="M51" s="103" t="str">
        <f t="shared" si="6"/>
        <v/>
      </c>
      <c r="N51" s="103" t="str">
        <f t="shared" si="7"/>
        <v/>
      </c>
      <c r="O51" s="103" t="str">
        <f t="shared" si="8"/>
        <v/>
      </c>
      <c r="P51" s="103" t="str">
        <f t="shared" si="33"/>
        <v/>
      </c>
      <c r="Q51" s="103" t="str">
        <f t="shared" si="9"/>
        <v/>
      </c>
      <c r="R51" s="103" t="str">
        <f t="shared" si="10"/>
        <v/>
      </c>
      <c r="T51" s="26" t="str">
        <f t="shared" si="34"/>
        <v/>
      </c>
      <c r="U51" s="119" t="str">
        <f t="shared" si="49"/>
        <v/>
      </c>
      <c r="V51" s="119"/>
      <c r="W51" s="120" t="str">
        <f t="shared" si="68"/>
        <v/>
      </c>
      <c r="X51" s="120" t="str">
        <f t="shared" si="36"/>
        <v/>
      </c>
      <c r="Y51" s="120" t="str">
        <f t="shared" si="50"/>
        <v/>
      </c>
      <c r="Z51" s="120"/>
      <c r="AA51" s="119" t="str">
        <f t="shared" si="69"/>
        <v/>
      </c>
      <c r="AC51" s="26" t="str">
        <f t="shared" si="51"/>
        <v/>
      </c>
      <c r="AD51" s="25" t="str">
        <f t="shared" si="52"/>
        <v/>
      </c>
      <c r="AE51" s="105"/>
      <c r="AF51" s="26" t="str">
        <f t="shared" si="53"/>
        <v/>
      </c>
      <c r="AG51" s="25" t="str">
        <f t="shared" si="54"/>
        <v/>
      </c>
      <c r="AH51" s="123"/>
      <c r="AI51" s="122" t="str">
        <f t="shared" si="55"/>
        <v/>
      </c>
      <c r="AJ51" s="124" t="str">
        <f t="shared" si="56"/>
        <v/>
      </c>
      <c r="AL51" s="25" t="str">
        <f t="shared" si="70"/>
        <v/>
      </c>
      <c r="AM51" s="25" t="str">
        <f t="shared" si="71"/>
        <v/>
      </c>
      <c r="AO51" s="33" t="str">
        <f t="shared" si="72"/>
        <v/>
      </c>
      <c r="AP51" s="33" t="str">
        <f t="shared" si="73"/>
        <v/>
      </c>
      <c r="AQ51" s="125"/>
      <c r="AR51" s="126" t="str">
        <f t="shared" si="74"/>
        <v/>
      </c>
      <c r="AS51" s="126" t="str">
        <f t="shared" si="75"/>
        <v/>
      </c>
      <c r="AT51" s="126"/>
      <c r="AU51" s="62" t="str">
        <f t="shared" si="57"/>
        <v/>
      </c>
      <c r="AV51" s="62" t="str">
        <f t="shared" si="58"/>
        <v/>
      </c>
      <c r="AW51" s="62" t="str">
        <f t="shared" si="59"/>
        <v/>
      </c>
      <c r="AX51" s="61" t="str">
        <f t="shared" si="76"/>
        <v/>
      </c>
      <c r="AY51" s="126"/>
      <c r="AZ51" s="33" t="str">
        <f>IF(B51="","",VLOOKUP($A$3,'Tab1-Plan'!$B$30:$F$33,IF(B51&lt;65,2,3),FALSE))</f>
        <v/>
      </c>
      <c r="BA51" s="33" t="str">
        <f>IF(T51="","",VLOOKUP($A$3,'Tab1-Plan'!$B$30:$F$33,IF(T51&lt;65,4,5),FALSE))</f>
        <v/>
      </c>
      <c r="BB51" s="115"/>
      <c r="BC51" s="126" t="str">
        <f t="shared" si="60"/>
        <v/>
      </c>
      <c r="BD51" s="126" t="str">
        <f t="shared" si="61"/>
        <v/>
      </c>
      <c r="BE51" s="125"/>
      <c r="BF51" s="62" t="str">
        <f t="shared" si="62"/>
        <v/>
      </c>
      <c r="BG51" s="62" t="str">
        <f t="shared" si="63"/>
        <v/>
      </c>
      <c r="BH51" s="62" t="str">
        <f t="shared" si="64"/>
        <v/>
      </c>
      <c r="BI51" s="61" t="str">
        <f t="shared" si="65"/>
        <v/>
      </c>
      <c r="BJ51" s="61"/>
      <c r="BK51" s="61" t="str">
        <f t="shared" si="66"/>
        <v/>
      </c>
      <c r="BL51" s="61" t="str">
        <f t="shared" si="67"/>
        <v/>
      </c>
      <c r="BM51" s="127"/>
      <c r="BU51" s="37"/>
      <c r="BV51" s="127"/>
      <c r="BW51" s="127"/>
    </row>
    <row r="52" spans="1:75">
      <c r="A52" s="26" t="str">
        <f t="shared" si="30"/>
        <v/>
      </c>
      <c r="B52" s="26" t="str">
        <f t="shared" si="31"/>
        <v/>
      </c>
      <c r="C52" s="26" t="str">
        <f t="shared" si="45"/>
        <v/>
      </c>
      <c r="D52" s="103" t="str">
        <f t="shared" si="46"/>
        <v/>
      </c>
      <c r="E52" s="118" t="str">
        <f t="shared" si="47"/>
        <v/>
      </c>
      <c r="F52" s="103" t="str">
        <f t="shared" si="48"/>
        <v/>
      </c>
      <c r="G52" s="103"/>
      <c r="H52" s="60" t="str">
        <f t="shared" si="4"/>
        <v/>
      </c>
      <c r="I52" s="64"/>
      <c r="J52" s="64"/>
      <c r="K52" s="103" t="str">
        <f t="shared" si="32"/>
        <v/>
      </c>
      <c r="L52" s="103" t="str">
        <f t="shared" si="5"/>
        <v/>
      </c>
      <c r="M52" s="103" t="str">
        <f t="shared" si="6"/>
        <v/>
      </c>
      <c r="N52" s="103" t="str">
        <f t="shared" si="7"/>
        <v/>
      </c>
      <c r="O52" s="103" t="str">
        <f t="shared" si="8"/>
        <v/>
      </c>
      <c r="P52" s="103" t="str">
        <f t="shared" si="33"/>
        <v/>
      </c>
      <c r="Q52" s="103" t="str">
        <f t="shared" si="9"/>
        <v/>
      </c>
      <c r="R52" s="103" t="str">
        <f t="shared" si="10"/>
        <v/>
      </c>
      <c r="T52" s="26" t="str">
        <f t="shared" si="34"/>
        <v/>
      </c>
      <c r="U52" s="119" t="str">
        <f t="shared" si="49"/>
        <v/>
      </c>
      <c r="V52" s="119"/>
      <c r="W52" s="120" t="str">
        <f t="shared" si="68"/>
        <v/>
      </c>
      <c r="X52" s="120" t="str">
        <f t="shared" si="36"/>
        <v/>
      </c>
      <c r="Y52" s="120" t="str">
        <f t="shared" si="50"/>
        <v/>
      </c>
      <c r="Z52" s="120"/>
      <c r="AA52" s="119" t="str">
        <f t="shared" si="69"/>
        <v/>
      </c>
      <c r="AC52" s="26" t="str">
        <f t="shared" si="51"/>
        <v/>
      </c>
      <c r="AD52" s="25" t="str">
        <f t="shared" si="52"/>
        <v/>
      </c>
      <c r="AE52" s="105"/>
      <c r="AF52" s="26" t="str">
        <f t="shared" si="53"/>
        <v/>
      </c>
      <c r="AG52" s="25" t="str">
        <f t="shared" si="54"/>
        <v/>
      </c>
      <c r="AH52" s="123"/>
      <c r="AI52" s="122" t="str">
        <f t="shared" si="55"/>
        <v/>
      </c>
      <c r="AJ52" s="124" t="str">
        <f t="shared" si="56"/>
        <v/>
      </c>
      <c r="AL52" s="25" t="str">
        <f t="shared" si="70"/>
        <v/>
      </c>
      <c r="AM52" s="25" t="str">
        <f t="shared" si="71"/>
        <v/>
      </c>
      <c r="AO52" s="33" t="str">
        <f t="shared" si="72"/>
        <v/>
      </c>
      <c r="AP52" s="33" t="str">
        <f t="shared" si="73"/>
        <v/>
      </c>
      <c r="AQ52" s="125"/>
      <c r="AR52" s="126" t="str">
        <f t="shared" si="74"/>
        <v/>
      </c>
      <c r="AS52" s="126" t="str">
        <f t="shared" si="75"/>
        <v/>
      </c>
      <c r="AT52" s="126"/>
      <c r="AU52" s="62" t="str">
        <f t="shared" si="57"/>
        <v/>
      </c>
      <c r="AV52" s="62" t="str">
        <f t="shared" si="58"/>
        <v/>
      </c>
      <c r="AW52" s="62" t="str">
        <f t="shared" si="59"/>
        <v/>
      </c>
      <c r="AX52" s="61" t="str">
        <f t="shared" si="76"/>
        <v/>
      </c>
      <c r="AY52" s="126"/>
      <c r="AZ52" s="33" t="str">
        <f>IF(B52="","",VLOOKUP($A$3,'Tab1-Plan'!$B$30:$F$33,IF(B52&lt;65,2,3),FALSE))</f>
        <v/>
      </c>
      <c r="BA52" s="33" t="str">
        <f>IF(T52="","",VLOOKUP($A$3,'Tab1-Plan'!$B$30:$F$33,IF(T52&lt;65,4,5),FALSE))</f>
        <v/>
      </c>
      <c r="BB52" s="115"/>
      <c r="BC52" s="126" t="str">
        <f t="shared" si="60"/>
        <v/>
      </c>
      <c r="BD52" s="126" t="str">
        <f t="shared" si="61"/>
        <v/>
      </c>
      <c r="BE52" s="125"/>
      <c r="BF52" s="62" t="str">
        <f t="shared" si="62"/>
        <v/>
      </c>
      <c r="BG52" s="62" t="str">
        <f t="shared" si="63"/>
        <v/>
      </c>
      <c r="BH52" s="62" t="str">
        <f t="shared" si="64"/>
        <v/>
      </c>
      <c r="BI52" s="61" t="str">
        <f t="shared" si="65"/>
        <v/>
      </c>
      <c r="BJ52" s="61"/>
      <c r="BK52" s="61" t="str">
        <f t="shared" si="66"/>
        <v/>
      </c>
      <c r="BL52" s="61" t="str">
        <f t="shared" si="67"/>
        <v/>
      </c>
      <c r="BM52" s="127"/>
      <c r="BU52" s="37"/>
      <c r="BV52" s="127"/>
      <c r="BW52" s="127"/>
    </row>
    <row r="53" spans="1:75">
      <c r="A53" s="26" t="str">
        <f t="shared" si="30"/>
        <v/>
      </c>
      <c r="B53" s="26" t="str">
        <f t="shared" si="31"/>
        <v/>
      </c>
      <c r="C53" s="26" t="str">
        <f t="shared" si="45"/>
        <v/>
      </c>
      <c r="D53" s="103" t="str">
        <f t="shared" si="46"/>
        <v/>
      </c>
      <c r="E53" s="118" t="str">
        <f t="shared" si="47"/>
        <v/>
      </c>
      <c r="F53" s="103" t="str">
        <f t="shared" si="48"/>
        <v/>
      </c>
      <c r="G53" s="103"/>
      <c r="H53" s="60" t="str">
        <f t="shared" si="4"/>
        <v/>
      </c>
      <c r="I53" s="64"/>
      <c r="J53" s="64"/>
      <c r="K53" s="103" t="str">
        <f t="shared" si="32"/>
        <v/>
      </c>
      <c r="L53" s="103" t="str">
        <f t="shared" si="5"/>
        <v/>
      </c>
      <c r="M53" s="103" t="str">
        <f t="shared" si="6"/>
        <v/>
      </c>
      <c r="N53" s="103" t="str">
        <f t="shared" si="7"/>
        <v/>
      </c>
      <c r="O53" s="103" t="str">
        <f t="shared" si="8"/>
        <v/>
      </c>
      <c r="P53" s="103" t="str">
        <f t="shared" si="33"/>
        <v/>
      </c>
      <c r="Q53" s="103" t="str">
        <f t="shared" si="9"/>
        <v/>
      </c>
      <c r="R53" s="103" t="str">
        <f t="shared" si="10"/>
        <v/>
      </c>
      <c r="T53" s="26" t="str">
        <f t="shared" si="34"/>
        <v/>
      </c>
      <c r="U53" s="119" t="str">
        <f t="shared" si="49"/>
        <v/>
      </c>
      <c r="V53" s="119"/>
      <c r="W53" s="120" t="str">
        <f t="shared" si="68"/>
        <v/>
      </c>
      <c r="X53" s="120" t="str">
        <f t="shared" si="36"/>
        <v/>
      </c>
      <c r="Y53" s="120" t="str">
        <f t="shared" si="50"/>
        <v/>
      </c>
      <c r="Z53" s="120"/>
      <c r="AA53" s="119" t="str">
        <f t="shared" si="69"/>
        <v/>
      </c>
      <c r="AC53" s="26" t="str">
        <f t="shared" si="51"/>
        <v/>
      </c>
      <c r="AD53" s="25" t="str">
        <f t="shared" si="52"/>
        <v/>
      </c>
      <c r="AE53" s="105"/>
      <c r="AF53" s="26" t="str">
        <f t="shared" si="53"/>
        <v/>
      </c>
      <c r="AG53" s="25" t="str">
        <f t="shared" si="54"/>
        <v/>
      </c>
      <c r="AH53" s="123"/>
      <c r="AI53" s="122" t="str">
        <f t="shared" si="55"/>
        <v/>
      </c>
      <c r="AJ53" s="124" t="str">
        <f t="shared" si="56"/>
        <v/>
      </c>
      <c r="AL53" s="25" t="str">
        <f t="shared" si="70"/>
        <v/>
      </c>
      <c r="AM53" s="25" t="str">
        <f t="shared" si="71"/>
        <v/>
      </c>
      <c r="AO53" s="33" t="str">
        <f t="shared" si="72"/>
        <v/>
      </c>
      <c r="AP53" s="33" t="str">
        <f t="shared" si="73"/>
        <v/>
      </c>
      <c r="AQ53" s="125"/>
      <c r="AR53" s="126" t="str">
        <f t="shared" si="74"/>
        <v/>
      </c>
      <c r="AS53" s="126" t="str">
        <f t="shared" si="75"/>
        <v/>
      </c>
      <c r="AT53" s="126"/>
      <c r="AU53" s="62" t="str">
        <f t="shared" si="57"/>
        <v/>
      </c>
      <c r="AV53" s="62" t="str">
        <f t="shared" si="58"/>
        <v/>
      </c>
      <c r="AW53" s="62" t="str">
        <f t="shared" si="59"/>
        <v/>
      </c>
      <c r="AX53" s="61" t="str">
        <f t="shared" si="76"/>
        <v/>
      </c>
      <c r="AY53" s="126"/>
      <c r="AZ53" s="33" t="str">
        <f>IF(B53="","",VLOOKUP($A$3,'Tab1-Plan'!$B$30:$F$33,IF(B53&lt;65,2,3),FALSE))</f>
        <v/>
      </c>
      <c r="BA53" s="33" t="str">
        <f>IF(T53="","",VLOOKUP($A$3,'Tab1-Plan'!$B$30:$F$33,IF(T53&lt;65,4,5),FALSE))</f>
        <v/>
      </c>
      <c r="BB53" s="115"/>
      <c r="BC53" s="126" t="str">
        <f t="shared" si="60"/>
        <v/>
      </c>
      <c r="BD53" s="126" t="str">
        <f t="shared" si="61"/>
        <v/>
      </c>
      <c r="BE53" s="125"/>
      <c r="BF53" s="62" t="str">
        <f t="shared" si="62"/>
        <v/>
      </c>
      <c r="BG53" s="62" t="str">
        <f t="shared" si="63"/>
        <v/>
      </c>
      <c r="BH53" s="62" t="str">
        <f t="shared" si="64"/>
        <v/>
      </c>
      <c r="BI53" s="61" t="str">
        <f t="shared" si="65"/>
        <v/>
      </c>
      <c r="BJ53" s="61"/>
      <c r="BK53" s="61" t="str">
        <f t="shared" si="66"/>
        <v/>
      </c>
      <c r="BL53" s="61" t="str">
        <f t="shared" si="67"/>
        <v/>
      </c>
      <c r="BM53" s="127"/>
      <c r="BU53" s="37"/>
      <c r="BV53" s="127"/>
      <c r="BW53" s="127"/>
    </row>
    <row r="54" spans="1:75">
      <c r="A54" s="26" t="str">
        <f t="shared" si="30"/>
        <v/>
      </c>
      <c r="B54" s="26" t="str">
        <f t="shared" si="31"/>
        <v/>
      </c>
      <c r="C54" s="26" t="str">
        <f t="shared" si="45"/>
        <v/>
      </c>
      <c r="D54" s="103" t="str">
        <f t="shared" si="46"/>
        <v/>
      </c>
      <c r="E54" s="118" t="str">
        <f t="shared" si="47"/>
        <v/>
      </c>
      <c r="F54" s="103" t="str">
        <f t="shared" si="48"/>
        <v/>
      </c>
      <c r="G54" s="103"/>
      <c r="H54" s="60" t="str">
        <f t="shared" si="4"/>
        <v/>
      </c>
      <c r="I54" s="64"/>
      <c r="J54" s="64"/>
      <c r="K54" s="103" t="str">
        <f t="shared" si="32"/>
        <v/>
      </c>
      <c r="L54" s="103" t="str">
        <f t="shared" si="5"/>
        <v/>
      </c>
      <c r="M54" s="103" t="str">
        <f t="shared" si="6"/>
        <v/>
      </c>
      <c r="N54" s="103" t="str">
        <f t="shared" si="7"/>
        <v/>
      </c>
      <c r="O54" s="103" t="str">
        <f t="shared" si="8"/>
        <v/>
      </c>
      <c r="P54" s="103" t="str">
        <f t="shared" si="33"/>
        <v/>
      </c>
      <c r="Q54" s="103" t="str">
        <f t="shared" si="9"/>
        <v/>
      </c>
      <c r="R54" s="103" t="str">
        <f t="shared" si="10"/>
        <v/>
      </c>
      <c r="T54" s="26" t="str">
        <f t="shared" si="34"/>
        <v/>
      </c>
      <c r="U54" s="119" t="str">
        <f t="shared" si="49"/>
        <v/>
      </c>
      <c r="V54" s="119"/>
      <c r="W54" s="120" t="str">
        <f t="shared" si="68"/>
        <v/>
      </c>
      <c r="X54" s="120" t="str">
        <f t="shared" si="36"/>
        <v/>
      </c>
      <c r="Y54" s="120" t="str">
        <f t="shared" si="50"/>
        <v/>
      </c>
      <c r="Z54" s="120"/>
      <c r="AA54" s="119" t="str">
        <f t="shared" si="69"/>
        <v/>
      </c>
      <c r="AC54" s="26" t="str">
        <f t="shared" si="51"/>
        <v/>
      </c>
      <c r="AD54" s="25" t="str">
        <f t="shared" si="52"/>
        <v/>
      </c>
      <c r="AE54" s="105"/>
      <c r="AF54" s="26" t="str">
        <f t="shared" si="53"/>
        <v/>
      </c>
      <c r="AG54" s="25" t="str">
        <f t="shared" si="54"/>
        <v/>
      </c>
      <c r="AH54" s="123"/>
      <c r="AI54" s="122" t="str">
        <f t="shared" si="55"/>
        <v/>
      </c>
      <c r="AJ54" s="124" t="str">
        <f t="shared" si="56"/>
        <v/>
      </c>
      <c r="AL54" s="25" t="str">
        <f t="shared" si="70"/>
        <v/>
      </c>
      <c r="AM54" s="25" t="str">
        <f t="shared" si="71"/>
        <v/>
      </c>
      <c r="AO54" s="33" t="str">
        <f t="shared" si="72"/>
        <v/>
      </c>
      <c r="AP54" s="33" t="str">
        <f t="shared" si="73"/>
        <v/>
      </c>
      <c r="AQ54" s="125"/>
      <c r="AR54" s="126" t="str">
        <f t="shared" si="74"/>
        <v/>
      </c>
      <c r="AS54" s="126" t="str">
        <f t="shared" si="75"/>
        <v/>
      </c>
      <c r="AT54" s="126"/>
      <c r="AU54" s="62" t="str">
        <f t="shared" si="57"/>
        <v/>
      </c>
      <c r="AV54" s="62" t="str">
        <f t="shared" si="58"/>
        <v/>
      </c>
      <c r="AW54" s="62" t="str">
        <f t="shared" si="59"/>
        <v/>
      </c>
      <c r="AX54" s="61" t="str">
        <f t="shared" si="76"/>
        <v/>
      </c>
      <c r="AY54" s="126"/>
      <c r="AZ54" s="33" t="str">
        <f>IF(B54="","",VLOOKUP($A$3,'Tab1-Plan'!$B$30:$F$33,IF(B54&lt;65,2,3),FALSE))</f>
        <v/>
      </c>
      <c r="BA54" s="33" t="str">
        <f>IF(T54="","",VLOOKUP($A$3,'Tab1-Plan'!$B$30:$F$33,IF(T54&lt;65,4,5),FALSE))</f>
        <v/>
      </c>
      <c r="BB54" s="115"/>
      <c r="BC54" s="126" t="str">
        <f t="shared" si="60"/>
        <v/>
      </c>
      <c r="BD54" s="126" t="str">
        <f t="shared" si="61"/>
        <v/>
      </c>
      <c r="BE54" s="125"/>
      <c r="BF54" s="62" t="str">
        <f t="shared" si="62"/>
        <v/>
      </c>
      <c r="BG54" s="62" t="str">
        <f t="shared" si="63"/>
        <v/>
      </c>
      <c r="BH54" s="62" t="str">
        <f t="shared" si="64"/>
        <v/>
      </c>
      <c r="BI54" s="61" t="str">
        <f t="shared" si="65"/>
        <v/>
      </c>
      <c r="BJ54" s="61"/>
      <c r="BK54" s="61" t="str">
        <f t="shared" si="66"/>
        <v/>
      </c>
      <c r="BL54" s="61" t="str">
        <f t="shared" si="67"/>
        <v/>
      </c>
      <c r="BM54" s="127"/>
      <c r="BU54" s="37"/>
      <c r="BV54" s="127"/>
      <c r="BW54" s="127"/>
    </row>
    <row r="55" spans="1:75">
      <c r="A55" s="26" t="str">
        <f t="shared" si="30"/>
        <v/>
      </c>
      <c r="B55" s="26" t="str">
        <f t="shared" si="31"/>
        <v/>
      </c>
      <c r="C55" s="26" t="str">
        <f t="shared" si="45"/>
        <v/>
      </c>
      <c r="D55" s="103" t="str">
        <f t="shared" si="46"/>
        <v/>
      </c>
      <c r="E55" s="118" t="str">
        <f t="shared" si="47"/>
        <v/>
      </c>
      <c r="F55" s="103" t="str">
        <f t="shared" si="48"/>
        <v/>
      </c>
      <c r="G55" s="103"/>
      <c r="H55" s="60" t="str">
        <f t="shared" si="4"/>
        <v/>
      </c>
      <c r="I55" s="64"/>
      <c r="J55" s="64"/>
      <c r="K55" s="103" t="str">
        <f t="shared" si="32"/>
        <v/>
      </c>
      <c r="L55" s="103" t="str">
        <f t="shared" si="5"/>
        <v/>
      </c>
      <c r="M55" s="103" t="str">
        <f t="shared" si="6"/>
        <v/>
      </c>
      <c r="N55" s="103" t="str">
        <f t="shared" si="7"/>
        <v/>
      </c>
      <c r="O55" s="103" t="str">
        <f t="shared" si="8"/>
        <v/>
      </c>
      <c r="P55" s="103" t="str">
        <f t="shared" si="33"/>
        <v/>
      </c>
      <c r="Q55" s="103" t="str">
        <f t="shared" si="9"/>
        <v/>
      </c>
      <c r="R55" s="103" t="str">
        <f t="shared" si="10"/>
        <v/>
      </c>
      <c r="T55" s="26" t="str">
        <f t="shared" si="34"/>
        <v/>
      </c>
      <c r="U55" s="119" t="str">
        <f t="shared" si="49"/>
        <v/>
      </c>
      <c r="V55" s="119"/>
      <c r="W55" s="120" t="str">
        <f t="shared" si="68"/>
        <v/>
      </c>
      <c r="X55" s="120" t="str">
        <f t="shared" si="36"/>
        <v/>
      </c>
      <c r="Y55" s="120" t="str">
        <f t="shared" si="50"/>
        <v/>
      </c>
      <c r="Z55" s="120"/>
      <c r="AA55" s="119" t="str">
        <f t="shared" si="69"/>
        <v/>
      </c>
      <c r="AC55" s="26" t="str">
        <f t="shared" si="51"/>
        <v/>
      </c>
      <c r="AD55" s="25" t="str">
        <f t="shared" si="52"/>
        <v/>
      </c>
      <c r="AE55" s="105"/>
      <c r="AF55" s="26" t="str">
        <f t="shared" si="53"/>
        <v/>
      </c>
      <c r="AG55" s="25" t="str">
        <f t="shared" si="54"/>
        <v/>
      </c>
      <c r="AH55" s="123"/>
      <c r="AI55" s="122" t="str">
        <f t="shared" si="55"/>
        <v/>
      </c>
      <c r="AJ55" s="124" t="str">
        <f t="shared" si="56"/>
        <v/>
      </c>
      <c r="AL55" s="25" t="str">
        <f t="shared" si="70"/>
        <v/>
      </c>
      <c r="AM55" s="25" t="str">
        <f t="shared" si="71"/>
        <v/>
      </c>
      <c r="AO55" s="33" t="str">
        <f t="shared" si="72"/>
        <v/>
      </c>
      <c r="AP55" s="33" t="str">
        <f t="shared" si="73"/>
        <v/>
      </c>
      <c r="AQ55" s="125"/>
      <c r="AR55" s="126" t="str">
        <f t="shared" si="74"/>
        <v/>
      </c>
      <c r="AS55" s="126" t="str">
        <f t="shared" si="75"/>
        <v/>
      </c>
      <c r="AT55" s="126"/>
      <c r="AU55" s="62" t="str">
        <f t="shared" si="57"/>
        <v/>
      </c>
      <c r="AV55" s="62" t="str">
        <f t="shared" si="58"/>
        <v/>
      </c>
      <c r="AW55" s="62" t="str">
        <f t="shared" si="59"/>
        <v/>
      </c>
      <c r="AX55" s="61" t="str">
        <f t="shared" si="76"/>
        <v/>
      </c>
      <c r="AY55" s="126"/>
      <c r="AZ55" s="33" t="str">
        <f>IF(B55="","",VLOOKUP($A$3,'Tab1-Plan'!$B$30:$F$33,IF(B55&lt;65,2,3),FALSE))</f>
        <v/>
      </c>
      <c r="BA55" s="33" t="str">
        <f>IF(T55="","",VLOOKUP($A$3,'Tab1-Plan'!$B$30:$F$33,IF(T55&lt;65,4,5),FALSE))</f>
        <v/>
      </c>
      <c r="BB55" s="115"/>
      <c r="BC55" s="126" t="str">
        <f t="shared" si="60"/>
        <v/>
      </c>
      <c r="BD55" s="126" t="str">
        <f t="shared" si="61"/>
        <v/>
      </c>
      <c r="BE55" s="125"/>
      <c r="BF55" s="62" t="str">
        <f t="shared" si="62"/>
        <v/>
      </c>
      <c r="BG55" s="62" t="str">
        <f t="shared" si="63"/>
        <v/>
      </c>
      <c r="BH55" s="62" t="str">
        <f t="shared" si="64"/>
        <v/>
      </c>
      <c r="BI55" s="61" t="str">
        <f t="shared" si="65"/>
        <v/>
      </c>
      <c r="BJ55" s="61"/>
      <c r="BK55" s="61" t="str">
        <f t="shared" si="66"/>
        <v/>
      </c>
      <c r="BL55" s="61" t="str">
        <f t="shared" si="67"/>
        <v/>
      </c>
      <c r="BM55" s="127"/>
      <c r="BU55" s="37"/>
      <c r="BV55" s="127"/>
      <c r="BW55" s="127"/>
    </row>
    <row r="56" spans="1:75">
      <c r="A56" s="26" t="str">
        <f t="shared" si="30"/>
        <v/>
      </c>
      <c r="B56" s="26" t="str">
        <f t="shared" si="31"/>
        <v/>
      </c>
      <c r="C56" s="26" t="str">
        <f t="shared" si="45"/>
        <v/>
      </c>
      <c r="D56" s="103" t="str">
        <f t="shared" si="46"/>
        <v/>
      </c>
      <c r="E56" s="118" t="str">
        <f t="shared" si="47"/>
        <v/>
      </c>
      <c r="F56" s="103" t="str">
        <f t="shared" si="48"/>
        <v/>
      </c>
      <c r="G56" s="103"/>
      <c r="H56" s="60" t="str">
        <f t="shared" si="4"/>
        <v/>
      </c>
      <c r="I56" s="64"/>
      <c r="J56" s="64"/>
      <c r="K56" s="103" t="str">
        <f t="shared" si="32"/>
        <v/>
      </c>
      <c r="L56" s="103" t="str">
        <f t="shared" si="5"/>
        <v/>
      </c>
      <c r="M56" s="103" t="str">
        <f t="shared" si="6"/>
        <v/>
      </c>
      <c r="N56" s="103" t="str">
        <f t="shared" si="7"/>
        <v/>
      </c>
      <c r="O56" s="103" t="str">
        <f t="shared" si="8"/>
        <v/>
      </c>
      <c r="P56" s="103" t="str">
        <f t="shared" si="33"/>
        <v/>
      </c>
      <c r="Q56" s="103" t="str">
        <f t="shared" si="9"/>
        <v/>
      </c>
      <c r="R56" s="103" t="str">
        <f t="shared" si="10"/>
        <v/>
      </c>
      <c r="T56" s="26" t="str">
        <f t="shared" si="34"/>
        <v/>
      </c>
      <c r="U56" s="119" t="str">
        <f t="shared" si="49"/>
        <v/>
      </c>
      <c r="V56" s="119"/>
      <c r="W56" s="120" t="str">
        <f t="shared" si="68"/>
        <v/>
      </c>
      <c r="X56" s="120" t="str">
        <f t="shared" si="36"/>
        <v/>
      </c>
      <c r="Y56" s="120" t="str">
        <f t="shared" si="50"/>
        <v/>
      </c>
      <c r="Z56" s="120"/>
      <c r="AA56" s="119" t="str">
        <f t="shared" si="69"/>
        <v/>
      </c>
      <c r="AC56" s="26" t="str">
        <f t="shared" si="51"/>
        <v/>
      </c>
      <c r="AD56" s="25" t="str">
        <f t="shared" si="52"/>
        <v/>
      </c>
      <c r="AE56" s="105"/>
      <c r="AF56" s="26" t="str">
        <f t="shared" si="53"/>
        <v/>
      </c>
      <c r="AG56" s="25" t="str">
        <f t="shared" si="54"/>
        <v/>
      </c>
      <c r="AH56" s="123"/>
      <c r="AI56" s="122" t="str">
        <f t="shared" si="55"/>
        <v/>
      </c>
      <c r="AJ56" s="124" t="str">
        <f t="shared" si="56"/>
        <v/>
      </c>
      <c r="AL56" s="25" t="str">
        <f t="shared" si="70"/>
        <v/>
      </c>
      <c r="AM56" s="25" t="str">
        <f t="shared" si="71"/>
        <v/>
      </c>
      <c r="AO56" s="33" t="str">
        <f t="shared" si="72"/>
        <v/>
      </c>
      <c r="AP56" s="33" t="str">
        <f t="shared" si="73"/>
        <v/>
      </c>
      <c r="AQ56" s="125"/>
      <c r="AR56" s="126" t="str">
        <f t="shared" si="74"/>
        <v/>
      </c>
      <c r="AS56" s="126" t="str">
        <f t="shared" si="75"/>
        <v/>
      </c>
      <c r="AT56" s="126"/>
      <c r="AU56" s="62" t="str">
        <f t="shared" si="57"/>
        <v/>
      </c>
      <c r="AV56" s="62" t="str">
        <f t="shared" si="58"/>
        <v/>
      </c>
      <c r="AW56" s="62" t="str">
        <f t="shared" si="59"/>
        <v/>
      </c>
      <c r="AX56" s="61" t="str">
        <f t="shared" si="76"/>
        <v/>
      </c>
      <c r="AY56" s="126"/>
      <c r="AZ56" s="33" t="str">
        <f>IF(B56="","",VLOOKUP($A$3,'Tab1-Plan'!$B$30:$F$33,IF(B56&lt;65,2,3),FALSE))</f>
        <v/>
      </c>
      <c r="BA56" s="33" t="str">
        <f>IF(T56="","",VLOOKUP($A$3,'Tab1-Plan'!$B$30:$F$33,IF(T56&lt;65,4,5),FALSE))</f>
        <v/>
      </c>
      <c r="BB56" s="115"/>
      <c r="BC56" s="126" t="str">
        <f t="shared" si="60"/>
        <v/>
      </c>
      <c r="BD56" s="126" t="str">
        <f t="shared" si="61"/>
        <v/>
      </c>
      <c r="BE56" s="125"/>
      <c r="BF56" s="62" t="str">
        <f t="shared" si="62"/>
        <v/>
      </c>
      <c r="BG56" s="62" t="str">
        <f t="shared" si="63"/>
        <v/>
      </c>
      <c r="BH56" s="62" t="str">
        <f t="shared" si="64"/>
        <v/>
      </c>
      <c r="BI56" s="61" t="str">
        <f t="shared" si="65"/>
        <v/>
      </c>
      <c r="BJ56" s="61"/>
      <c r="BK56" s="61" t="str">
        <f t="shared" si="66"/>
        <v/>
      </c>
      <c r="BL56" s="61" t="str">
        <f t="shared" si="67"/>
        <v/>
      </c>
      <c r="BM56" s="127"/>
      <c r="BU56" s="37"/>
      <c r="BV56" s="127"/>
      <c r="BW56" s="127"/>
    </row>
    <row r="57" spans="1:75">
      <c r="A57" s="26" t="str">
        <f t="shared" si="30"/>
        <v/>
      </c>
      <c r="B57" s="26" t="str">
        <f t="shared" si="31"/>
        <v/>
      </c>
      <c r="C57" s="26" t="str">
        <f t="shared" si="45"/>
        <v/>
      </c>
      <c r="D57" s="103" t="str">
        <f t="shared" si="46"/>
        <v/>
      </c>
      <c r="E57" s="118" t="str">
        <f t="shared" si="47"/>
        <v/>
      </c>
      <c r="F57" s="103" t="str">
        <f t="shared" si="48"/>
        <v/>
      </c>
      <c r="G57" s="103"/>
      <c r="H57" s="60" t="str">
        <f t="shared" si="4"/>
        <v/>
      </c>
      <c r="I57" s="64"/>
      <c r="J57" s="64"/>
      <c r="K57" s="103" t="str">
        <f t="shared" si="32"/>
        <v/>
      </c>
      <c r="L57" s="103" t="str">
        <f t="shared" si="5"/>
        <v/>
      </c>
      <c r="M57" s="103" t="str">
        <f t="shared" si="6"/>
        <v/>
      </c>
      <c r="N57" s="103" t="str">
        <f t="shared" si="7"/>
        <v/>
      </c>
      <c r="O57" s="103" t="str">
        <f t="shared" si="8"/>
        <v/>
      </c>
      <c r="P57" s="103" t="str">
        <f t="shared" si="33"/>
        <v/>
      </c>
      <c r="Q57" s="103" t="str">
        <f t="shared" si="9"/>
        <v/>
      </c>
      <c r="R57" s="103" t="str">
        <f t="shared" si="10"/>
        <v/>
      </c>
      <c r="T57" s="26" t="str">
        <f t="shared" si="34"/>
        <v/>
      </c>
      <c r="U57" s="119" t="str">
        <f t="shared" si="49"/>
        <v/>
      </c>
      <c r="V57" s="119"/>
      <c r="W57" s="120" t="str">
        <f t="shared" si="68"/>
        <v/>
      </c>
      <c r="X57" s="120" t="str">
        <f t="shared" si="36"/>
        <v/>
      </c>
      <c r="Y57" s="120" t="str">
        <f t="shared" si="50"/>
        <v/>
      </c>
      <c r="Z57" s="120"/>
      <c r="AA57" s="119" t="str">
        <f t="shared" si="69"/>
        <v/>
      </c>
      <c r="AC57" s="26" t="str">
        <f t="shared" si="51"/>
        <v/>
      </c>
      <c r="AD57" s="25" t="str">
        <f t="shared" si="52"/>
        <v/>
      </c>
      <c r="AE57" s="105"/>
      <c r="AF57" s="26" t="str">
        <f t="shared" si="53"/>
        <v/>
      </c>
      <c r="AG57" s="25" t="str">
        <f t="shared" si="54"/>
        <v/>
      </c>
      <c r="AH57" s="123"/>
      <c r="AI57" s="122" t="str">
        <f t="shared" si="55"/>
        <v/>
      </c>
      <c r="AJ57" s="124" t="str">
        <f t="shared" si="56"/>
        <v/>
      </c>
      <c r="AL57" s="25" t="str">
        <f t="shared" si="70"/>
        <v/>
      </c>
      <c r="AM57" s="25" t="str">
        <f t="shared" si="71"/>
        <v/>
      </c>
      <c r="AO57" s="33" t="str">
        <f t="shared" si="72"/>
        <v/>
      </c>
      <c r="AP57" s="33" t="str">
        <f t="shared" si="73"/>
        <v/>
      </c>
      <c r="AQ57" s="125"/>
      <c r="AR57" s="126" t="str">
        <f t="shared" si="74"/>
        <v/>
      </c>
      <c r="AS57" s="126" t="str">
        <f t="shared" si="75"/>
        <v/>
      </c>
      <c r="AT57" s="126"/>
      <c r="AU57" s="62" t="str">
        <f t="shared" si="57"/>
        <v/>
      </c>
      <c r="AV57" s="62" t="str">
        <f t="shared" si="58"/>
        <v/>
      </c>
      <c r="AW57" s="62" t="str">
        <f t="shared" si="59"/>
        <v/>
      </c>
      <c r="AX57" s="61" t="str">
        <f t="shared" si="76"/>
        <v/>
      </c>
      <c r="AY57" s="126"/>
      <c r="AZ57" s="33" t="str">
        <f>IF(B57="","",VLOOKUP($A$3,'Tab1-Plan'!$B$30:$F$33,IF(B57&lt;65,2,3),FALSE))</f>
        <v/>
      </c>
      <c r="BA57" s="33" t="str">
        <f>IF(T57="","",VLOOKUP($A$3,'Tab1-Plan'!$B$30:$F$33,IF(T57&lt;65,4,5),FALSE))</f>
        <v/>
      </c>
      <c r="BB57" s="115"/>
      <c r="BC57" s="126" t="str">
        <f t="shared" si="60"/>
        <v/>
      </c>
      <c r="BD57" s="126" t="str">
        <f t="shared" si="61"/>
        <v/>
      </c>
      <c r="BE57" s="125"/>
      <c r="BF57" s="62" t="str">
        <f t="shared" si="62"/>
        <v/>
      </c>
      <c r="BG57" s="62" t="str">
        <f t="shared" si="63"/>
        <v/>
      </c>
      <c r="BH57" s="62" t="str">
        <f t="shared" si="64"/>
        <v/>
      </c>
      <c r="BI57" s="61" t="str">
        <f t="shared" si="65"/>
        <v/>
      </c>
      <c r="BJ57" s="61"/>
      <c r="BK57" s="61" t="str">
        <f t="shared" si="66"/>
        <v/>
      </c>
      <c r="BL57" s="61" t="str">
        <f t="shared" si="67"/>
        <v/>
      </c>
      <c r="BM57" s="127"/>
      <c r="BU57" s="37"/>
      <c r="BV57" s="127"/>
      <c r="BW57" s="127"/>
    </row>
    <row r="58" spans="1:75">
      <c r="A58" s="26" t="str">
        <f t="shared" si="30"/>
        <v/>
      </c>
      <c r="B58" s="26" t="str">
        <f t="shared" si="31"/>
        <v/>
      </c>
      <c r="C58" s="26" t="str">
        <f t="shared" si="45"/>
        <v/>
      </c>
      <c r="D58" s="103" t="str">
        <f t="shared" si="46"/>
        <v/>
      </c>
      <c r="E58" s="118" t="str">
        <f t="shared" si="47"/>
        <v/>
      </c>
      <c r="F58" s="103" t="str">
        <f t="shared" si="48"/>
        <v/>
      </c>
      <c r="G58" s="103"/>
      <c r="H58" s="60" t="str">
        <f t="shared" si="4"/>
        <v/>
      </c>
      <c r="I58" s="64"/>
      <c r="J58" s="64"/>
      <c r="K58" s="103" t="str">
        <f t="shared" si="32"/>
        <v/>
      </c>
      <c r="L58" s="103" t="str">
        <f t="shared" si="5"/>
        <v/>
      </c>
      <c r="M58" s="103" t="str">
        <f t="shared" si="6"/>
        <v/>
      </c>
      <c r="N58" s="103" t="str">
        <f t="shared" si="7"/>
        <v/>
      </c>
      <c r="O58" s="103" t="str">
        <f t="shared" si="8"/>
        <v/>
      </c>
      <c r="P58" s="103" t="str">
        <f t="shared" si="33"/>
        <v/>
      </c>
      <c r="Q58" s="103" t="str">
        <f t="shared" si="9"/>
        <v/>
      </c>
      <c r="R58" s="103" t="str">
        <f t="shared" si="10"/>
        <v/>
      </c>
      <c r="T58" s="26" t="str">
        <f t="shared" si="34"/>
        <v/>
      </c>
      <c r="U58" s="119" t="str">
        <f t="shared" si="49"/>
        <v/>
      </c>
      <c r="V58" s="119"/>
      <c r="W58" s="120" t="str">
        <f t="shared" si="68"/>
        <v/>
      </c>
      <c r="X58" s="120" t="str">
        <f t="shared" si="36"/>
        <v/>
      </c>
      <c r="Y58" s="120" t="str">
        <f t="shared" si="50"/>
        <v/>
      </c>
      <c r="Z58" s="120"/>
      <c r="AA58" s="119" t="str">
        <f t="shared" si="69"/>
        <v/>
      </c>
      <c r="AC58" s="26" t="str">
        <f t="shared" si="51"/>
        <v/>
      </c>
      <c r="AD58" s="25" t="str">
        <f t="shared" si="52"/>
        <v/>
      </c>
      <c r="AE58" s="105"/>
      <c r="AF58" s="26" t="str">
        <f t="shared" si="53"/>
        <v/>
      </c>
      <c r="AG58" s="25" t="str">
        <f t="shared" si="54"/>
        <v/>
      </c>
      <c r="AH58" s="123"/>
      <c r="AI58" s="51" t="str">
        <f t="shared" si="55"/>
        <v/>
      </c>
      <c r="AJ58" s="35" t="str">
        <f t="shared" si="56"/>
        <v/>
      </c>
      <c r="AL58" s="25" t="str">
        <f t="shared" si="70"/>
        <v/>
      </c>
      <c r="AM58" s="25" t="str">
        <f t="shared" si="71"/>
        <v/>
      </c>
      <c r="AO58" s="33" t="str">
        <f t="shared" si="72"/>
        <v/>
      </c>
      <c r="AP58" s="33" t="str">
        <f t="shared" si="73"/>
        <v/>
      </c>
      <c r="AQ58" s="125"/>
      <c r="AR58" s="126" t="str">
        <f t="shared" si="74"/>
        <v/>
      </c>
      <c r="AS58" s="126" t="str">
        <f t="shared" si="75"/>
        <v/>
      </c>
      <c r="AT58" s="126"/>
      <c r="AU58" s="62" t="str">
        <f t="shared" si="57"/>
        <v/>
      </c>
      <c r="AV58" s="62" t="str">
        <f t="shared" si="58"/>
        <v/>
      </c>
      <c r="AW58" s="62" t="str">
        <f t="shared" si="59"/>
        <v/>
      </c>
      <c r="AX58" s="61" t="str">
        <f t="shared" si="76"/>
        <v/>
      </c>
      <c r="AY58" s="126"/>
      <c r="AZ58" s="33" t="str">
        <f>IF(B58="","",VLOOKUP($A$3,'Tab1-Plan'!$B$30:$F$33,IF(B58&lt;65,2,3),FALSE))</f>
        <v/>
      </c>
      <c r="BA58" s="33" t="str">
        <f>IF(T58="","",VLOOKUP($A$3,'Tab1-Plan'!$B$30:$F$33,IF(T58&lt;65,4,5),FALSE))</f>
        <v/>
      </c>
      <c r="BB58" s="115"/>
      <c r="BC58" s="126" t="str">
        <f t="shared" si="60"/>
        <v/>
      </c>
      <c r="BD58" s="126" t="str">
        <f t="shared" si="61"/>
        <v/>
      </c>
      <c r="BE58" s="125"/>
      <c r="BF58" s="62" t="str">
        <f t="shared" si="62"/>
        <v/>
      </c>
      <c r="BG58" s="62" t="str">
        <f t="shared" si="63"/>
        <v/>
      </c>
      <c r="BH58" s="62" t="str">
        <f t="shared" si="64"/>
        <v/>
      </c>
      <c r="BI58" s="61" t="str">
        <f t="shared" si="65"/>
        <v/>
      </c>
      <c r="BJ58" s="61"/>
      <c r="BK58" s="61" t="str">
        <f t="shared" si="66"/>
        <v/>
      </c>
      <c r="BL58" s="61" t="str">
        <f t="shared" si="67"/>
        <v/>
      </c>
      <c r="BM58" s="127"/>
      <c r="BU58" s="37"/>
      <c r="BV58" s="127"/>
      <c r="BW58" s="127"/>
    </row>
    <row r="59" spans="1:75">
      <c r="A59" s="26" t="str">
        <f t="shared" si="30"/>
        <v/>
      </c>
      <c r="B59" s="26" t="str">
        <f t="shared" si="31"/>
        <v/>
      </c>
      <c r="C59" s="26" t="str">
        <f t="shared" si="45"/>
        <v/>
      </c>
      <c r="D59" s="103" t="str">
        <f t="shared" si="46"/>
        <v/>
      </c>
      <c r="E59" s="118" t="str">
        <f t="shared" si="47"/>
        <v/>
      </c>
      <c r="F59" s="103" t="str">
        <f t="shared" si="48"/>
        <v/>
      </c>
      <c r="G59" s="103"/>
      <c r="H59" s="60" t="str">
        <f t="shared" si="4"/>
        <v/>
      </c>
      <c r="I59" s="64"/>
      <c r="J59" s="64"/>
      <c r="K59" s="103" t="str">
        <f t="shared" si="32"/>
        <v/>
      </c>
      <c r="L59" s="103" t="str">
        <f t="shared" si="5"/>
        <v/>
      </c>
      <c r="M59" s="103" t="str">
        <f t="shared" si="6"/>
        <v/>
      </c>
      <c r="N59" s="103" t="str">
        <f t="shared" si="7"/>
        <v/>
      </c>
      <c r="O59" s="103" t="str">
        <f t="shared" si="8"/>
        <v/>
      </c>
      <c r="P59" s="103" t="str">
        <f t="shared" si="33"/>
        <v/>
      </c>
      <c r="Q59" s="103" t="str">
        <f t="shared" si="9"/>
        <v/>
      </c>
      <c r="R59" s="103" t="str">
        <f t="shared" si="10"/>
        <v/>
      </c>
      <c r="T59" s="26" t="str">
        <f t="shared" si="34"/>
        <v/>
      </c>
      <c r="U59" s="119" t="str">
        <f t="shared" si="49"/>
        <v/>
      </c>
      <c r="V59" s="119"/>
      <c r="W59" s="120" t="str">
        <f t="shared" si="68"/>
        <v/>
      </c>
      <c r="X59" s="120" t="str">
        <f t="shared" si="36"/>
        <v/>
      </c>
      <c r="Y59" s="120" t="str">
        <f t="shared" si="50"/>
        <v/>
      </c>
      <c r="Z59" s="120"/>
      <c r="AA59" s="119" t="str">
        <f t="shared" si="69"/>
        <v/>
      </c>
      <c r="AC59" s="26" t="str">
        <f t="shared" si="51"/>
        <v/>
      </c>
      <c r="AD59" s="25" t="str">
        <f t="shared" si="52"/>
        <v/>
      </c>
      <c r="AE59" s="105"/>
      <c r="AF59" s="26" t="str">
        <f t="shared" si="53"/>
        <v/>
      </c>
      <c r="AG59" s="25" t="str">
        <f t="shared" si="54"/>
        <v/>
      </c>
      <c r="AH59" s="123"/>
      <c r="AI59" s="51" t="str">
        <f t="shared" si="55"/>
        <v/>
      </c>
      <c r="AJ59" s="35" t="str">
        <f t="shared" si="56"/>
        <v/>
      </c>
      <c r="AL59" s="25" t="str">
        <f t="shared" si="70"/>
        <v/>
      </c>
      <c r="AM59" s="25" t="str">
        <f t="shared" si="71"/>
        <v/>
      </c>
      <c r="AO59" s="33" t="str">
        <f t="shared" si="72"/>
        <v/>
      </c>
      <c r="AP59" s="33" t="str">
        <f t="shared" si="73"/>
        <v/>
      </c>
      <c r="AQ59" s="125"/>
      <c r="AR59" s="126" t="str">
        <f t="shared" si="74"/>
        <v/>
      </c>
      <c r="AS59" s="126" t="str">
        <f t="shared" si="75"/>
        <v/>
      </c>
      <c r="AT59" s="126"/>
      <c r="AU59" s="62" t="str">
        <f t="shared" si="57"/>
        <v/>
      </c>
      <c r="AV59" s="62" t="str">
        <f t="shared" si="58"/>
        <v/>
      </c>
      <c r="AW59" s="62" t="str">
        <f t="shared" si="59"/>
        <v/>
      </c>
      <c r="AX59" s="61" t="str">
        <f t="shared" si="76"/>
        <v/>
      </c>
      <c r="AY59" s="126"/>
      <c r="AZ59" s="33" t="str">
        <f>IF(B59="","",VLOOKUP($A$3,'Tab1-Plan'!$B$30:$F$33,IF(B59&lt;65,2,3),FALSE))</f>
        <v/>
      </c>
      <c r="BA59" s="33" t="str">
        <f>IF(T59="","",VLOOKUP($A$3,'Tab1-Plan'!$B$30:$F$33,IF(T59&lt;65,4,5),FALSE))</f>
        <v/>
      </c>
      <c r="BB59" s="115"/>
      <c r="BC59" s="126" t="str">
        <f t="shared" si="60"/>
        <v/>
      </c>
      <c r="BD59" s="126" t="str">
        <f t="shared" si="61"/>
        <v/>
      </c>
      <c r="BE59" s="125"/>
      <c r="BF59" s="62" t="str">
        <f t="shared" si="62"/>
        <v/>
      </c>
      <c r="BG59" s="62" t="str">
        <f t="shared" si="63"/>
        <v/>
      </c>
      <c r="BH59" s="62" t="str">
        <f t="shared" si="64"/>
        <v/>
      </c>
      <c r="BI59" s="61" t="str">
        <f t="shared" si="65"/>
        <v/>
      </c>
      <c r="BJ59" s="61"/>
      <c r="BK59" s="61" t="str">
        <f t="shared" si="66"/>
        <v/>
      </c>
      <c r="BL59" s="61" t="str">
        <f t="shared" si="67"/>
        <v/>
      </c>
      <c r="BM59" s="127"/>
      <c r="BU59" s="37"/>
      <c r="BV59" s="127"/>
      <c r="BW59" s="127"/>
    </row>
    <row r="60" spans="1:75">
      <c r="A60" s="26" t="str">
        <f t="shared" si="30"/>
        <v/>
      </c>
      <c r="B60" s="26" t="str">
        <f t="shared" si="31"/>
        <v/>
      </c>
      <c r="C60" s="26" t="str">
        <f t="shared" si="45"/>
        <v/>
      </c>
      <c r="D60" s="103" t="str">
        <f t="shared" si="46"/>
        <v/>
      </c>
      <c r="E60" s="118" t="str">
        <f t="shared" si="47"/>
        <v/>
      </c>
      <c r="F60" s="103" t="str">
        <f t="shared" si="48"/>
        <v/>
      </c>
      <c r="G60" s="103"/>
      <c r="H60" s="60" t="str">
        <f t="shared" si="4"/>
        <v/>
      </c>
      <c r="I60" s="64"/>
      <c r="J60" s="64"/>
      <c r="K60" s="103" t="str">
        <f t="shared" si="32"/>
        <v/>
      </c>
      <c r="L60" s="103" t="str">
        <f t="shared" si="5"/>
        <v/>
      </c>
      <c r="M60" s="103" t="str">
        <f t="shared" si="6"/>
        <v/>
      </c>
      <c r="N60" s="103" t="str">
        <f t="shared" si="7"/>
        <v/>
      </c>
      <c r="O60" s="103" t="str">
        <f t="shared" si="8"/>
        <v/>
      </c>
      <c r="P60" s="103" t="str">
        <f t="shared" si="33"/>
        <v/>
      </c>
      <c r="Q60" s="103" t="str">
        <f t="shared" si="9"/>
        <v/>
      </c>
      <c r="R60" s="103" t="str">
        <f t="shared" si="10"/>
        <v/>
      </c>
      <c r="T60" s="26" t="str">
        <f t="shared" si="34"/>
        <v/>
      </c>
      <c r="U60" s="119" t="str">
        <f t="shared" si="49"/>
        <v/>
      </c>
      <c r="V60" s="119"/>
      <c r="W60" s="120" t="str">
        <f t="shared" si="68"/>
        <v/>
      </c>
      <c r="X60" s="120" t="str">
        <f t="shared" si="36"/>
        <v/>
      </c>
      <c r="Y60" s="120" t="str">
        <f t="shared" si="50"/>
        <v/>
      </c>
      <c r="Z60" s="120"/>
      <c r="AA60" s="119" t="str">
        <f t="shared" si="69"/>
        <v/>
      </c>
      <c r="AC60" s="26" t="str">
        <f t="shared" si="51"/>
        <v/>
      </c>
      <c r="AD60" s="25" t="str">
        <f t="shared" si="52"/>
        <v/>
      </c>
      <c r="AE60" s="105"/>
      <c r="AF60" s="26" t="str">
        <f t="shared" si="53"/>
        <v/>
      </c>
      <c r="AG60" s="25" t="str">
        <f t="shared" si="54"/>
        <v/>
      </c>
      <c r="AH60" s="123"/>
      <c r="AI60" s="51" t="str">
        <f t="shared" si="55"/>
        <v/>
      </c>
      <c r="AJ60" s="35" t="str">
        <f t="shared" si="56"/>
        <v/>
      </c>
      <c r="AL60" s="25" t="str">
        <f t="shared" si="70"/>
        <v/>
      </c>
      <c r="AM60" s="25" t="str">
        <f t="shared" si="71"/>
        <v/>
      </c>
      <c r="AO60" s="33" t="str">
        <f t="shared" si="72"/>
        <v/>
      </c>
      <c r="AP60" s="33" t="str">
        <f t="shared" si="73"/>
        <v/>
      </c>
      <c r="AQ60" s="125"/>
      <c r="AR60" s="126" t="str">
        <f t="shared" si="74"/>
        <v/>
      </c>
      <c r="AS60" s="126" t="str">
        <f t="shared" si="75"/>
        <v/>
      </c>
      <c r="AT60" s="126"/>
      <c r="AU60" s="62" t="str">
        <f t="shared" si="57"/>
        <v/>
      </c>
      <c r="AV60" s="62" t="str">
        <f t="shared" si="58"/>
        <v/>
      </c>
      <c r="AW60" s="62" t="str">
        <f t="shared" si="59"/>
        <v/>
      </c>
      <c r="AX60" s="61" t="str">
        <f t="shared" si="76"/>
        <v/>
      </c>
      <c r="AY60" s="126"/>
      <c r="AZ60" s="33" t="str">
        <f>IF(B60="","",VLOOKUP($A$3,'Tab1-Plan'!$B$30:$F$33,IF(B60&lt;65,2,3),FALSE))</f>
        <v/>
      </c>
      <c r="BA60" s="33" t="str">
        <f>IF(T60="","",VLOOKUP($A$3,'Tab1-Plan'!$B$30:$F$33,IF(T60&lt;65,4,5),FALSE))</f>
        <v/>
      </c>
      <c r="BB60" s="115"/>
      <c r="BC60" s="126" t="str">
        <f t="shared" si="60"/>
        <v/>
      </c>
      <c r="BD60" s="126" t="str">
        <f t="shared" si="61"/>
        <v/>
      </c>
      <c r="BE60" s="125"/>
      <c r="BF60" s="62" t="str">
        <f t="shared" si="62"/>
        <v/>
      </c>
      <c r="BG60" s="62" t="str">
        <f t="shared" si="63"/>
        <v/>
      </c>
      <c r="BH60" s="62" t="str">
        <f t="shared" si="64"/>
        <v/>
      </c>
      <c r="BI60" s="61" t="str">
        <f t="shared" si="65"/>
        <v/>
      </c>
      <c r="BJ60" s="61"/>
      <c r="BK60" s="61" t="str">
        <f t="shared" si="66"/>
        <v/>
      </c>
      <c r="BL60" s="61" t="str">
        <f t="shared" si="67"/>
        <v/>
      </c>
      <c r="BM60" s="127"/>
      <c r="BU60" s="37"/>
      <c r="BV60" s="127"/>
      <c r="BW60" s="127"/>
    </row>
    <row r="61" spans="1:75">
      <c r="A61" s="26" t="str">
        <f t="shared" si="30"/>
        <v/>
      </c>
      <c r="B61" s="26" t="str">
        <f t="shared" si="31"/>
        <v/>
      </c>
      <c r="C61" s="26" t="str">
        <f t="shared" si="45"/>
        <v/>
      </c>
      <c r="D61" s="103" t="str">
        <f t="shared" si="46"/>
        <v/>
      </c>
      <c r="E61" s="118" t="str">
        <f t="shared" si="47"/>
        <v/>
      </c>
      <c r="F61" s="103" t="str">
        <f t="shared" si="48"/>
        <v/>
      </c>
      <c r="G61" s="103"/>
      <c r="H61" s="60" t="str">
        <f t="shared" si="4"/>
        <v/>
      </c>
      <c r="I61" s="64"/>
      <c r="J61" s="64"/>
      <c r="K61" s="103" t="str">
        <f t="shared" si="32"/>
        <v/>
      </c>
      <c r="L61" s="103" t="str">
        <f t="shared" si="5"/>
        <v/>
      </c>
      <c r="M61" s="103" t="str">
        <f t="shared" si="6"/>
        <v/>
      </c>
      <c r="N61" s="103" t="str">
        <f t="shared" si="7"/>
        <v/>
      </c>
      <c r="O61" s="103" t="str">
        <f t="shared" si="8"/>
        <v/>
      </c>
      <c r="P61" s="103" t="str">
        <f t="shared" si="33"/>
        <v/>
      </c>
      <c r="Q61" s="103" t="str">
        <f t="shared" si="9"/>
        <v/>
      </c>
      <c r="R61" s="103" t="str">
        <f t="shared" si="10"/>
        <v/>
      </c>
      <c r="T61" s="26" t="str">
        <f t="shared" si="34"/>
        <v/>
      </c>
      <c r="U61" s="119" t="str">
        <f t="shared" si="49"/>
        <v/>
      </c>
      <c r="V61" s="119"/>
      <c r="W61" s="120" t="str">
        <f t="shared" si="68"/>
        <v/>
      </c>
      <c r="X61" s="120" t="str">
        <f t="shared" si="36"/>
        <v/>
      </c>
      <c r="Y61" s="120" t="str">
        <f t="shared" si="50"/>
        <v/>
      </c>
      <c r="Z61" s="120"/>
      <c r="AA61" s="119" t="str">
        <f t="shared" si="69"/>
        <v/>
      </c>
      <c r="AC61" s="26" t="str">
        <f t="shared" si="51"/>
        <v/>
      </c>
      <c r="AD61" s="25" t="str">
        <f t="shared" si="52"/>
        <v/>
      </c>
      <c r="AE61" s="105"/>
      <c r="AF61" s="26" t="str">
        <f t="shared" si="53"/>
        <v/>
      </c>
      <c r="AG61" s="25" t="str">
        <f t="shared" si="54"/>
        <v/>
      </c>
      <c r="AH61" s="123"/>
      <c r="AI61" s="51" t="str">
        <f t="shared" si="55"/>
        <v/>
      </c>
      <c r="AJ61" s="35" t="str">
        <f t="shared" si="56"/>
        <v/>
      </c>
      <c r="AL61" s="25" t="str">
        <f t="shared" si="70"/>
        <v/>
      </c>
      <c r="AM61" s="25" t="str">
        <f t="shared" si="71"/>
        <v/>
      </c>
      <c r="AO61" s="33" t="str">
        <f t="shared" si="72"/>
        <v/>
      </c>
      <c r="AP61" s="33" t="str">
        <f t="shared" si="73"/>
        <v/>
      </c>
      <c r="AQ61" s="125"/>
      <c r="AR61" s="126" t="str">
        <f t="shared" si="74"/>
        <v/>
      </c>
      <c r="AS61" s="126" t="str">
        <f t="shared" si="75"/>
        <v/>
      </c>
      <c r="AT61" s="126"/>
      <c r="AU61" s="62" t="str">
        <f t="shared" si="57"/>
        <v/>
      </c>
      <c r="AV61" s="62" t="str">
        <f t="shared" si="58"/>
        <v/>
      </c>
      <c r="AW61" s="62" t="str">
        <f t="shared" si="59"/>
        <v/>
      </c>
      <c r="AX61" s="61" t="str">
        <f t="shared" si="76"/>
        <v/>
      </c>
      <c r="AY61" s="126"/>
      <c r="AZ61" s="33" t="str">
        <f>IF(B61="","",VLOOKUP($A$3,'Tab1-Plan'!$B$30:$F$33,IF(B61&lt;65,2,3),FALSE))</f>
        <v/>
      </c>
      <c r="BA61" s="33" t="str">
        <f>IF(T61="","",VLOOKUP($A$3,'Tab1-Plan'!$B$30:$F$33,IF(T61&lt;65,4,5),FALSE))</f>
        <v/>
      </c>
      <c r="BB61" s="115"/>
      <c r="BC61" s="126" t="str">
        <f t="shared" si="60"/>
        <v/>
      </c>
      <c r="BD61" s="126" t="str">
        <f t="shared" si="61"/>
        <v/>
      </c>
      <c r="BE61" s="125"/>
      <c r="BF61" s="62" t="str">
        <f t="shared" si="62"/>
        <v/>
      </c>
      <c r="BG61" s="62" t="str">
        <f t="shared" si="63"/>
        <v/>
      </c>
      <c r="BH61" s="62" t="str">
        <f t="shared" si="64"/>
        <v/>
      </c>
      <c r="BI61" s="61" t="str">
        <f t="shared" si="65"/>
        <v/>
      </c>
      <c r="BJ61" s="61"/>
      <c r="BK61" s="61" t="str">
        <f t="shared" si="66"/>
        <v/>
      </c>
      <c r="BL61" s="61" t="str">
        <f t="shared" si="67"/>
        <v/>
      </c>
      <c r="BM61" s="127"/>
      <c r="BU61" s="37"/>
      <c r="BV61" s="127"/>
      <c r="BW61" s="127"/>
    </row>
    <row r="62" spans="1:75">
      <c r="A62" s="26" t="str">
        <f t="shared" si="30"/>
        <v/>
      </c>
      <c r="B62" s="26" t="str">
        <f t="shared" si="31"/>
        <v/>
      </c>
      <c r="C62" s="26" t="str">
        <f t="shared" si="45"/>
        <v/>
      </c>
      <c r="D62" s="103" t="str">
        <f t="shared" si="46"/>
        <v/>
      </c>
      <c r="E62" s="118" t="str">
        <f t="shared" si="47"/>
        <v/>
      </c>
      <c r="F62" s="103" t="str">
        <f t="shared" si="48"/>
        <v/>
      </c>
      <c r="G62" s="103"/>
      <c r="H62" s="60" t="str">
        <f t="shared" si="4"/>
        <v/>
      </c>
      <c r="I62" s="64"/>
      <c r="J62" s="64"/>
      <c r="K62" s="103" t="str">
        <f t="shared" si="32"/>
        <v/>
      </c>
      <c r="L62" s="103" t="str">
        <f t="shared" si="5"/>
        <v/>
      </c>
      <c r="M62" s="103" t="str">
        <f t="shared" si="6"/>
        <v/>
      </c>
      <c r="N62" s="103" t="str">
        <f t="shared" si="7"/>
        <v/>
      </c>
      <c r="O62" s="103" t="str">
        <f t="shared" si="8"/>
        <v/>
      </c>
      <c r="P62" s="103" t="str">
        <f t="shared" si="33"/>
        <v/>
      </c>
      <c r="Q62" s="103" t="str">
        <f t="shared" si="9"/>
        <v/>
      </c>
      <c r="R62" s="103" t="str">
        <f t="shared" si="10"/>
        <v/>
      </c>
      <c r="T62" s="26" t="str">
        <f t="shared" si="34"/>
        <v/>
      </c>
      <c r="U62" s="119" t="str">
        <f t="shared" si="49"/>
        <v/>
      </c>
      <c r="V62" s="119"/>
      <c r="W62" s="120" t="str">
        <f t="shared" si="68"/>
        <v/>
      </c>
      <c r="X62" s="120" t="str">
        <f t="shared" si="36"/>
        <v/>
      </c>
      <c r="Y62" s="120" t="str">
        <f t="shared" si="50"/>
        <v/>
      </c>
      <c r="Z62" s="120"/>
      <c r="AA62" s="119" t="str">
        <f t="shared" si="69"/>
        <v/>
      </c>
      <c r="AC62" s="26" t="str">
        <f t="shared" si="51"/>
        <v/>
      </c>
      <c r="AD62" s="25" t="str">
        <f t="shared" si="52"/>
        <v/>
      </c>
      <c r="AE62" s="105"/>
      <c r="AF62" s="26" t="str">
        <f t="shared" si="53"/>
        <v/>
      </c>
      <c r="AG62" s="25" t="str">
        <f t="shared" si="54"/>
        <v/>
      </c>
      <c r="AH62" s="123"/>
      <c r="AI62" s="51" t="str">
        <f t="shared" si="55"/>
        <v/>
      </c>
      <c r="AJ62" s="35" t="str">
        <f t="shared" si="56"/>
        <v/>
      </c>
      <c r="AL62" s="25" t="str">
        <f t="shared" si="70"/>
        <v/>
      </c>
      <c r="AM62" s="25" t="str">
        <f t="shared" si="71"/>
        <v/>
      </c>
      <c r="AO62" s="33" t="str">
        <f t="shared" si="72"/>
        <v/>
      </c>
      <c r="AP62" s="33" t="str">
        <f t="shared" si="73"/>
        <v/>
      </c>
      <c r="AQ62" s="125"/>
      <c r="AR62" s="126" t="str">
        <f t="shared" si="74"/>
        <v/>
      </c>
      <c r="AS62" s="126" t="str">
        <f t="shared" si="75"/>
        <v/>
      </c>
      <c r="AT62" s="126"/>
      <c r="AU62" s="62" t="str">
        <f t="shared" si="57"/>
        <v/>
      </c>
      <c r="AV62" s="62" t="str">
        <f t="shared" si="58"/>
        <v/>
      </c>
      <c r="AW62" s="62" t="str">
        <f t="shared" si="59"/>
        <v/>
      </c>
      <c r="AX62" s="61" t="str">
        <f t="shared" si="76"/>
        <v/>
      </c>
      <c r="AY62" s="126"/>
      <c r="AZ62" s="33" t="str">
        <f>IF(B62="","",VLOOKUP($A$3,'Tab1-Plan'!$B$30:$F$33,IF(B62&lt;65,2,3),FALSE))</f>
        <v/>
      </c>
      <c r="BA62" s="33" t="str">
        <f>IF(T62="","",VLOOKUP($A$3,'Tab1-Plan'!$B$30:$F$33,IF(T62&lt;65,4,5),FALSE))</f>
        <v/>
      </c>
      <c r="BB62" s="115"/>
      <c r="BC62" s="126" t="str">
        <f t="shared" si="60"/>
        <v/>
      </c>
      <c r="BD62" s="126" t="str">
        <f t="shared" si="61"/>
        <v/>
      </c>
      <c r="BE62" s="125"/>
      <c r="BF62" s="62" t="str">
        <f t="shared" si="62"/>
        <v/>
      </c>
      <c r="BG62" s="62" t="str">
        <f t="shared" si="63"/>
        <v/>
      </c>
      <c r="BH62" s="62" t="str">
        <f t="shared" si="64"/>
        <v/>
      </c>
      <c r="BI62" s="61" t="str">
        <f t="shared" si="65"/>
        <v/>
      </c>
      <c r="BJ62" s="61"/>
      <c r="BK62" s="61" t="str">
        <f t="shared" si="66"/>
        <v/>
      </c>
      <c r="BL62" s="61" t="str">
        <f t="shared" si="67"/>
        <v/>
      </c>
      <c r="BM62" s="127"/>
      <c r="BU62" s="37"/>
      <c r="BV62" s="127"/>
      <c r="BW62" s="127"/>
    </row>
    <row r="63" spans="1:75">
      <c r="A63" s="26" t="str">
        <f t="shared" si="30"/>
        <v/>
      </c>
      <c r="B63" s="26" t="str">
        <f t="shared" si="31"/>
        <v/>
      </c>
      <c r="C63" s="26" t="str">
        <f t="shared" si="45"/>
        <v/>
      </c>
      <c r="D63" s="103" t="str">
        <f t="shared" si="46"/>
        <v/>
      </c>
      <c r="E63" s="118" t="str">
        <f t="shared" si="47"/>
        <v/>
      </c>
      <c r="F63" s="103" t="str">
        <f t="shared" si="48"/>
        <v/>
      </c>
      <c r="G63" s="103"/>
      <c r="H63" s="60" t="str">
        <f t="shared" si="4"/>
        <v/>
      </c>
      <c r="I63" s="64"/>
      <c r="J63" s="64"/>
      <c r="K63" s="103" t="str">
        <f t="shared" si="32"/>
        <v/>
      </c>
      <c r="L63" s="103" t="str">
        <f t="shared" si="5"/>
        <v/>
      </c>
      <c r="M63" s="103" t="str">
        <f t="shared" si="6"/>
        <v/>
      </c>
      <c r="N63" s="103" t="str">
        <f t="shared" si="7"/>
        <v/>
      </c>
      <c r="O63" s="103" t="str">
        <f t="shared" si="8"/>
        <v/>
      </c>
      <c r="P63" s="103" t="str">
        <f t="shared" si="33"/>
        <v/>
      </c>
      <c r="Q63" s="103" t="str">
        <f t="shared" si="9"/>
        <v/>
      </c>
      <c r="R63" s="103" t="str">
        <f t="shared" si="10"/>
        <v/>
      </c>
      <c r="T63" s="26" t="str">
        <f t="shared" si="34"/>
        <v/>
      </c>
      <c r="U63" s="119" t="str">
        <f t="shared" si="49"/>
        <v/>
      </c>
      <c r="V63" s="119"/>
      <c r="W63" s="120" t="str">
        <f t="shared" si="68"/>
        <v/>
      </c>
      <c r="X63" s="120" t="str">
        <f t="shared" si="36"/>
        <v/>
      </c>
      <c r="Y63" s="120" t="str">
        <f t="shared" si="50"/>
        <v/>
      </c>
      <c r="Z63" s="120"/>
      <c r="AA63" s="119" t="str">
        <f t="shared" si="69"/>
        <v/>
      </c>
      <c r="AC63" s="26" t="str">
        <f t="shared" si="51"/>
        <v/>
      </c>
      <c r="AD63" s="25" t="str">
        <f t="shared" si="52"/>
        <v/>
      </c>
      <c r="AE63" s="105"/>
      <c r="AF63" s="26" t="str">
        <f t="shared" si="53"/>
        <v/>
      </c>
      <c r="AG63" s="25" t="str">
        <f t="shared" si="54"/>
        <v/>
      </c>
      <c r="AH63" s="123"/>
      <c r="AI63" s="51" t="str">
        <f t="shared" si="55"/>
        <v/>
      </c>
      <c r="AJ63" s="35" t="str">
        <f t="shared" si="56"/>
        <v/>
      </c>
      <c r="AL63" s="25" t="str">
        <f t="shared" si="70"/>
        <v/>
      </c>
      <c r="AM63" s="25" t="str">
        <f t="shared" si="71"/>
        <v/>
      </c>
      <c r="AO63" s="33" t="str">
        <f t="shared" si="72"/>
        <v/>
      </c>
      <c r="AP63" s="33" t="str">
        <f t="shared" si="73"/>
        <v/>
      </c>
      <c r="AQ63" s="125"/>
      <c r="AR63" s="126" t="str">
        <f t="shared" si="74"/>
        <v/>
      </c>
      <c r="AS63" s="126" t="str">
        <f t="shared" si="75"/>
        <v/>
      </c>
      <c r="AT63" s="126"/>
      <c r="AU63" s="62" t="str">
        <f t="shared" si="57"/>
        <v/>
      </c>
      <c r="AV63" s="62" t="str">
        <f t="shared" si="58"/>
        <v/>
      </c>
      <c r="AW63" s="62" t="str">
        <f t="shared" si="59"/>
        <v/>
      </c>
      <c r="AX63" s="61" t="str">
        <f t="shared" si="76"/>
        <v/>
      </c>
      <c r="AY63" s="126"/>
      <c r="AZ63" s="33" t="str">
        <f>IF(B63="","",VLOOKUP($A$3,'Tab1-Plan'!$B$30:$F$33,IF(B63&lt;65,2,3),FALSE))</f>
        <v/>
      </c>
      <c r="BA63" s="33" t="str">
        <f>IF(T63="","",VLOOKUP($A$3,'Tab1-Plan'!$B$30:$F$33,IF(T63&lt;65,4,5),FALSE))</f>
        <v/>
      </c>
      <c r="BB63" s="115"/>
      <c r="BC63" s="126" t="str">
        <f t="shared" si="60"/>
        <v/>
      </c>
      <c r="BD63" s="126" t="str">
        <f t="shared" si="61"/>
        <v/>
      </c>
      <c r="BE63" s="125"/>
      <c r="BF63" s="62" t="str">
        <f t="shared" si="62"/>
        <v/>
      </c>
      <c r="BG63" s="62" t="str">
        <f t="shared" si="63"/>
        <v/>
      </c>
      <c r="BH63" s="62" t="str">
        <f t="shared" si="64"/>
        <v/>
      </c>
      <c r="BI63" s="61" t="str">
        <f t="shared" si="65"/>
        <v/>
      </c>
      <c r="BJ63" s="61"/>
      <c r="BK63" s="61" t="str">
        <f t="shared" si="66"/>
        <v/>
      </c>
      <c r="BL63" s="61" t="str">
        <f t="shared" si="67"/>
        <v/>
      </c>
      <c r="BM63" s="127"/>
      <c r="BU63" s="37"/>
      <c r="BV63" s="127"/>
      <c r="BW63" s="127"/>
    </row>
    <row r="64" spans="1:75">
      <c r="A64" s="26" t="str">
        <f t="shared" si="30"/>
        <v/>
      </c>
      <c r="B64" s="26" t="str">
        <f t="shared" si="31"/>
        <v/>
      </c>
      <c r="C64" s="26" t="str">
        <f t="shared" si="45"/>
        <v/>
      </c>
      <c r="D64" s="103" t="str">
        <f t="shared" si="46"/>
        <v/>
      </c>
      <c r="E64" s="118" t="str">
        <f t="shared" si="47"/>
        <v/>
      </c>
      <c r="F64" s="103" t="str">
        <f t="shared" si="48"/>
        <v/>
      </c>
      <c r="G64" s="103"/>
      <c r="H64" s="60" t="str">
        <f t="shared" si="4"/>
        <v/>
      </c>
      <c r="I64" s="64"/>
      <c r="J64" s="64"/>
      <c r="K64" s="103" t="str">
        <f t="shared" si="32"/>
        <v/>
      </c>
      <c r="L64" s="103" t="str">
        <f t="shared" si="5"/>
        <v/>
      </c>
      <c r="M64" s="103" t="str">
        <f t="shared" si="6"/>
        <v/>
      </c>
      <c r="N64" s="103" t="str">
        <f t="shared" si="7"/>
        <v/>
      </c>
      <c r="O64" s="103" t="str">
        <f t="shared" si="8"/>
        <v/>
      </c>
      <c r="P64" s="103" t="str">
        <f t="shared" si="33"/>
        <v/>
      </c>
      <c r="Q64" s="103" t="str">
        <f t="shared" si="9"/>
        <v/>
      </c>
      <c r="R64" s="103" t="str">
        <f t="shared" si="10"/>
        <v/>
      </c>
      <c r="T64" s="26" t="str">
        <f t="shared" si="34"/>
        <v/>
      </c>
      <c r="U64" s="119" t="str">
        <f t="shared" si="49"/>
        <v/>
      </c>
      <c r="V64" s="119"/>
      <c r="W64" s="120" t="str">
        <f t="shared" si="68"/>
        <v/>
      </c>
      <c r="X64" s="120" t="str">
        <f t="shared" si="36"/>
        <v/>
      </c>
      <c r="Y64" s="120" t="str">
        <f t="shared" si="50"/>
        <v/>
      </c>
      <c r="Z64" s="120"/>
      <c r="AA64" s="119" t="str">
        <f t="shared" si="69"/>
        <v/>
      </c>
      <c r="AC64" s="26" t="str">
        <f t="shared" si="51"/>
        <v/>
      </c>
      <c r="AD64" s="25" t="str">
        <f t="shared" si="52"/>
        <v/>
      </c>
      <c r="AE64" s="105"/>
      <c r="AF64" s="26" t="str">
        <f t="shared" si="53"/>
        <v/>
      </c>
      <c r="AG64" s="25" t="str">
        <f t="shared" si="54"/>
        <v/>
      </c>
      <c r="AH64" s="123"/>
      <c r="AI64" s="51" t="str">
        <f t="shared" si="55"/>
        <v/>
      </c>
      <c r="AJ64" s="35" t="str">
        <f t="shared" si="56"/>
        <v/>
      </c>
      <c r="AL64" s="25" t="str">
        <f t="shared" si="70"/>
        <v/>
      </c>
      <c r="AM64" s="25" t="str">
        <f t="shared" si="71"/>
        <v/>
      </c>
      <c r="AO64" s="33" t="str">
        <f t="shared" si="72"/>
        <v/>
      </c>
      <c r="AP64" s="33" t="str">
        <f t="shared" si="73"/>
        <v/>
      </c>
      <c r="AQ64" s="125"/>
      <c r="AR64" s="126" t="str">
        <f t="shared" si="74"/>
        <v/>
      </c>
      <c r="AS64" s="126" t="str">
        <f t="shared" si="75"/>
        <v/>
      </c>
      <c r="AT64" s="126"/>
      <c r="AU64" s="62" t="str">
        <f t="shared" si="57"/>
        <v/>
      </c>
      <c r="AV64" s="62" t="str">
        <f t="shared" si="58"/>
        <v/>
      </c>
      <c r="AW64" s="62" t="str">
        <f t="shared" si="59"/>
        <v/>
      </c>
      <c r="AX64" s="61" t="str">
        <f t="shared" si="76"/>
        <v/>
      </c>
      <c r="AY64" s="126"/>
      <c r="AZ64" s="33" t="str">
        <f>IF(B64="","",VLOOKUP($A$3,'Tab1-Plan'!$B$30:$F$33,IF(B64&lt;65,2,3),FALSE))</f>
        <v/>
      </c>
      <c r="BA64" s="33" t="str">
        <f>IF(T64="","",VLOOKUP($A$3,'Tab1-Plan'!$B$30:$F$33,IF(T64&lt;65,4,5),FALSE))</f>
        <v/>
      </c>
      <c r="BB64" s="115"/>
      <c r="BC64" s="126" t="str">
        <f t="shared" si="60"/>
        <v/>
      </c>
      <c r="BD64" s="126" t="str">
        <f t="shared" si="61"/>
        <v/>
      </c>
      <c r="BE64" s="125"/>
      <c r="BF64" s="62" t="str">
        <f t="shared" si="62"/>
        <v/>
      </c>
      <c r="BG64" s="62" t="str">
        <f t="shared" si="63"/>
        <v/>
      </c>
      <c r="BH64" s="62" t="str">
        <f t="shared" si="64"/>
        <v/>
      </c>
      <c r="BI64" s="61" t="str">
        <f t="shared" si="65"/>
        <v/>
      </c>
      <c r="BJ64" s="61"/>
      <c r="BK64" s="61" t="str">
        <f t="shared" si="66"/>
        <v/>
      </c>
      <c r="BL64" s="61" t="str">
        <f t="shared" si="67"/>
        <v/>
      </c>
      <c r="BM64" s="127"/>
      <c r="BU64" s="37"/>
      <c r="BV64" s="127"/>
      <c r="BW64" s="127"/>
    </row>
    <row r="65" spans="1:75">
      <c r="A65" s="26" t="str">
        <f t="shared" si="30"/>
        <v/>
      </c>
      <c r="B65" s="26" t="str">
        <f t="shared" si="31"/>
        <v/>
      </c>
      <c r="C65" s="26" t="str">
        <f t="shared" si="45"/>
        <v/>
      </c>
      <c r="D65" s="103" t="str">
        <f t="shared" si="46"/>
        <v/>
      </c>
      <c r="E65" s="118" t="str">
        <f t="shared" si="47"/>
        <v/>
      </c>
      <c r="F65" s="103" t="str">
        <f t="shared" si="48"/>
        <v/>
      </c>
      <c r="G65" s="103"/>
      <c r="H65" s="60" t="str">
        <f t="shared" si="4"/>
        <v/>
      </c>
      <c r="I65" s="64"/>
      <c r="J65" s="64"/>
      <c r="K65" s="103" t="str">
        <f t="shared" si="32"/>
        <v/>
      </c>
      <c r="L65" s="103" t="str">
        <f t="shared" si="5"/>
        <v/>
      </c>
      <c r="M65" s="103" t="str">
        <f t="shared" si="6"/>
        <v/>
      </c>
      <c r="N65" s="103" t="str">
        <f t="shared" si="7"/>
        <v/>
      </c>
      <c r="O65" s="103" t="str">
        <f t="shared" si="8"/>
        <v/>
      </c>
      <c r="P65" s="103" t="str">
        <f t="shared" si="33"/>
        <v/>
      </c>
      <c r="Q65" s="103" t="str">
        <f t="shared" si="9"/>
        <v/>
      </c>
      <c r="R65" s="103" t="str">
        <f t="shared" si="10"/>
        <v/>
      </c>
      <c r="T65" s="26" t="str">
        <f t="shared" si="34"/>
        <v/>
      </c>
      <c r="U65" s="119" t="str">
        <f t="shared" si="49"/>
        <v/>
      </c>
      <c r="V65" s="119"/>
      <c r="W65" s="120" t="str">
        <f t="shared" si="68"/>
        <v/>
      </c>
      <c r="X65" s="120" t="str">
        <f t="shared" si="36"/>
        <v/>
      </c>
      <c r="Y65" s="120" t="str">
        <f t="shared" si="50"/>
        <v/>
      </c>
      <c r="Z65" s="120"/>
      <c r="AA65" s="119" t="str">
        <f t="shared" si="69"/>
        <v/>
      </c>
      <c r="AC65" s="26" t="str">
        <f t="shared" si="51"/>
        <v/>
      </c>
      <c r="AD65" s="25" t="str">
        <f t="shared" si="52"/>
        <v/>
      </c>
      <c r="AE65" s="105"/>
      <c r="AF65" s="26" t="str">
        <f t="shared" si="53"/>
        <v/>
      </c>
      <c r="AG65" s="25" t="str">
        <f t="shared" si="54"/>
        <v/>
      </c>
      <c r="AH65" s="123"/>
      <c r="AI65" s="51" t="str">
        <f t="shared" si="55"/>
        <v/>
      </c>
      <c r="AJ65" s="35" t="str">
        <f t="shared" si="56"/>
        <v/>
      </c>
      <c r="AL65" s="25" t="str">
        <f t="shared" si="70"/>
        <v/>
      </c>
      <c r="AM65" s="25" t="str">
        <f t="shared" si="71"/>
        <v/>
      </c>
      <c r="AO65" s="33" t="str">
        <f t="shared" si="72"/>
        <v/>
      </c>
      <c r="AP65" s="33" t="str">
        <f t="shared" si="73"/>
        <v/>
      </c>
      <c r="AQ65" s="125"/>
      <c r="AR65" s="126" t="str">
        <f t="shared" si="74"/>
        <v/>
      </c>
      <c r="AS65" s="126" t="str">
        <f t="shared" si="75"/>
        <v/>
      </c>
      <c r="AT65" s="126"/>
      <c r="AU65" s="62" t="str">
        <f t="shared" si="57"/>
        <v/>
      </c>
      <c r="AV65" s="62" t="str">
        <f t="shared" si="58"/>
        <v/>
      </c>
      <c r="AW65" s="62" t="str">
        <f t="shared" si="59"/>
        <v/>
      </c>
      <c r="AX65" s="61" t="str">
        <f t="shared" si="76"/>
        <v/>
      </c>
      <c r="AY65" s="126"/>
      <c r="AZ65" s="33" t="str">
        <f>IF(B65="","",VLOOKUP($A$3,'Tab1-Plan'!$B$30:$F$33,IF(B65&lt;65,2,3),FALSE))</f>
        <v/>
      </c>
      <c r="BA65" s="33" t="str">
        <f>IF(T65="","",VLOOKUP($A$3,'Tab1-Plan'!$B$30:$F$33,IF(T65&lt;65,4,5),FALSE))</f>
        <v/>
      </c>
      <c r="BB65" s="115"/>
      <c r="BC65" s="126" t="str">
        <f t="shared" si="60"/>
        <v/>
      </c>
      <c r="BD65" s="126" t="str">
        <f t="shared" si="61"/>
        <v/>
      </c>
      <c r="BE65" s="125"/>
      <c r="BF65" s="62" t="str">
        <f t="shared" si="62"/>
        <v/>
      </c>
      <c r="BG65" s="62" t="str">
        <f t="shared" si="63"/>
        <v/>
      </c>
      <c r="BH65" s="62" t="str">
        <f t="shared" si="64"/>
        <v/>
      </c>
      <c r="BI65" s="61" t="str">
        <f t="shared" si="65"/>
        <v/>
      </c>
      <c r="BJ65" s="61"/>
      <c r="BK65" s="61" t="str">
        <f t="shared" si="66"/>
        <v/>
      </c>
      <c r="BL65" s="61" t="str">
        <f t="shared" si="67"/>
        <v/>
      </c>
      <c r="BM65" s="127"/>
      <c r="BU65" s="37"/>
      <c r="BV65" s="127"/>
      <c r="BW65" s="127"/>
    </row>
    <row r="66" spans="1:75">
      <c r="A66" s="26" t="str">
        <f t="shared" si="30"/>
        <v/>
      </c>
      <c r="B66" s="26" t="str">
        <f t="shared" si="31"/>
        <v/>
      </c>
      <c r="C66" s="26" t="str">
        <f t="shared" si="45"/>
        <v/>
      </c>
      <c r="D66" s="103" t="str">
        <f t="shared" si="46"/>
        <v/>
      </c>
      <c r="E66" s="118" t="str">
        <f t="shared" si="47"/>
        <v/>
      </c>
      <c r="F66" s="103" t="str">
        <f t="shared" si="48"/>
        <v/>
      </c>
      <c r="G66" s="103"/>
      <c r="H66" s="60" t="str">
        <f t="shared" si="4"/>
        <v/>
      </c>
      <c r="I66" s="64"/>
      <c r="J66" s="64"/>
      <c r="K66" s="103" t="str">
        <f t="shared" si="32"/>
        <v/>
      </c>
      <c r="L66" s="103" t="str">
        <f t="shared" si="5"/>
        <v/>
      </c>
      <c r="M66" s="103" t="str">
        <f t="shared" si="6"/>
        <v/>
      </c>
      <c r="N66" s="103" t="str">
        <f t="shared" si="7"/>
        <v/>
      </c>
      <c r="O66" s="103" t="str">
        <f t="shared" si="8"/>
        <v/>
      </c>
      <c r="P66" s="103" t="str">
        <f t="shared" si="33"/>
        <v/>
      </c>
      <c r="Q66" s="103" t="str">
        <f t="shared" si="9"/>
        <v/>
      </c>
      <c r="R66" s="103" t="str">
        <f t="shared" si="10"/>
        <v/>
      </c>
      <c r="T66" s="26" t="str">
        <f t="shared" si="34"/>
        <v/>
      </c>
      <c r="U66" s="119" t="str">
        <f t="shared" si="49"/>
        <v/>
      </c>
      <c r="V66" s="119"/>
      <c r="W66" s="120" t="str">
        <f t="shared" si="68"/>
        <v/>
      </c>
      <c r="X66" s="120" t="str">
        <f t="shared" si="36"/>
        <v/>
      </c>
      <c r="Y66" s="120" t="str">
        <f t="shared" si="50"/>
        <v/>
      </c>
      <c r="Z66" s="120"/>
      <c r="AA66" s="119" t="str">
        <f t="shared" si="69"/>
        <v/>
      </c>
      <c r="AC66" s="26" t="str">
        <f t="shared" si="51"/>
        <v/>
      </c>
      <c r="AD66" s="25" t="str">
        <f t="shared" si="52"/>
        <v/>
      </c>
      <c r="AE66" s="105"/>
      <c r="AF66" s="26" t="str">
        <f t="shared" si="53"/>
        <v/>
      </c>
      <c r="AG66" s="25" t="str">
        <f t="shared" si="54"/>
        <v/>
      </c>
      <c r="AH66" s="123"/>
      <c r="AI66" s="51" t="str">
        <f t="shared" si="55"/>
        <v/>
      </c>
      <c r="AJ66" s="35" t="str">
        <f t="shared" si="56"/>
        <v/>
      </c>
      <c r="AL66" s="25" t="str">
        <f t="shared" si="70"/>
        <v/>
      </c>
      <c r="AM66" s="25" t="str">
        <f t="shared" si="71"/>
        <v/>
      </c>
      <c r="AO66" s="33" t="str">
        <f t="shared" si="72"/>
        <v/>
      </c>
      <c r="AP66" s="33" t="str">
        <f t="shared" si="73"/>
        <v/>
      </c>
      <c r="AQ66" s="125"/>
      <c r="AR66" s="126" t="str">
        <f t="shared" si="74"/>
        <v/>
      </c>
      <c r="AS66" s="126" t="str">
        <f t="shared" si="75"/>
        <v/>
      </c>
      <c r="AT66" s="126"/>
      <c r="AU66" s="62" t="str">
        <f t="shared" si="57"/>
        <v/>
      </c>
      <c r="AV66" s="62" t="str">
        <f t="shared" si="58"/>
        <v/>
      </c>
      <c r="AW66" s="62" t="str">
        <f t="shared" si="59"/>
        <v/>
      </c>
      <c r="AX66" s="61" t="str">
        <f t="shared" si="76"/>
        <v/>
      </c>
      <c r="AY66" s="126"/>
      <c r="AZ66" s="33" t="str">
        <f>IF(B66="","",VLOOKUP($A$3,'Tab1-Plan'!$B$30:$F$33,IF(B66&lt;65,2,3),FALSE))</f>
        <v/>
      </c>
      <c r="BA66" s="33" t="str">
        <f>IF(T66="","",VLOOKUP($A$3,'Tab1-Plan'!$B$30:$F$33,IF(T66&lt;65,4,5),FALSE))</f>
        <v/>
      </c>
      <c r="BB66" s="115"/>
      <c r="BC66" s="126" t="str">
        <f t="shared" si="60"/>
        <v/>
      </c>
      <c r="BD66" s="126" t="str">
        <f t="shared" si="61"/>
        <v/>
      </c>
      <c r="BE66" s="125"/>
      <c r="BF66" s="62" t="str">
        <f t="shared" si="62"/>
        <v/>
      </c>
      <c r="BG66" s="62" t="str">
        <f t="shared" si="63"/>
        <v/>
      </c>
      <c r="BH66" s="62" t="str">
        <f t="shared" si="64"/>
        <v/>
      </c>
      <c r="BI66" s="61" t="str">
        <f t="shared" si="65"/>
        <v/>
      </c>
      <c r="BJ66" s="61"/>
      <c r="BK66" s="61" t="str">
        <f t="shared" si="66"/>
        <v/>
      </c>
      <c r="BL66" s="61" t="str">
        <f t="shared" si="67"/>
        <v/>
      </c>
      <c r="BM66" s="127"/>
      <c r="BU66" s="37"/>
      <c r="BV66" s="127"/>
      <c r="BW66" s="127"/>
    </row>
    <row r="67" spans="1:75">
      <c r="A67" s="26" t="str">
        <f t="shared" si="30"/>
        <v/>
      </c>
      <c r="B67" s="26" t="str">
        <f t="shared" si="31"/>
        <v/>
      </c>
      <c r="C67" s="26" t="str">
        <f t="shared" si="45"/>
        <v/>
      </c>
      <c r="D67" s="103" t="str">
        <f t="shared" si="46"/>
        <v/>
      </c>
      <c r="E67" s="118" t="str">
        <f t="shared" si="47"/>
        <v/>
      </c>
      <c r="F67" s="103" t="str">
        <f t="shared" si="48"/>
        <v/>
      </c>
      <c r="G67" s="103"/>
      <c r="H67" s="60" t="str">
        <f t="shared" si="4"/>
        <v/>
      </c>
      <c r="I67" s="64"/>
      <c r="J67" s="64"/>
      <c r="K67" s="103" t="str">
        <f t="shared" si="32"/>
        <v/>
      </c>
      <c r="L67" s="103" t="str">
        <f t="shared" si="5"/>
        <v/>
      </c>
      <c r="M67" s="103" t="str">
        <f t="shared" si="6"/>
        <v/>
      </c>
      <c r="N67" s="103" t="str">
        <f t="shared" si="7"/>
        <v/>
      </c>
      <c r="O67" s="103" t="str">
        <f t="shared" si="8"/>
        <v/>
      </c>
      <c r="P67" s="103" t="str">
        <f t="shared" si="33"/>
        <v/>
      </c>
      <c r="Q67" s="103" t="str">
        <f t="shared" si="9"/>
        <v/>
      </c>
      <c r="R67" s="103" t="str">
        <f t="shared" si="10"/>
        <v/>
      </c>
      <c r="T67" s="26" t="str">
        <f t="shared" si="34"/>
        <v/>
      </c>
      <c r="U67" s="119" t="str">
        <f t="shared" si="49"/>
        <v/>
      </c>
      <c r="V67" s="119"/>
      <c r="W67" s="120" t="str">
        <f t="shared" si="68"/>
        <v/>
      </c>
      <c r="X67" s="120" t="str">
        <f t="shared" si="36"/>
        <v/>
      </c>
      <c r="Y67" s="120" t="str">
        <f t="shared" si="50"/>
        <v/>
      </c>
      <c r="Z67" s="120"/>
      <c r="AA67" s="119" t="str">
        <f t="shared" si="69"/>
        <v/>
      </c>
      <c r="AC67" s="26" t="str">
        <f t="shared" si="51"/>
        <v/>
      </c>
      <c r="AD67" s="25" t="str">
        <f t="shared" si="52"/>
        <v/>
      </c>
      <c r="AE67" s="105"/>
      <c r="AF67" s="26" t="str">
        <f t="shared" si="53"/>
        <v/>
      </c>
      <c r="AG67" s="25" t="str">
        <f t="shared" si="54"/>
        <v/>
      </c>
      <c r="AH67" s="123"/>
      <c r="AI67" s="51" t="str">
        <f t="shared" si="55"/>
        <v/>
      </c>
      <c r="AJ67" s="35" t="str">
        <f t="shared" si="56"/>
        <v/>
      </c>
      <c r="AL67" s="25" t="str">
        <f t="shared" si="70"/>
        <v/>
      </c>
      <c r="AM67" s="25" t="str">
        <f t="shared" si="71"/>
        <v/>
      </c>
      <c r="AO67" s="33" t="str">
        <f t="shared" si="72"/>
        <v/>
      </c>
      <c r="AP67" s="33" t="str">
        <f t="shared" si="73"/>
        <v/>
      </c>
      <c r="AQ67" s="125"/>
      <c r="AR67" s="126" t="str">
        <f t="shared" si="74"/>
        <v/>
      </c>
      <c r="AS67" s="126" t="str">
        <f t="shared" si="75"/>
        <v/>
      </c>
      <c r="AT67" s="126"/>
      <c r="AU67" s="62" t="str">
        <f t="shared" si="57"/>
        <v/>
      </c>
      <c r="AV67" s="62" t="str">
        <f t="shared" si="58"/>
        <v/>
      </c>
      <c r="AW67" s="62" t="str">
        <f t="shared" si="59"/>
        <v/>
      </c>
      <c r="AX67" s="61" t="str">
        <f t="shared" si="76"/>
        <v/>
      </c>
      <c r="AY67" s="126"/>
      <c r="AZ67" s="33" t="str">
        <f>IF(B67="","",VLOOKUP($A$3,'Tab1-Plan'!$B$30:$F$33,IF(B67&lt;65,2,3),FALSE))</f>
        <v/>
      </c>
      <c r="BA67" s="33" t="str">
        <f>IF(T67="","",VLOOKUP($A$3,'Tab1-Plan'!$B$30:$F$33,IF(T67&lt;65,4,5),FALSE))</f>
        <v/>
      </c>
      <c r="BB67" s="115"/>
      <c r="BC67" s="126" t="str">
        <f t="shared" si="60"/>
        <v/>
      </c>
      <c r="BD67" s="126" t="str">
        <f t="shared" si="61"/>
        <v/>
      </c>
      <c r="BE67" s="125"/>
      <c r="BF67" s="62" t="str">
        <f t="shared" si="62"/>
        <v/>
      </c>
      <c r="BG67" s="62" t="str">
        <f t="shared" si="63"/>
        <v/>
      </c>
      <c r="BH67" s="62" t="str">
        <f t="shared" si="64"/>
        <v/>
      </c>
      <c r="BI67" s="61" t="str">
        <f t="shared" si="65"/>
        <v/>
      </c>
      <c r="BJ67" s="61"/>
      <c r="BK67" s="61" t="str">
        <f t="shared" si="66"/>
        <v/>
      </c>
      <c r="BL67" s="61" t="str">
        <f t="shared" si="67"/>
        <v/>
      </c>
      <c r="BM67" s="127"/>
      <c r="BU67" s="37"/>
      <c r="BV67" s="127"/>
      <c r="BW67" s="127"/>
    </row>
    <row r="68" spans="1:75">
      <c r="A68" s="26" t="str">
        <f t="shared" si="30"/>
        <v/>
      </c>
      <c r="B68" s="26" t="str">
        <f t="shared" si="31"/>
        <v/>
      </c>
      <c r="C68" s="26" t="str">
        <f t="shared" si="45"/>
        <v/>
      </c>
      <c r="D68" s="103" t="str">
        <f t="shared" si="46"/>
        <v/>
      </c>
      <c r="E68" s="118" t="str">
        <f t="shared" si="47"/>
        <v/>
      </c>
      <c r="F68" s="103" t="str">
        <f t="shared" si="48"/>
        <v/>
      </c>
      <c r="G68" s="103"/>
      <c r="H68" s="60" t="str">
        <f t="shared" si="4"/>
        <v/>
      </c>
      <c r="I68" s="64"/>
      <c r="J68" s="64"/>
      <c r="K68" s="103" t="str">
        <f t="shared" si="32"/>
        <v/>
      </c>
      <c r="L68" s="103" t="str">
        <f t="shared" si="5"/>
        <v/>
      </c>
      <c r="M68" s="103" t="str">
        <f t="shared" si="6"/>
        <v/>
      </c>
      <c r="N68" s="103" t="str">
        <f t="shared" si="7"/>
        <v/>
      </c>
      <c r="O68" s="103" t="str">
        <f t="shared" si="8"/>
        <v/>
      </c>
      <c r="P68" s="103" t="str">
        <f t="shared" si="33"/>
        <v/>
      </c>
      <c r="Q68" s="103" t="str">
        <f t="shared" si="9"/>
        <v/>
      </c>
      <c r="R68" s="103" t="str">
        <f t="shared" si="10"/>
        <v/>
      </c>
      <c r="T68" s="26" t="str">
        <f t="shared" si="34"/>
        <v/>
      </c>
      <c r="U68" s="119" t="str">
        <f t="shared" si="49"/>
        <v/>
      </c>
      <c r="V68" s="119"/>
      <c r="W68" s="120" t="str">
        <f t="shared" si="68"/>
        <v/>
      </c>
      <c r="X68" s="120" t="str">
        <f t="shared" si="36"/>
        <v/>
      </c>
      <c r="Y68" s="120" t="str">
        <f t="shared" si="50"/>
        <v/>
      </c>
      <c r="Z68" s="120"/>
      <c r="AA68" s="119" t="str">
        <f t="shared" si="69"/>
        <v/>
      </c>
      <c r="AC68" s="26" t="str">
        <f t="shared" si="51"/>
        <v/>
      </c>
      <c r="AD68" s="25" t="str">
        <f t="shared" si="52"/>
        <v/>
      </c>
      <c r="AE68" s="105"/>
      <c r="AF68" s="26" t="str">
        <f t="shared" si="53"/>
        <v/>
      </c>
      <c r="AG68" s="25" t="str">
        <f t="shared" si="54"/>
        <v/>
      </c>
      <c r="AH68" s="123"/>
      <c r="AI68" s="51" t="str">
        <f t="shared" si="55"/>
        <v/>
      </c>
      <c r="AJ68" s="35" t="str">
        <f t="shared" si="56"/>
        <v/>
      </c>
      <c r="AL68" s="25" t="str">
        <f t="shared" si="70"/>
        <v/>
      </c>
      <c r="AM68" s="25" t="str">
        <f t="shared" si="71"/>
        <v/>
      </c>
      <c r="AO68" s="33" t="str">
        <f t="shared" si="72"/>
        <v/>
      </c>
      <c r="AP68" s="33" t="str">
        <f t="shared" si="73"/>
        <v/>
      </c>
      <c r="AQ68" s="125"/>
      <c r="AR68" s="126" t="str">
        <f t="shared" si="74"/>
        <v/>
      </c>
      <c r="AS68" s="126" t="str">
        <f t="shared" si="75"/>
        <v/>
      </c>
      <c r="AT68" s="126"/>
      <c r="AU68" s="62" t="str">
        <f t="shared" si="57"/>
        <v/>
      </c>
      <c r="AV68" s="62" t="str">
        <f t="shared" si="58"/>
        <v/>
      </c>
      <c r="AW68" s="62" t="str">
        <f t="shared" si="59"/>
        <v/>
      </c>
      <c r="AX68" s="61" t="str">
        <f t="shared" si="76"/>
        <v/>
      </c>
      <c r="AY68" s="126"/>
      <c r="AZ68" s="33" t="str">
        <f>IF(B68="","",VLOOKUP($A$3,'Tab1-Plan'!$B$30:$F$33,IF(B68&lt;65,2,3),FALSE))</f>
        <v/>
      </c>
      <c r="BA68" s="33" t="str">
        <f>IF(T68="","",VLOOKUP($A$3,'Tab1-Plan'!$B$30:$F$33,IF(T68&lt;65,4,5),FALSE))</f>
        <v/>
      </c>
      <c r="BB68" s="115"/>
      <c r="BC68" s="126" t="str">
        <f t="shared" si="60"/>
        <v/>
      </c>
      <c r="BD68" s="126" t="str">
        <f t="shared" si="61"/>
        <v/>
      </c>
      <c r="BE68" s="125"/>
      <c r="BF68" s="62" t="str">
        <f t="shared" si="62"/>
        <v/>
      </c>
      <c r="BG68" s="62" t="str">
        <f t="shared" si="63"/>
        <v/>
      </c>
      <c r="BH68" s="62" t="str">
        <f t="shared" si="64"/>
        <v/>
      </c>
      <c r="BI68" s="61" t="str">
        <f t="shared" si="65"/>
        <v/>
      </c>
      <c r="BJ68" s="61"/>
      <c r="BK68" s="61" t="str">
        <f t="shared" si="66"/>
        <v/>
      </c>
      <c r="BL68" s="61" t="str">
        <f t="shared" si="67"/>
        <v/>
      </c>
      <c r="BM68" s="127"/>
      <c r="BU68" s="37"/>
      <c r="BV68" s="127"/>
      <c r="BW68" s="127"/>
    </row>
    <row r="69" spans="1:75">
      <c r="A69" s="26" t="str">
        <f t="shared" si="30"/>
        <v/>
      </c>
      <c r="B69" s="26" t="str">
        <f t="shared" si="31"/>
        <v/>
      </c>
      <c r="C69" s="26" t="str">
        <f t="shared" si="45"/>
        <v/>
      </c>
      <c r="D69" s="103" t="str">
        <f t="shared" si="46"/>
        <v/>
      </c>
      <c r="E69" s="118" t="str">
        <f t="shared" si="47"/>
        <v/>
      </c>
      <c r="F69" s="103" t="str">
        <f t="shared" si="48"/>
        <v/>
      </c>
      <c r="G69" s="103"/>
      <c r="H69" s="60" t="str">
        <f t="shared" si="4"/>
        <v/>
      </c>
      <c r="I69" s="64"/>
      <c r="J69" s="64"/>
      <c r="K69" s="103" t="str">
        <f t="shared" si="32"/>
        <v/>
      </c>
      <c r="L69" s="103" t="str">
        <f t="shared" si="5"/>
        <v/>
      </c>
      <c r="M69" s="103" t="str">
        <f t="shared" si="6"/>
        <v/>
      </c>
      <c r="N69" s="103" t="str">
        <f t="shared" si="7"/>
        <v/>
      </c>
      <c r="O69" s="103" t="str">
        <f t="shared" si="8"/>
        <v/>
      </c>
      <c r="P69" s="103" t="str">
        <f t="shared" si="33"/>
        <v/>
      </c>
      <c r="Q69" s="103" t="str">
        <f t="shared" si="9"/>
        <v/>
      </c>
      <c r="R69" s="103" t="str">
        <f t="shared" si="10"/>
        <v/>
      </c>
      <c r="T69" s="26" t="str">
        <f t="shared" si="34"/>
        <v/>
      </c>
      <c r="U69" s="119" t="str">
        <f t="shared" si="49"/>
        <v/>
      </c>
      <c r="V69" s="119"/>
      <c r="W69" s="120" t="str">
        <f t="shared" si="68"/>
        <v/>
      </c>
      <c r="X69" s="120" t="str">
        <f t="shared" si="36"/>
        <v/>
      </c>
      <c r="Y69" s="120" t="str">
        <f t="shared" si="50"/>
        <v/>
      </c>
      <c r="Z69" s="120"/>
      <c r="AA69" s="119" t="str">
        <f t="shared" si="69"/>
        <v/>
      </c>
      <c r="AC69" s="26" t="str">
        <f t="shared" si="51"/>
        <v/>
      </c>
      <c r="AD69" s="25" t="str">
        <f t="shared" si="52"/>
        <v/>
      </c>
      <c r="AE69" s="105"/>
      <c r="AF69" s="26" t="str">
        <f t="shared" si="53"/>
        <v/>
      </c>
      <c r="AG69" s="25" t="str">
        <f t="shared" si="54"/>
        <v/>
      </c>
      <c r="AH69" s="123"/>
      <c r="AI69" s="51" t="str">
        <f t="shared" si="55"/>
        <v/>
      </c>
      <c r="AJ69" s="35" t="str">
        <f t="shared" si="56"/>
        <v/>
      </c>
      <c r="AL69" s="25" t="str">
        <f t="shared" si="70"/>
        <v/>
      </c>
      <c r="AM69" s="25" t="str">
        <f t="shared" si="71"/>
        <v/>
      </c>
      <c r="AO69" s="33" t="str">
        <f t="shared" si="72"/>
        <v/>
      </c>
      <c r="AP69" s="33" t="str">
        <f t="shared" si="73"/>
        <v/>
      </c>
      <c r="AQ69" s="125"/>
      <c r="AR69" s="126" t="str">
        <f t="shared" si="74"/>
        <v/>
      </c>
      <c r="AS69" s="126" t="str">
        <f t="shared" si="75"/>
        <v/>
      </c>
      <c r="AT69" s="126"/>
      <c r="AU69" s="62" t="str">
        <f t="shared" si="57"/>
        <v/>
      </c>
      <c r="AV69" s="62" t="str">
        <f t="shared" si="58"/>
        <v/>
      </c>
      <c r="AW69" s="62" t="str">
        <f t="shared" si="59"/>
        <v/>
      </c>
      <c r="AX69" s="61" t="str">
        <f t="shared" si="76"/>
        <v/>
      </c>
      <c r="AY69" s="126"/>
      <c r="AZ69" s="33" t="str">
        <f>IF(B69="","",VLOOKUP($A$3,'Tab1-Plan'!$B$30:$F$33,IF(B69&lt;65,2,3),FALSE))</f>
        <v/>
      </c>
      <c r="BA69" s="33" t="str">
        <f>IF(T69="","",VLOOKUP($A$3,'Tab1-Plan'!$B$30:$F$33,IF(T69&lt;65,4,5),FALSE))</f>
        <v/>
      </c>
      <c r="BB69" s="115"/>
      <c r="BC69" s="126" t="str">
        <f t="shared" si="60"/>
        <v/>
      </c>
      <c r="BD69" s="126" t="str">
        <f t="shared" si="61"/>
        <v/>
      </c>
      <c r="BE69" s="125"/>
      <c r="BF69" s="62" t="str">
        <f t="shared" si="62"/>
        <v/>
      </c>
      <c r="BG69" s="62" t="str">
        <f t="shared" si="63"/>
        <v/>
      </c>
      <c r="BH69" s="62" t="str">
        <f t="shared" si="64"/>
        <v/>
      </c>
      <c r="BI69" s="61" t="str">
        <f t="shared" si="65"/>
        <v/>
      </c>
      <c r="BJ69" s="61"/>
      <c r="BK69" s="61" t="str">
        <f t="shared" si="66"/>
        <v/>
      </c>
      <c r="BL69" s="61" t="str">
        <f t="shared" si="67"/>
        <v/>
      </c>
      <c r="BM69" s="127"/>
      <c r="BU69" s="37"/>
      <c r="BV69" s="127"/>
      <c r="BW69" s="127"/>
    </row>
    <row r="70" spans="1:75">
      <c r="A70" s="26" t="str">
        <f t="shared" si="30"/>
        <v/>
      </c>
      <c r="B70" s="26" t="str">
        <f t="shared" si="31"/>
        <v/>
      </c>
      <c r="C70" s="26" t="str">
        <f t="shared" ref="C70:C101" si="77">IF(B70="","",retiree2_service_at_retirement)</f>
        <v/>
      </c>
      <c r="D70" s="103" t="str">
        <f t="shared" ref="D70:D101" si="78">IF(B70="","",IF($A$2="R",0,VLOOKUP($B70,RETIREMENT,2,TRUE)))</f>
        <v/>
      </c>
      <c r="E70" s="118" t="str">
        <f t="shared" ref="E70:E101" si="79">IF(B70="","",IF($A$2="R",0,VLOOKUP($B70,WITHDRAWAL,2)))</f>
        <v/>
      </c>
      <c r="F70" s="103" t="str">
        <f t="shared" ref="F70:F101" si="80">IF(B70="","",IF(OR(retiree2_sex="M",retiree2_sex="m"),VLOOKUP(IF(B70&lt;20,20,$B70),DEATH_MALE,2),IF(OR(retiree2_sex="F",retiree2_sex="f"),VLOOKUP(IF(B70&lt;20,20,$B70),DEATH_FEMALE,2),"error")))</f>
        <v/>
      </c>
      <c r="G70" s="103"/>
      <c r="H70" s="60" t="str">
        <f t="shared" ref="H70:H133" si="81">IF(B70="","",IF($A$2="R",1,0))</f>
        <v/>
      </c>
      <c r="I70" s="64"/>
      <c r="J70" s="64"/>
      <c r="K70" s="103" t="str">
        <f t="shared" si="32"/>
        <v/>
      </c>
      <c r="L70" s="103" t="str">
        <f t="shared" ref="L70:L133" si="82">IF(B70="","",H70*$K70*IF($D70="",0,$D70))</f>
        <v/>
      </c>
      <c r="M70" s="103" t="str">
        <f t="shared" ref="M70:M133" si="83">IF(B70="","",IF(H70=1,0,$K70*IF($E70="",0,$E70)))</f>
        <v/>
      </c>
      <c r="N70" s="103" t="str">
        <f t="shared" ref="N70:N133" si="84">IF(B70="","",$K70*$F70)</f>
        <v/>
      </c>
      <c r="O70" s="103" t="str">
        <f t="shared" ref="O70:O133" si="85">IF(B70="","",MAX(K70-SUM(L70:N70),0))</f>
        <v/>
      </c>
      <c r="P70" s="103" t="str">
        <f t="shared" si="33"/>
        <v/>
      </c>
      <c r="Q70" s="103" t="str">
        <f t="shared" ref="Q70:Q133" si="86">IF(B70="","",P70*(1-$F70))</f>
        <v/>
      </c>
      <c r="R70" s="103" t="str">
        <f t="shared" ref="R70:R133" si="87">IF(B70="","",AVERAGE(P70:Q70))</f>
        <v/>
      </c>
      <c r="T70" s="26" t="str">
        <f t="shared" si="34"/>
        <v/>
      </c>
      <c r="U70" s="119" t="str">
        <f t="shared" ref="U70:U101" si="88">IF(T70="","",IF(OR(retiree2_sex="M",retiree2_sex="m"),VLOOKUP(IF(T70&lt;20,20,$T70),DEATH_FEMALE,2),IF(OR(retiree2_sex="F",retiree2_sex="f"),VLOOKUP(IF(T70&lt;20,20,$T70),DEATH_MALE,2),"error")))</f>
        <v/>
      </c>
      <c r="V70" s="119"/>
      <c r="W70" s="120" t="str">
        <f t="shared" si="68"/>
        <v/>
      </c>
      <c r="X70" s="120" t="str">
        <f t="shared" si="36"/>
        <v/>
      </c>
      <c r="Y70" s="120" t="str">
        <f t="shared" ref="Y70:Y101" si="89">IF(T70="","",AVERAGE(W70,X70))</f>
        <v/>
      </c>
      <c r="Z70" s="120"/>
      <c r="AA70" s="119" t="str">
        <f t="shared" si="69"/>
        <v/>
      </c>
      <c r="AC70" s="26" t="str">
        <f t="shared" ref="AC70:AC101" si="90">B70</f>
        <v/>
      </c>
      <c r="AD70" s="25" t="str">
        <f t="shared" ref="AD70:AD101" si="91">IF(AC70="","",VLOOKUP(AC70,agingtable,3))</f>
        <v/>
      </c>
      <c r="AE70" s="105"/>
      <c r="AF70" s="26" t="str">
        <f t="shared" ref="AF70:AF101" si="92">T70</f>
        <v/>
      </c>
      <c r="AG70" s="25" t="str">
        <f t="shared" ref="AG70:AG101" si="93">IF(AF70="","",VLOOKUP(AF70,agingtable,3))</f>
        <v/>
      </c>
      <c r="AH70" s="123"/>
      <c r="AI70" s="51" t="str">
        <f t="shared" ref="AI70:AI101" si="94">IF(A70="","",VLOOKUP($A70,TRENDS,2,TRUE))</f>
        <v/>
      </c>
      <c r="AJ70" s="35" t="str">
        <f t="shared" ref="AJ70:AJ101" si="95">IF(A70="","",VLOOKUP($A70,TRENDS,3,TRUE))</f>
        <v/>
      </c>
      <c r="AL70" s="25" t="str">
        <f t="shared" si="70"/>
        <v/>
      </c>
      <c r="AM70" s="25" t="str">
        <f t="shared" si="71"/>
        <v/>
      </c>
      <c r="AO70" s="33" t="str">
        <f t="shared" si="72"/>
        <v/>
      </c>
      <c r="AP70" s="33" t="str">
        <f t="shared" si="73"/>
        <v/>
      </c>
      <c r="AQ70" s="125"/>
      <c r="AR70" s="126" t="str">
        <f t="shared" si="74"/>
        <v/>
      </c>
      <c r="AS70" s="126" t="str">
        <f t="shared" si="75"/>
        <v/>
      </c>
      <c r="AT70" s="126"/>
      <c r="AU70" s="62" t="str">
        <f t="shared" ref="AU70:AU101" si="96">IF($B70="","",(AR70)*$R70*$I70)</f>
        <v/>
      </c>
      <c r="AV70" s="62" t="str">
        <f t="shared" ref="AV70:AV101" si="97">IF($T70="","",(AS70)*$Y70*$I70)</f>
        <v/>
      </c>
      <c r="AW70" s="62" t="str">
        <f t="shared" ref="AW70:AW101" si="98">IF($A70="","",SUM(AU70:AV70))</f>
        <v/>
      </c>
      <c r="AX70" s="61" t="str">
        <f t="shared" si="76"/>
        <v/>
      </c>
      <c r="AY70" s="126"/>
      <c r="AZ70" s="33" t="str">
        <f>IF(B70="","",VLOOKUP($A$3,'Tab1-Plan'!$B$30:$F$33,IF(B70&lt;65,2,3),FALSE))</f>
        <v/>
      </c>
      <c r="BA70" s="33" t="str">
        <f>IF(T70="","",VLOOKUP($A$3,'Tab1-Plan'!$B$30:$F$33,IF(T70&lt;65,4,5),FALSE))</f>
        <v/>
      </c>
      <c r="BB70" s="115"/>
      <c r="BC70" s="126" t="str">
        <f t="shared" ref="BC70:BC101" si="99">IF(B70="","",AZ70*IF(AZ70&lt;1,AR70,AM70))</f>
        <v/>
      </c>
      <c r="BD70" s="126" t="str">
        <f t="shared" ref="BD70:BD101" si="100">IF($T70="","",BA70*IF(BA70&lt;1,AS70,$AM70))</f>
        <v/>
      </c>
      <c r="BE70" s="125"/>
      <c r="BF70" s="62" t="str">
        <f t="shared" ref="BF70:BF101" si="101">IF($B70="","",(BC70)*$R70*$I70)</f>
        <v/>
      </c>
      <c r="BG70" s="62" t="str">
        <f t="shared" ref="BG70:BG101" si="102">IF($T70="","",(BD70)*$Y70*$I70)</f>
        <v/>
      </c>
      <c r="BH70" s="62" t="str">
        <f t="shared" ref="BH70:BH101" si="103">IF($A70="","",SUM(BF70:BG70))</f>
        <v/>
      </c>
      <c r="BI70" s="61" t="str">
        <f t="shared" ref="BI70:BI101" si="104">IF($A70="","",BH70*AA70)</f>
        <v/>
      </c>
      <c r="BJ70" s="61"/>
      <c r="BK70" s="61" t="str">
        <f t="shared" ref="BK70:BK101" si="105">IF(A70="","",AW70-BH70)</f>
        <v/>
      </c>
      <c r="BL70" s="61" t="str">
        <f t="shared" ref="BL70:BL101" si="106">IF(A70="","",AX70-BI70)</f>
        <v/>
      </c>
      <c r="BM70" s="127"/>
      <c r="BU70" s="37"/>
      <c r="BV70" s="127"/>
      <c r="BW70" s="127"/>
    </row>
    <row r="71" spans="1:75">
      <c r="A71" s="26" t="str">
        <f t="shared" ref="A71:A134" si="107">IF(AND(B71="",T71=""),"",A70+1)</f>
        <v/>
      </c>
      <c r="B71" s="26" t="str">
        <f t="shared" ref="B71:B134" si="108">IF(B70="","",IF((B70+1)&gt;110,"",B70+1))</f>
        <v/>
      </c>
      <c r="C71" s="26" t="str">
        <f t="shared" si="77"/>
        <v/>
      </c>
      <c r="D71" s="103" t="str">
        <f t="shared" si="78"/>
        <v/>
      </c>
      <c r="E71" s="118" t="str">
        <f t="shared" si="79"/>
        <v/>
      </c>
      <c r="F71" s="103" t="str">
        <f t="shared" si="80"/>
        <v/>
      </c>
      <c r="G71" s="103"/>
      <c r="H71" s="60" t="str">
        <f t="shared" si="81"/>
        <v/>
      </c>
      <c r="I71" s="64"/>
      <c r="J71" s="64"/>
      <c r="K71" s="103" t="str">
        <f t="shared" ref="K71:K134" si="109">IF(B71="","",O70)</f>
        <v/>
      </c>
      <c r="L71" s="103" t="str">
        <f t="shared" si="82"/>
        <v/>
      </c>
      <c r="M71" s="103" t="str">
        <f t="shared" si="83"/>
        <v/>
      </c>
      <c r="N71" s="103" t="str">
        <f t="shared" si="84"/>
        <v/>
      </c>
      <c r="O71" s="103" t="str">
        <f t="shared" si="85"/>
        <v/>
      </c>
      <c r="P71" s="103" t="str">
        <f t="shared" ref="P71:P134" si="110">IF(B71="","",L71+Q70)</f>
        <v/>
      </c>
      <c r="Q71" s="103" t="str">
        <f t="shared" si="86"/>
        <v/>
      </c>
      <c r="R71" s="103" t="str">
        <f t="shared" si="87"/>
        <v/>
      </c>
      <c r="T71" s="26" t="str">
        <f t="shared" ref="T71:T134" si="111">IF(T70="","",IF((T70+1)&gt;110,"",T70+1))</f>
        <v/>
      </c>
      <c r="U71" s="119" t="str">
        <f t="shared" si="88"/>
        <v/>
      </c>
      <c r="V71" s="119"/>
      <c r="W71" s="120" t="str">
        <f t="shared" ref="W71:W102" si="112">IF(T71="","",X70+IF(L71="",0,L71))</f>
        <v/>
      </c>
      <c r="X71" s="120" t="str">
        <f t="shared" ref="X71:X134" si="113">IF(T71="","",W71*((1-U71)*(1-IF(B72="",0,F71))+(1-U71)*IF(B72="",0,F71)))</f>
        <v/>
      </c>
      <c r="Y71" s="120" t="str">
        <f t="shared" si="89"/>
        <v/>
      </c>
      <c r="Z71" s="120"/>
      <c r="AA71" s="119" t="str">
        <f t="shared" ref="AA71:AA102" si="114">IF(A71="","",AA70/(1+discount))</f>
        <v/>
      </c>
      <c r="AC71" s="26" t="str">
        <f t="shared" si="90"/>
        <v/>
      </c>
      <c r="AD71" s="25" t="str">
        <f t="shared" si="91"/>
        <v/>
      </c>
      <c r="AE71" s="105"/>
      <c r="AF71" s="26" t="str">
        <f t="shared" si="92"/>
        <v/>
      </c>
      <c r="AG71" s="25" t="str">
        <f t="shared" si="93"/>
        <v/>
      </c>
      <c r="AH71" s="123"/>
      <c r="AI71" s="51" t="str">
        <f t="shared" si="94"/>
        <v/>
      </c>
      <c r="AJ71" s="35" t="str">
        <f t="shared" si="95"/>
        <v/>
      </c>
      <c r="AL71" s="25" t="str">
        <f t="shared" ref="AL71:AL102" si="115">IF(A71="","",AL70*(1+AI70))</f>
        <v/>
      </c>
      <c r="AM71" s="25" t="str">
        <f t="shared" ref="AM71:AM102" si="116">IF(A71="","",AM70*(1+AJ70))</f>
        <v/>
      </c>
      <c r="AO71" s="33" t="str">
        <f t="shared" ref="AO71:AO102" si="117">IF(B71="","",IF(B71&lt;65,cc_pre_ret_age65,cc_pst_ret_age65))</f>
        <v/>
      </c>
      <c r="AP71" s="33" t="str">
        <f t="shared" ref="AP71:AP102" si="118">IF(T71="","",IF(T71&lt;65,cc_pre_sp_age65,cc_pst_sp_age65))</f>
        <v/>
      </c>
      <c r="AQ71" s="125"/>
      <c r="AR71" s="126" t="str">
        <f t="shared" ref="AR71:AR102" si="119">IF(B71="","",AO71*AL71*AD71)</f>
        <v/>
      </c>
      <c r="AS71" s="126" t="str">
        <f t="shared" ref="AS71:AS102" si="120">IF(T71="","",AP71*AL71*AG71)</f>
        <v/>
      </c>
      <c r="AT71" s="126"/>
      <c r="AU71" s="62" t="str">
        <f t="shared" si="96"/>
        <v/>
      </c>
      <c r="AV71" s="62" t="str">
        <f t="shared" si="97"/>
        <v/>
      </c>
      <c r="AW71" s="62" t="str">
        <f t="shared" si="98"/>
        <v/>
      </c>
      <c r="AX71" s="61" t="str">
        <f t="shared" ref="AX71:AX102" si="121">IF($A71="","",AW71*AA71)</f>
        <v/>
      </c>
      <c r="AY71" s="126"/>
      <c r="AZ71" s="33" t="str">
        <f>IF(B71="","",VLOOKUP($A$3,'Tab1-Plan'!$B$30:$F$33,IF(B71&lt;65,2,3),FALSE))</f>
        <v/>
      </c>
      <c r="BA71" s="33" t="str">
        <f>IF(T71="","",VLOOKUP($A$3,'Tab1-Plan'!$B$30:$F$33,IF(T71&lt;65,4,5),FALSE))</f>
        <v/>
      </c>
      <c r="BB71" s="115"/>
      <c r="BC71" s="126" t="str">
        <f t="shared" si="99"/>
        <v/>
      </c>
      <c r="BD71" s="126" t="str">
        <f t="shared" si="100"/>
        <v/>
      </c>
      <c r="BE71" s="125"/>
      <c r="BF71" s="62" t="str">
        <f t="shared" si="101"/>
        <v/>
      </c>
      <c r="BG71" s="62" t="str">
        <f t="shared" si="102"/>
        <v/>
      </c>
      <c r="BH71" s="62" t="str">
        <f t="shared" si="103"/>
        <v/>
      </c>
      <c r="BI71" s="61" t="str">
        <f t="shared" si="104"/>
        <v/>
      </c>
      <c r="BJ71" s="61"/>
      <c r="BK71" s="61" t="str">
        <f t="shared" si="105"/>
        <v/>
      </c>
      <c r="BL71" s="61" t="str">
        <f t="shared" si="106"/>
        <v/>
      </c>
      <c r="BM71" s="127"/>
      <c r="BU71" s="37"/>
      <c r="BV71" s="127"/>
      <c r="BW71" s="127"/>
    </row>
    <row r="72" spans="1:75">
      <c r="A72" s="26" t="str">
        <f t="shared" si="107"/>
        <v/>
      </c>
      <c r="B72" s="26" t="str">
        <f t="shared" si="108"/>
        <v/>
      </c>
      <c r="C72" s="26" t="str">
        <f t="shared" si="77"/>
        <v/>
      </c>
      <c r="D72" s="103" t="str">
        <f t="shared" si="78"/>
        <v/>
      </c>
      <c r="E72" s="118" t="str">
        <f t="shared" si="79"/>
        <v/>
      </c>
      <c r="F72" s="103" t="str">
        <f t="shared" si="80"/>
        <v/>
      </c>
      <c r="G72" s="103"/>
      <c r="H72" s="60" t="str">
        <f t="shared" si="81"/>
        <v/>
      </c>
      <c r="I72" s="64"/>
      <c r="J72" s="64"/>
      <c r="K72" s="103" t="str">
        <f t="shared" si="109"/>
        <v/>
      </c>
      <c r="L72" s="103" t="str">
        <f t="shared" si="82"/>
        <v/>
      </c>
      <c r="M72" s="103" t="str">
        <f t="shared" si="83"/>
        <v/>
      </c>
      <c r="N72" s="103" t="str">
        <f t="shared" si="84"/>
        <v/>
      </c>
      <c r="O72" s="103" t="str">
        <f t="shared" si="85"/>
        <v/>
      </c>
      <c r="P72" s="103" t="str">
        <f t="shared" si="110"/>
        <v/>
      </c>
      <c r="Q72" s="103" t="str">
        <f t="shared" si="86"/>
        <v/>
      </c>
      <c r="R72" s="103" t="str">
        <f t="shared" si="87"/>
        <v/>
      </c>
      <c r="T72" s="26" t="str">
        <f t="shared" si="111"/>
        <v/>
      </c>
      <c r="U72" s="119" t="str">
        <f t="shared" si="88"/>
        <v/>
      </c>
      <c r="V72" s="119"/>
      <c r="W72" s="120" t="str">
        <f t="shared" si="112"/>
        <v/>
      </c>
      <c r="X72" s="120" t="str">
        <f t="shared" si="113"/>
        <v/>
      </c>
      <c r="Y72" s="120" t="str">
        <f t="shared" si="89"/>
        <v/>
      </c>
      <c r="Z72" s="120"/>
      <c r="AA72" s="119" t="str">
        <f t="shared" si="114"/>
        <v/>
      </c>
      <c r="AC72" s="26" t="str">
        <f t="shared" si="90"/>
        <v/>
      </c>
      <c r="AD72" s="25" t="str">
        <f t="shared" si="91"/>
        <v/>
      </c>
      <c r="AE72" s="105"/>
      <c r="AF72" s="26" t="str">
        <f t="shared" si="92"/>
        <v/>
      </c>
      <c r="AG72" s="25" t="str">
        <f t="shared" si="93"/>
        <v/>
      </c>
      <c r="AH72" s="123"/>
      <c r="AI72" s="51" t="str">
        <f t="shared" si="94"/>
        <v/>
      </c>
      <c r="AJ72" s="35" t="str">
        <f t="shared" si="95"/>
        <v/>
      </c>
      <c r="AL72" s="25" t="str">
        <f t="shared" si="115"/>
        <v/>
      </c>
      <c r="AM72" s="25" t="str">
        <f t="shared" si="116"/>
        <v/>
      </c>
      <c r="AO72" s="33" t="str">
        <f t="shared" si="117"/>
        <v/>
      </c>
      <c r="AP72" s="33" t="str">
        <f t="shared" si="118"/>
        <v/>
      </c>
      <c r="AQ72" s="125"/>
      <c r="AR72" s="126" t="str">
        <f t="shared" si="119"/>
        <v/>
      </c>
      <c r="AS72" s="126" t="str">
        <f t="shared" si="120"/>
        <v/>
      </c>
      <c r="AT72" s="126"/>
      <c r="AU72" s="62" t="str">
        <f t="shared" si="96"/>
        <v/>
      </c>
      <c r="AV72" s="62" t="str">
        <f t="shared" si="97"/>
        <v/>
      </c>
      <c r="AW72" s="62" t="str">
        <f t="shared" si="98"/>
        <v/>
      </c>
      <c r="AX72" s="61" t="str">
        <f t="shared" si="121"/>
        <v/>
      </c>
      <c r="AY72" s="126"/>
      <c r="AZ72" s="33" t="str">
        <f>IF(B72="","",VLOOKUP($A$3,'Tab1-Plan'!$B$30:$F$33,IF(B72&lt;65,2,3),FALSE))</f>
        <v/>
      </c>
      <c r="BA72" s="33" t="str">
        <f>IF(T72="","",VLOOKUP($A$3,'Tab1-Plan'!$B$30:$F$33,IF(T72&lt;65,4,5),FALSE))</f>
        <v/>
      </c>
      <c r="BB72" s="115"/>
      <c r="BC72" s="126" t="str">
        <f t="shared" si="99"/>
        <v/>
      </c>
      <c r="BD72" s="126" t="str">
        <f t="shared" si="100"/>
        <v/>
      </c>
      <c r="BE72" s="125"/>
      <c r="BF72" s="62" t="str">
        <f t="shared" si="101"/>
        <v/>
      </c>
      <c r="BG72" s="62" t="str">
        <f t="shared" si="102"/>
        <v/>
      </c>
      <c r="BH72" s="62" t="str">
        <f t="shared" si="103"/>
        <v/>
      </c>
      <c r="BI72" s="61" t="str">
        <f t="shared" si="104"/>
        <v/>
      </c>
      <c r="BJ72" s="61"/>
      <c r="BK72" s="61" t="str">
        <f t="shared" si="105"/>
        <v/>
      </c>
      <c r="BL72" s="61" t="str">
        <f t="shared" si="106"/>
        <v/>
      </c>
      <c r="BM72" s="127"/>
      <c r="BU72" s="37"/>
      <c r="BV72" s="127"/>
      <c r="BW72" s="127"/>
    </row>
    <row r="73" spans="1:75">
      <c r="A73" s="26" t="str">
        <f t="shared" si="107"/>
        <v/>
      </c>
      <c r="B73" s="26" t="str">
        <f t="shared" si="108"/>
        <v/>
      </c>
      <c r="C73" s="26" t="str">
        <f t="shared" si="77"/>
        <v/>
      </c>
      <c r="D73" s="103" t="str">
        <f t="shared" si="78"/>
        <v/>
      </c>
      <c r="E73" s="118" t="str">
        <f t="shared" si="79"/>
        <v/>
      </c>
      <c r="F73" s="103" t="str">
        <f t="shared" si="80"/>
        <v/>
      </c>
      <c r="G73" s="103"/>
      <c r="H73" s="60" t="str">
        <f t="shared" si="81"/>
        <v/>
      </c>
      <c r="I73" s="64"/>
      <c r="J73" s="64"/>
      <c r="K73" s="103" t="str">
        <f t="shared" si="109"/>
        <v/>
      </c>
      <c r="L73" s="103" t="str">
        <f t="shared" si="82"/>
        <v/>
      </c>
      <c r="M73" s="103" t="str">
        <f t="shared" si="83"/>
        <v/>
      </c>
      <c r="N73" s="103" t="str">
        <f t="shared" si="84"/>
        <v/>
      </c>
      <c r="O73" s="103" t="str">
        <f t="shared" si="85"/>
        <v/>
      </c>
      <c r="P73" s="103" t="str">
        <f t="shared" si="110"/>
        <v/>
      </c>
      <c r="Q73" s="103" t="str">
        <f t="shared" si="86"/>
        <v/>
      </c>
      <c r="R73" s="103" t="str">
        <f t="shared" si="87"/>
        <v/>
      </c>
      <c r="T73" s="26" t="str">
        <f t="shared" si="111"/>
        <v/>
      </c>
      <c r="U73" s="119" t="str">
        <f t="shared" si="88"/>
        <v/>
      </c>
      <c r="V73" s="119"/>
      <c r="W73" s="120" t="str">
        <f t="shared" si="112"/>
        <v/>
      </c>
      <c r="X73" s="120" t="str">
        <f t="shared" si="113"/>
        <v/>
      </c>
      <c r="Y73" s="120" t="str">
        <f t="shared" si="89"/>
        <v/>
      </c>
      <c r="Z73" s="120"/>
      <c r="AA73" s="119" t="str">
        <f t="shared" si="114"/>
        <v/>
      </c>
      <c r="AC73" s="26" t="str">
        <f t="shared" si="90"/>
        <v/>
      </c>
      <c r="AD73" s="25" t="str">
        <f t="shared" si="91"/>
        <v/>
      </c>
      <c r="AE73" s="105"/>
      <c r="AF73" s="26" t="str">
        <f t="shared" si="92"/>
        <v/>
      </c>
      <c r="AG73" s="25" t="str">
        <f t="shared" si="93"/>
        <v/>
      </c>
      <c r="AH73" s="123"/>
      <c r="AI73" s="51" t="str">
        <f t="shared" si="94"/>
        <v/>
      </c>
      <c r="AJ73" s="35" t="str">
        <f t="shared" si="95"/>
        <v/>
      </c>
      <c r="AL73" s="25" t="str">
        <f t="shared" si="115"/>
        <v/>
      </c>
      <c r="AM73" s="25" t="str">
        <f t="shared" si="116"/>
        <v/>
      </c>
      <c r="AO73" s="33" t="str">
        <f t="shared" si="117"/>
        <v/>
      </c>
      <c r="AP73" s="33" t="str">
        <f t="shared" si="118"/>
        <v/>
      </c>
      <c r="AQ73" s="125"/>
      <c r="AR73" s="126" t="str">
        <f t="shared" si="119"/>
        <v/>
      </c>
      <c r="AS73" s="126" t="str">
        <f t="shared" si="120"/>
        <v/>
      </c>
      <c r="AT73" s="126"/>
      <c r="AU73" s="62" t="str">
        <f t="shared" si="96"/>
        <v/>
      </c>
      <c r="AV73" s="62" t="str">
        <f t="shared" si="97"/>
        <v/>
      </c>
      <c r="AW73" s="62" t="str">
        <f t="shared" si="98"/>
        <v/>
      </c>
      <c r="AX73" s="61" t="str">
        <f t="shared" si="121"/>
        <v/>
      </c>
      <c r="AY73" s="126"/>
      <c r="AZ73" s="33" t="str">
        <f>IF(B73="","",VLOOKUP($A$3,'Tab1-Plan'!$B$30:$F$33,IF(B73&lt;65,2,3),FALSE))</f>
        <v/>
      </c>
      <c r="BA73" s="33" t="str">
        <f>IF(T73="","",VLOOKUP($A$3,'Tab1-Plan'!$B$30:$F$33,IF(T73&lt;65,4,5),FALSE))</f>
        <v/>
      </c>
      <c r="BB73" s="115"/>
      <c r="BC73" s="126" t="str">
        <f t="shared" si="99"/>
        <v/>
      </c>
      <c r="BD73" s="126" t="str">
        <f t="shared" si="100"/>
        <v/>
      </c>
      <c r="BE73" s="125"/>
      <c r="BF73" s="62" t="str">
        <f t="shared" si="101"/>
        <v/>
      </c>
      <c r="BG73" s="62" t="str">
        <f t="shared" si="102"/>
        <v/>
      </c>
      <c r="BH73" s="62" t="str">
        <f t="shared" si="103"/>
        <v/>
      </c>
      <c r="BI73" s="61" t="str">
        <f t="shared" si="104"/>
        <v/>
      </c>
      <c r="BJ73" s="61"/>
      <c r="BK73" s="61" t="str">
        <f t="shared" si="105"/>
        <v/>
      </c>
      <c r="BL73" s="61" t="str">
        <f t="shared" si="106"/>
        <v/>
      </c>
      <c r="BM73" s="127"/>
      <c r="BU73" s="37"/>
      <c r="BV73" s="127"/>
      <c r="BW73" s="127"/>
    </row>
    <row r="74" spans="1:75">
      <c r="A74" s="26" t="str">
        <f t="shared" si="107"/>
        <v/>
      </c>
      <c r="B74" s="26" t="str">
        <f t="shared" si="108"/>
        <v/>
      </c>
      <c r="C74" s="26" t="str">
        <f t="shared" si="77"/>
        <v/>
      </c>
      <c r="D74" s="103" t="str">
        <f t="shared" si="78"/>
        <v/>
      </c>
      <c r="E74" s="118" t="str">
        <f t="shared" si="79"/>
        <v/>
      </c>
      <c r="F74" s="103" t="str">
        <f t="shared" si="80"/>
        <v/>
      </c>
      <c r="G74" s="103"/>
      <c r="H74" s="60" t="str">
        <f t="shared" si="81"/>
        <v/>
      </c>
      <c r="I74" s="64"/>
      <c r="J74" s="64"/>
      <c r="K74" s="103" t="str">
        <f t="shared" si="109"/>
        <v/>
      </c>
      <c r="L74" s="103" t="str">
        <f t="shared" si="82"/>
        <v/>
      </c>
      <c r="M74" s="103" t="str">
        <f t="shared" si="83"/>
        <v/>
      </c>
      <c r="N74" s="103" t="str">
        <f t="shared" si="84"/>
        <v/>
      </c>
      <c r="O74" s="103" t="str">
        <f t="shared" si="85"/>
        <v/>
      </c>
      <c r="P74" s="103" t="str">
        <f t="shared" si="110"/>
        <v/>
      </c>
      <c r="Q74" s="103" t="str">
        <f t="shared" si="86"/>
        <v/>
      </c>
      <c r="R74" s="103" t="str">
        <f t="shared" si="87"/>
        <v/>
      </c>
      <c r="T74" s="26" t="str">
        <f t="shared" si="111"/>
        <v/>
      </c>
      <c r="U74" s="119" t="str">
        <f t="shared" si="88"/>
        <v/>
      </c>
      <c r="V74" s="119"/>
      <c r="W74" s="120" t="str">
        <f t="shared" si="112"/>
        <v/>
      </c>
      <c r="X74" s="120" t="str">
        <f t="shared" si="113"/>
        <v/>
      </c>
      <c r="Y74" s="120" t="str">
        <f t="shared" si="89"/>
        <v/>
      </c>
      <c r="Z74" s="120"/>
      <c r="AA74" s="119" t="str">
        <f t="shared" si="114"/>
        <v/>
      </c>
      <c r="AC74" s="26" t="str">
        <f t="shared" si="90"/>
        <v/>
      </c>
      <c r="AD74" s="25" t="str">
        <f t="shared" si="91"/>
        <v/>
      </c>
      <c r="AE74" s="105"/>
      <c r="AF74" s="26" t="str">
        <f t="shared" si="92"/>
        <v/>
      </c>
      <c r="AG74" s="25" t="str">
        <f t="shared" si="93"/>
        <v/>
      </c>
      <c r="AH74" s="123"/>
      <c r="AI74" s="51" t="str">
        <f t="shared" si="94"/>
        <v/>
      </c>
      <c r="AJ74" s="35" t="str">
        <f t="shared" si="95"/>
        <v/>
      </c>
      <c r="AL74" s="25" t="str">
        <f t="shared" si="115"/>
        <v/>
      </c>
      <c r="AM74" s="25" t="str">
        <f t="shared" si="116"/>
        <v/>
      </c>
      <c r="AO74" s="33" t="str">
        <f t="shared" si="117"/>
        <v/>
      </c>
      <c r="AP74" s="33" t="str">
        <f t="shared" si="118"/>
        <v/>
      </c>
      <c r="AQ74" s="125"/>
      <c r="AR74" s="126" t="str">
        <f t="shared" si="119"/>
        <v/>
      </c>
      <c r="AS74" s="126" t="str">
        <f t="shared" si="120"/>
        <v/>
      </c>
      <c r="AT74" s="126"/>
      <c r="AU74" s="62" t="str">
        <f t="shared" si="96"/>
        <v/>
      </c>
      <c r="AV74" s="62" t="str">
        <f t="shared" si="97"/>
        <v/>
      </c>
      <c r="AW74" s="62" t="str">
        <f t="shared" si="98"/>
        <v/>
      </c>
      <c r="AX74" s="61" t="str">
        <f t="shared" si="121"/>
        <v/>
      </c>
      <c r="AY74" s="126"/>
      <c r="AZ74" s="33" t="str">
        <f>IF(B74="","",VLOOKUP($A$3,'Tab1-Plan'!$B$30:$F$33,IF(B74&lt;65,2,3),FALSE))</f>
        <v/>
      </c>
      <c r="BA74" s="33" t="str">
        <f>IF(T74="","",VLOOKUP($A$3,'Tab1-Plan'!$B$30:$F$33,IF(T74&lt;65,4,5),FALSE))</f>
        <v/>
      </c>
      <c r="BB74" s="115"/>
      <c r="BC74" s="126" t="str">
        <f t="shared" si="99"/>
        <v/>
      </c>
      <c r="BD74" s="126" t="str">
        <f t="shared" si="100"/>
        <v/>
      </c>
      <c r="BE74" s="125"/>
      <c r="BF74" s="62" t="str">
        <f t="shared" si="101"/>
        <v/>
      </c>
      <c r="BG74" s="62" t="str">
        <f t="shared" si="102"/>
        <v/>
      </c>
      <c r="BH74" s="62" t="str">
        <f t="shared" si="103"/>
        <v/>
      </c>
      <c r="BI74" s="61" t="str">
        <f t="shared" si="104"/>
        <v/>
      </c>
      <c r="BJ74" s="61"/>
      <c r="BK74" s="61" t="str">
        <f t="shared" si="105"/>
        <v/>
      </c>
      <c r="BL74" s="61" t="str">
        <f t="shared" si="106"/>
        <v/>
      </c>
      <c r="BM74" s="127"/>
      <c r="BU74" s="37"/>
      <c r="BV74" s="127"/>
      <c r="BW74" s="127"/>
    </row>
    <row r="75" spans="1:75">
      <c r="A75" s="26" t="str">
        <f t="shared" si="107"/>
        <v/>
      </c>
      <c r="B75" s="26" t="str">
        <f t="shared" si="108"/>
        <v/>
      </c>
      <c r="C75" s="26" t="str">
        <f t="shared" si="77"/>
        <v/>
      </c>
      <c r="D75" s="103" t="str">
        <f t="shared" si="78"/>
        <v/>
      </c>
      <c r="E75" s="118" t="str">
        <f t="shared" si="79"/>
        <v/>
      </c>
      <c r="F75" s="103" t="str">
        <f t="shared" si="80"/>
        <v/>
      </c>
      <c r="G75" s="103"/>
      <c r="H75" s="60" t="str">
        <f t="shared" si="81"/>
        <v/>
      </c>
      <c r="I75" s="64"/>
      <c r="J75" s="64"/>
      <c r="K75" s="103" t="str">
        <f t="shared" si="109"/>
        <v/>
      </c>
      <c r="L75" s="103" t="str">
        <f t="shared" si="82"/>
        <v/>
      </c>
      <c r="M75" s="103" t="str">
        <f t="shared" si="83"/>
        <v/>
      </c>
      <c r="N75" s="103" t="str">
        <f t="shared" si="84"/>
        <v/>
      </c>
      <c r="O75" s="103" t="str">
        <f t="shared" si="85"/>
        <v/>
      </c>
      <c r="P75" s="103" t="str">
        <f t="shared" si="110"/>
        <v/>
      </c>
      <c r="Q75" s="103" t="str">
        <f t="shared" si="86"/>
        <v/>
      </c>
      <c r="R75" s="103" t="str">
        <f t="shared" si="87"/>
        <v/>
      </c>
      <c r="T75" s="26" t="str">
        <f t="shared" si="111"/>
        <v/>
      </c>
      <c r="U75" s="119" t="str">
        <f t="shared" si="88"/>
        <v/>
      </c>
      <c r="V75" s="119"/>
      <c r="W75" s="120" t="str">
        <f t="shared" si="112"/>
        <v/>
      </c>
      <c r="X75" s="120" t="str">
        <f t="shared" si="113"/>
        <v/>
      </c>
      <c r="Y75" s="120" t="str">
        <f t="shared" si="89"/>
        <v/>
      </c>
      <c r="Z75" s="120"/>
      <c r="AA75" s="119" t="str">
        <f t="shared" si="114"/>
        <v/>
      </c>
      <c r="AC75" s="26" t="str">
        <f t="shared" si="90"/>
        <v/>
      </c>
      <c r="AD75" s="25" t="str">
        <f t="shared" si="91"/>
        <v/>
      </c>
      <c r="AE75" s="105"/>
      <c r="AF75" s="26" t="str">
        <f t="shared" si="92"/>
        <v/>
      </c>
      <c r="AG75" s="25" t="str">
        <f t="shared" si="93"/>
        <v/>
      </c>
      <c r="AH75" s="123"/>
      <c r="AI75" s="51" t="str">
        <f t="shared" si="94"/>
        <v/>
      </c>
      <c r="AJ75" s="35" t="str">
        <f t="shared" si="95"/>
        <v/>
      </c>
      <c r="AL75" s="25" t="str">
        <f t="shared" si="115"/>
        <v/>
      </c>
      <c r="AM75" s="25" t="str">
        <f t="shared" si="116"/>
        <v/>
      </c>
      <c r="AO75" s="33" t="str">
        <f t="shared" si="117"/>
        <v/>
      </c>
      <c r="AP75" s="33" t="str">
        <f t="shared" si="118"/>
        <v/>
      </c>
      <c r="AQ75" s="125"/>
      <c r="AR75" s="126" t="str">
        <f t="shared" si="119"/>
        <v/>
      </c>
      <c r="AS75" s="126" t="str">
        <f t="shared" si="120"/>
        <v/>
      </c>
      <c r="AT75" s="126"/>
      <c r="AU75" s="62" t="str">
        <f t="shared" si="96"/>
        <v/>
      </c>
      <c r="AV75" s="62" t="str">
        <f t="shared" si="97"/>
        <v/>
      </c>
      <c r="AW75" s="62" t="str">
        <f t="shared" si="98"/>
        <v/>
      </c>
      <c r="AX75" s="61" t="str">
        <f t="shared" si="121"/>
        <v/>
      </c>
      <c r="AY75" s="126"/>
      <c r="AZ75" s="33" t="str">
        <f>IF(B75="","",VLOOKUP($A$3,'Tab1-Plan'!$B$30:$F$33,IF(B75&lt;65,2,3),FALSE))</f>
        <v/>
      </c>
      <c r="BA75" s="33" t="str">
        <f>IF(T75="","",VLOOKUP($A$3,'Tab1-Plan'!$B$30:$F$33,IF(T75&lt;65,4,5),FALSE))</f>
        <v/>
      </c>
      <c r="BB75" s="115"/>
      <c r="BC75" s="126" t="str">
        <f t="shared" si="99"/>
        <v/>
      </c>
      <c r="BD75" s="126" t="str">
        <f t="shared" si="100"/>
        <v/>
      </c>
      <c r="BE75" s="125"/>
      <c r="BF75" s="62" t="str">
        <f t="shared" si="101"/>
        <v/>
      </c>
      <c r="BG75" s="62" t="str">
        <f t="shared" si="102"/>
        <v/>
      </c>
      <c r="BH75" s="62" t="str">
        <f t="shared" si="103"/>
        <v/>
      </c>
      <c r="BI75" s="61" t="str">
        <f t="shared" si="104"/>
        <v/>
      </c>
      <c r="BJ75" s="61"/>
      <c r="BK75" s="61" t="str">
        <f t="shared" si="105"/>
        <v/>
      </c>
      <c r="BL75" s="61" t="str">
        <f t="shared" si="106"/>
        <v/>
      </c>
      <c r="BM75" s="127"/>
      <c r="BU75" s="37"/>
      <c r="BV75" s="127"/>
      <c r="BW75" s="127"/>
    </row>
    <row r="76" spans="1:75">
      <c r="A76" s="26" t="str">
        <f t="shared" si="107"/>
        <v/>
      </c>
      <c r="B76" s="26" t="str">
        <f t="shared" si="108"/>
        <v/>
      </c>
      <c r="C76" s="26" t="str">
        <f t="shared" si="77"/>
        <v/>
      </c>
      <c r="D76" s="103" t="str">
        <f t="shared" si="78"/>
        <v/>
      </c>
      <c r="E76" s="118" t="str">
        <f t="shared" si="79"/>
        <v/>
      </c>
      <c r="F76" s="103" t="str">
        <f t="shared" si="80"/>
        <v/>
      </c>
      <c r="G76" s="103"/>
      <c r="H76" s="60" t="str">
        <f t="shared" si="81"/>
        <v/>
      </c>
      <c r="I76" s="64"/>
      <c r="J76" s="64"/>
      <c r="K76" s="103" t="str">
        <f t="shared" si="109"/>
        <v/>
      </c>
      <c r="L76" s="103" t="str">
        <f t="shared" si="82"/>
        <v/>
      </c>
      <c r="M76" s="103" t="str">
        <f t="shared" si="83"/>
        <v/>
      </c>
      <c r="N76" s="103" t="str">
        <f t="shared" si="84"/>
        <v/>
      </c>
      <c r="O76" s="103" t="str">
        <f t="shared" si="85"/>
        <v/>
      </c>
      <c r="P76" s="103" t="str">
        <f t="shared" si="110"/>
        <v/>
      </c>
      <c r="Q76" s="103" t="str">
        <f t="shared" si="86"/>
        <v/>
      </c>
      <c r="R76" s="103" t="str">
        <f t="shared" si="87"/>
        <v/>
      </c>
      <c r="T76" s="26" t="str">
        <f t="shared" si="111"/>
        <v/>
      </c>
      <c r="U76" s="119" t="str">
        <f t="shared" si="88"/>
        <v/>
      </c>
      <c r="V76" s="119"/>
      <c r="W76" s="120" t="str">
        <f t="shared" si="112"/>
        <v/>
      </c>
      <c r="X76" s="120" t="str">
        <f t="shared" si="113"/>
        <v/>
      </c>
      <c r="Y76" s="120" t="str">
        <f t="shared" si="89"/>
        <v/>
      </c>
      <c r="Z76" s="120"/>
      <c r="AA76" s="119" t="str">
        <f t="shared" si="114"/>
        <v/>
      </c>
      <c r="AC76" s="26" t="str">
        <f t="shared" si="90"/>
        <v/>
      </c>
      <c r="AD76" s="25" t="str">
        <f t="shared" si="91"/>
        <v/>
      </c>
      <c r="AE76" s="105"/>
      <c r="AF76" s="26" t="str">
        <f t="shared" si="92"/>
        <v/>
      </c>
      <c r="AG76" s="25" t="str">
        <f t="shared" si="93"/>
        <v/>
      </c>
      <c r="AH76" s="123"/>
      <c r="AI76" s="51" t="str">
        <f t="shared" si="94"/>
        <v/>
      </c>
      <c r="AJ76" s="35" t="str">
        <f t="shared" si="95"/>
        <v/>
      </c>
      <c r="AL76" s="25" t="str">
        <f t="shared" si="115"/>
        <v/>
      </c>
      <c r="AM76" s="25" t="str">
        <f t="shared" si="116"/>
        <v/>
      </c>
      <c r="AO76" s="33" t="str">
        <f t="shared" si="117"/>
        <v/>
      </c>
      <c r="AP76" s="33" t="str">
        <f t="shared" si="118"/>
        <v/>
      </c>
      <c r="AQ76" s="125"/>
      <c r="AR76" s="126" t="str">
        <f t="shared" si="119"/>
        <v/>
      </c>
      <c r="AS76" s="126" t="str">
        <f t="shared" si="120"/>
        <v/>
      </c>
      <c r="AT76" s="126"/>
      <c r="AU76" s="62" t="str">
        <f t="shared" si="96"/>
        <v/>
      </c>
      <c r="AV76" s="62" t="str">
        <f t="shared" si="97"/>
        <v/>
      </c>
      <c r="AW76" s="62" t="str">
        <f t="shared" si="98"/>
        <v/>
      </c>
      <c r="AX76" s="61" t="str">
        <f t="shared" si="121"/>
        <v/>
      </c>
      <c r="AY76" s="126"/>
      <c r="AZ76" s="33" t="str">
        <f>IF(B76="","",VLOOKUP($A$3,'Tab1-Plan'!$B$30:$F$33,IF(B76&lt;65,2,3),FALSE))</f>
        <v/>
      </c>
      <c r="BA76" s="33" t="str">
        <f>IF(T76="","",VLOOKUP($A$3,'Tab1-Plan'!$B$30:$F$33,IF(T76&lt;65,4,5),FALSE))</f>
        <v/>
      </c>
      <c r="BB76" s="115"/>
      <c r="BC76" s="126" t="str">
        <f t="shared" si="99"/>
        <v/>
      </c>
      <c r="BD76" s="126" t="str">
        <f t="shared" si="100"/>
        <v/>
      </c>
      <c r="BE76" s="125"/>
      <c r="BF76" s="62" t="str">
        <f t="shared" si="101"/>
        <v/>
      </c>
      <c r="BG76" s="62" t="str">
        <f t="shared" si="102"/>
        <v/>
      </c>
      <c r="BH76" s="62" t="str">
        <f t="shared" si="103"/>
        <v/>
      </c>
      <c r="BI76" s="61" t="str">
        <f t="shared" si="104"/>
        <v/>
      </c>
      <c r="BJ76" s="61"/>
      <c r="BK76" s="61" t="str">
        <f t="shared" si="105"/>
        <v/>
      </c>
      <c r="BL76" s="61" t="str">
        <f t="shared" si="106"/>
        <v/>
      </c>
      <c r="BM76" s="127"/>
      <c r="BU76" s="37"/>
      <c r="BV76" s="127"/>
      <c r="BW76" s="127"/>
    </row>
    <row r="77" spans="1:75">
      <c r="A77" s="26" t="str">
        <f t="shared" si="107"/>
        <v/>
      </c>
      <c r="B77" s="26" t="str">
        <f t="shared" si="108"/>
        <v/>
      </c>
      <c r="C77" s="26" t="str">
        <f t="shared" si="77"/>
        <v/>
      </c>
      <c r="D77" s="103" t="str">
        <f t="shared" si="78"/>
        <v/>
      </c>
      <c r="E77" s="118" t="str">
        <f t="shared" si="79"/>
        <v/>
      </c>
      <c r="F77" s="103" t="str">
        <f t="shared" si="80"/>
        <v/>
      </c>
      <c r="G77" s="103"/>
      <c r="H77" s="60" t="str">
        <f t="shared" si="81"/>
        <v/>
      </c>
      <c r="I77" s="64"/>
      <c r="J77" s="64"/>
      <c r="K77" s="103" t="str">
        <f t="shared" si="109"/>
        <v/>
      </c>
      <c r="L77" s="103" t="str">
        <f t="shared" si="82"/>
        <v/>
      </c>
      <c r="M77" s="103" t="str">
        <f t="shared" si="83"/>
        <v/>
      </c>
      <c r="N77" s="103" t="str">
        <f t="shared" si="84"/>
        <v/>
      </c>
      <c r="O77" s="103" t="str">
        <f t="shared" si="85"/>
        <v/>
      </c>
      <c r="P77" s="103" t="str">
        <f t="shared" si="110"/>
        <v/>
      </c>
      <c r="Q77" s="103" t="str">
        <f t="shared" si="86"/>
        <v/>
      </c>
      <c r="R77" s="103" t="str">
        <f t="shared" si="87"/>
        <v/>
      </c>
      <c r="T77" s="26" t="str">
        <f t="shared" si="111"/>
        <v/>
      </c>
      <c r="U77" s="119" t="str">
        <f t="shared" si="88"/>
        <v/>
      </c>
      <c r="V77" s="119"/>
      <c r="W77" s="120" t="str">
        <f t="shared" si="112"/>
        <v/>
      </c>
      <c r="X77" s="120" t="str">
        <f t="shared" si="113"/>
        <v/>
      </c>
      <c r="Y77" s="120" t="str">
        <f t="shared" si="89"/>
        <v/>
      </c>
      <c r="Z77" s="120"/>
      <c r="AA77" s="119" t="str">
        <f t="shared" si="114"/>
        <v/>
      </c>
      <c r="AC77" s="26" t="str">
        <f t="shared" si="90"/>
        <v/>
      </c>
      <c r="AD77" s="25" t="str">
        <f t="shared" si="91"/>
        <v/>
      </c>
      <c r="AE77" s="105"/>
      <c r="AF77" s="26" t="str">
        <f t="shared" si="92"/>
        <v/>
      </c>
      <c r="AG77" s="25" t="str">
        <f t="shared" si="93"/>
        <v/>
      </c>
      <c r="AH77" s="123"/>
      <c r="AI77" s="51" t="str">
        <f t="shared" si="94"/>
        <v/>
      </c>
      <c r="AJ77" s="35" t="str">
        <f t="shared" si="95"/>
        <v/>
      </c>
      <c r="AL77" s="25" t="str">
        <f t="shared" si="115"/>
        <v/>
      </c>
      <c r="AM77" s="25" t="str">
        <f t="shared" si="116"/>
        <v/>
      </c>
      <c r="AO77" s="33" t="str">
        <f t="shared" si="117"/>
        <v/>
      </c>
      <c r="AP77" s="33" t="str">
        <f t="shared" si="118"/>
        <v/>
      </c>
      <c r="AQ77" s="125"/>
      <c r="AR77" s="126" t="str">
        <f t="shared" si="119"/>
        <v/>
      </c>
      <c r="AS77" s="126" t="str">
        <f t="shared" si="120"/>
        <v/>
      </c>
      <c r="AT77" s="126"/>
      <c r="AU77" s="62" t="str">
        <f t="shared" si="96"/>
        <v/>
      </c>
      <c r="AV77" s="62" t="str">
        <f t="shared" si="97"/>
        <v/>
      </c>
      <c r="AW77" s="62" t="str">
        <f t="shared" si="98"/>
        <v/>
      </c>
      <c r="AX77" s="61" t="str">
        <f t="shared" si="121"/>
        <v/>
      </c>
      <c r="AY77" s="126"/>
      <c r="AZ77" s="33" t="str">
        <f>IF(B77="","",VLOOKUP($A$3,'Tab1-Plan'!$B$30:$F$33,IF(B77&lt;65,2,3),FALSE))</f>
        <v/>
      </c>
      <c r="BA77" s="33" t="str">
        <f>IF(T77="","",VLOOKUP($A$3,'Tab1-Plan'!$B$30:$F$33,IF(T77&lt;65,4,5),FALSE))</f>
        <v/>
      </c>
      <c r="BB77" s="115"/>
      <c r="BC77" s="126" t="str">
        <f t="shared" si="99"/>
        <v/>
      </c>
      <c r="BD77" s="126" t="str">
        <f t="shared" si="100"/>
        <v/>
      </c>
      <c r="BE77" s="125"/>
      <c r="BF77" s="62" t="str">
        <f t="shared" si="101"/>
        <v/>
      </c>
      <c r="BG77" s="62" t="str">
        <f t="shared" si="102"/>
        <v/>
      </c>
      <c r="BH77" s="62" t="str">
        <f t="shared" si="103"/>
        <v/>
      </c>
      <c r="BI77" s="61" t="str">
        <f t="shared" si="104"/>
        <v/>
      </c>
      <c r="BJ77" s="61"/>
      <c r="BK77" s="61" t="str">
        <f t="shared" si="105"/>
        <v/>
      </c>
      <c r="BL77" s="61" t="str">
        <f t="shared" si="106"/>
        <v/>
      </c>
      <c r="BM77" s="127"/>
      <c r="BU77" s="37"/>
      <c r="BV77" s="127"/>
      <c r="BW77" s="127"/>
    </row>
    <row r="78" spans="1:75">
      <c r="A78" s="26" t="str">
        <f t="shared" si="107"/>
        <v/>
      </c>
      <c r="B78" s="26" t="str">
        <f t="shared" si="108"/>
        <v/>
      </c>
      <c r="C78" s="26" t="str">
        <f t="shared" si="77"/>
        <v/>
      </c>
      <c r="D78" s="103" t="str">
        <f t="shared" si="78"/>
        <v/>
      </c>
      <c r="E78" s="118" t="str">
        <f t="shared" si="79"/>
        <v/>
      </c>
      <c r="F78" s="103" t="str">
        <f t="shared" si="80"/>
        <v/>
      </c>
      <c r="G78" s="103"/>
      <c r="H78" s="60" t="str">
        <f t="shared" si="81"/>
        <v/>
      </c>
      <c r="I78" s="64"/>
      <c r="J78" s="64"/>
      <c r="K78" s="103" t="str">
        <f t="shared" si="109"/>
        <v/>
      </c>
      <c r="L78" s="103" t="str">
        <f t="shared" si="82"/>
        <v/>
      </c>
      <c r="M78" s="103" t="str">
        <f t="shared" si="83"/>
        <v/>
      </c>
      <c r="N78" s="103" t="str">
        <f t="shared" si="84"/>
        <v/>
      </c>
      <c r="O78" s="103" t="str">
        <f t="shared" si="85"/>
        <v/>
      </c>
      <c r="P78" s="103" t="str">
        <f t="shared" si="110"/>
        <v/>
      </c>
      <c r="Q78" s="103" t="str">
        <f t="shared" si="86"/>
        <v/>
      </c>
      <c r="R78" s="103" t="str">
        <f t="shared" si="87"/>
        <v/>
      </c>
      <c r="T78" s="26" t="str">
        <f t="shared" si="111"/>
        <v/>
      </c>
      <c r="U78" s="119" t="str">
        <f t="shared" si="88"/>
        <v/>
      </c>
      <c r="V78" s="119"/>
      <c r="W78" s="120" t="str">
        <f t="shared" si="112"/>
        <v/>
      </c>
      <c r="X78" s="120" t="str">
        <f t="shared" si="113"/>
        <v/>
      </c>
      <c r="Y78" s="120" t="str">
        <f t="shared" si="89"/>
        <v/>
      </c>
      <c r="Z78" s="120"/>
      <c r="AA78" s="119" t="str">
        <f t="shared" si="114"/>
        <v/>
      </c>
      <c r="AC78" s="26" t="str">
        <f t="shared" si="90"/>
        <v/>
      </c>
      <c r="AD78" s="25" t="str">
        <f t="shared" si="91"/>
        <v/>
      </c>
      <c r="AE78" s="105"/>
      <c r="AF78" s="26" t="str">
        <f t="shared" si="92"/>
        <v/>
      </c>
      <c r="AG78" s="25" t="str">
        <f t="shared" si="93"/>
        <v/>
      </c>
      <c r="AH78" s="123"/>
      <c r="AI78" s="51" t="str">
        <f t="shared" si="94"/>
        <v/>
      </c>
      <c r="AJ78" s="35" t="str">
        <f t="shared" si="95"/>
        <v/>
      </c>
      <c r="AL78" s="25" t="str">
        <f t="shared" si="115"/>
        <v/>
      </c>
      <c r="AM78" s="25" t="str">
        <f t="shared" si="116"/>
        <v/>
      </c>
      <c r="AO78" s="33" t="str">
        <f t="shared" si="117"/>
        <v/>
      </c>
      <c r="AP78" s="33" t="str">
        <f t="shared" si="118"/>
        <v/>
      </c>
      <c r="AQ78" s="125"/>
      <c r="AR78" s="126" t="str">
        <f t="shared" si="119"/>
        <v/>
      </c>
      <c r="AS78" s="126" t="str">
        <f t="shared" si="120"/>
        <v/>
      </c>
      <c r="AT78" s="126"/>
      <c r="AU78" s="62" t="str">
        <f t="shared" si="96"/>
        <v/>
      </c>
      <c r="AV78" s="62" t="str">
        <f t="shared" si="97"/>
        <v/>
      </c>
      <c r="AW78" s="62" t="str">
        <f t="shared" si="98"/>
        <v/>
      </c>
      <c r="AX78" s="61" t="str">
        <f t="shared" si="121"/>
        <v/>
      </c>
      <c r="AY78" s="126"/>
      <c r="AZ78" s="33" t="str">
        <f>IF(B78="","",VLOOKUP($A$3,'Tab1-Plan'!$B$30:$F$33,IF(B78&lt;65,2,3),FALSE))</f>
        <v/>
      </c>
      <c r="BA78" s="33" t="str">
        <f>IF(T78="","",VLOOKUP($A$3,'Tab1-Plan'!$B$30:$F$33,IF(T78&lt;65,4,5),FALSE))</f>
        <v/>
      </c>
      <c r="BB78" s="115"/>
      <c r="BC78" s="126" t="str">
        <f t="shared" si="99"/>
        <v/>
      </c>
      <c r="BD78" s="126" t="str">
        <f t="shared" si="100"/>
        <v/>
      </c>
      <c r="BE78" s="125"/>
      <c r="BF78" s="62" t="str">
        <f t="shared" si="101"/>
        <v/>
      </c>
      <c r="BG78" s="62" t="str">
        <f t="shared" si="102"/>
        <v/>
      </c>
      <c r="BH78" s="62" t="str">
        <f t="shared" si="103"/>
        <v/>
      </c>
      <c r="BI78" s="61" t="str">
        <f t="shared" si="104"/>
        <v/>
      </c>
      <c r="BJ78" s="61"/>
      <c r="BK78" s="61" t="str">
        <f t="shared" si="105"/>
        <v/>
      </c>
      <c r="BL78" s="61" t="str">
        <f t="shared" si="106"/>
        <v/>
      </c>
      <c r="BM78" s="127"/>
      <c r="BU78" s="37"/>
      <c r="BV78" s="127"/>
      <c r="BW78" s="127"/>
    </row>
    <row r="79" spans="1:75">
      <c r="A79" s="26" t="str">
        <f t="shared" si="107"/>
        <v/>
      </c>
      <c r="B79" s="26" t="str">
        <f t="shared" si="108"/>
        <v/>
      </c>
      <c r="C79" s="26" t="str">
        <f t="shared" si="77"/>
        <v/>
      </c>
      <c r="D79" s="103" t="str">
        <f t="shared" si="78"/>
        <v/>
      </c>
      <c r="E79" s="118" t="str">
        <f t="shared" si="79"/>
        <v/>
      </c>
      <c r="F79" s="103" t="str">
        <f t="shared" si="80"/>
        <v/>
      </c>
      <c r="G79" s="103"/>
      <c r="H79" s="60" t="str">
        <f t="shared" si="81"/>
        <v/>
      </c>
      <c r="I79" s="64"/>
      <c r="J79" s="64"/>
      <c r="K79" s="103" t="str">
        <f t="shared" si="109"/>
        <v/>
      </c>
      <c r="L79" s="103" t="str">
        <f t="shared" si="82"/>
        <v/>
      </c>
      <c r="M79" s="103" t="str">
        <f t="shared" si="83"/>
        <v/>
      </c>
      <c r="N79" s="103" t="str">
        <f t="shared" si="84"/>
        <v/>
      </c>
      <c r="O79" s="103" t="str">
        <f t="shared" si="85"/>
        <v/>
      </c>
      <c r="P79" s="103" t="str">
        <f t="shared" si="110"/>
        <v/>
      </c>
      <c r="Q79" s="103" t="str">
        <f t="shared" si="86"/>
        <v/>
      </c>
      <c r="R79" s="103" t="str">
        <f t="shared" si="87"/>
        <v/>
      </c>
      <c r="T79" s="26" t="str">
        <f t="shared" si="111"/>
        <v/>
      </c>
      <c r="U79" s="119" t="str">
        <f t="shared" si="88"/>
        <v/>
      </c>
      <c r="V79" s="119"/>
      <c r="W79" s="120" t="str">
        <f t="shared" si="112"/>
        <v/>
      </c>
      <c r="X79" s="120" t="str">
        <f t="shared" si="113"/>
        <v/>
      </c>
      <c r="Y79" s="120" t="str">
        <f t="shared" si="89"/>
        <v/>
      </c>
      <c r="Z79" s="120"/>
      <c r="AA79" s="119" t="str">
        <f t="shared" si="114"/>
        <v/>
      </c>
      <c r="AC79" s="26" t="str">
        <f t="shared" si="90"/>
        <v/>
      </c>
      <c r="AD79" s="25" t="str">
        <f t="shared" si="91"/>
        <v/>
      </c>
      <c r="AE79" s="105"/>
      <c r="AF79" s="26" t="str">
        <f t="shared" si="92"/>
        <v/>
      </c>
      <c r="AG79" s="25" t="str">
        <f t="shared" si="93"/>
        <v/>
      </c>
      <c r="AH79" s="123"/>
      <c r="AI79" s="51" t="str">
        <f t="shared" si="94"/>
        <v/>
      </c>
      <c r="AJ79" s="35" t="str">
        <f t="shared" si="95"/>
        <v/>
      </c>
      <c r="AL79" s="25" t="str">
        <f t="shared" si="115"/>
        <v/>
      </c>
      <c r="AM79" s="25" t="str">
        <f t="shared" si="116"/>
        <v/>
      </c>
      <c r="AO79" s="33" t="str">
        <f t="shared" si="117"/>
        <v/>
      </c>
      <c r="AP79" s="33" t="str">
        <f t="shared" si="118"/>
        <v/>
      </c>
      <c r="AQ79" s="125"/>
      <c r="AR79" s="126" t="str">
        <f t="shared" si="119"/>
        <v/>
      </c>
      <c r="AS79" s="126" t="str">
        <f t="shared" si="120"/>
        <v/>
      </c>
      <c r="AT79" s="126"/>
      <c r="AU79" s="62" t="str">
        <f t="shared" si="96"/>
        <v/>
      </c>
      <c r="AV79" s="62" t="str">
        <f t="shared" si="97"/>
        <v/>
      </c>
      <c r="AW79" s="62" t="str">
        <f t="shared" si="98"/>
        <v/>
      </c>
      <c r="AX79" s="61" t="str">
        <f t="shared" si="121"/>
        <v/>
      </c>
      <c r="AY79" s="126"/>
      <c r="AZ79" s="33" t="str">
        <f>IF(B79="","",VLOOKUP($A$3,'Tab1-Plan'!$B$30:$F$33,IF(B79&lt;65,2,3),FALSE))</f>
        <v/>
      </c>
      <c r="BA79" s="33" t="str">
        <f>IF(T79="","",VLOOKUP($A$3,'Tab1-Plan'!$B$30:$F$33,IF(T79&lt;65,4,5),FALSE))</f>
        <v/>
      </c>
      <c r="BB79" s="115"/>
      <c r="BC79" s="126" t="str">
        <f t="shared" si="99"/>
        <v/>
      </c>
      <c r="BD79" s="126" t="str">
        <f t="shared" si="100"/>
        <v/>
      </c>
      <c r="BE79" s="125"/>
      <c r="BF79" s="62" t="str">
        <f t="shared" si="101"/>
        <v/>
      </c>
      <c r="BG79" s="62" t="str">
        <f t="shared" si="102"/>
        <v/>
      </c>
      <c r="BH79" s="62" t="str">
        <f t="shared" si="103"/>
        <v/>
      </c>
      <c r="BI79" s="61" t="str">
        <f t="shared" si="104"/>
        <v/>
      </c>
      <c r="BJ79" s="61"/>
      <c r="BK79" s="61" t="str">
        <f t="shared" si="105"/>
        <v/>
      </c>
      <c r="BL79" s="61" t="str">
        <f t="shared" si="106"/>
        <v/>
      </c>
      <c r="BM79" s="127"/>
      <c r="BU79" s="37"/>
      <c r="BV79" s="127"/>
      <c r="BW79" s="127"/>
    </row>
    <row r="80" spans="1:75">
      <c r="A80" s="26" t="str">
        <f t="shared" si="107"/>
        <v/>
      </c>
      <c r="B80" s="26" t="str">
        <f t="shared" si="108"/>
        <v/>
      </c>
      <c r="C80" s="26" t="str">
        <f t="shared" si="77"/>
        <v/>
      </c>
      <c r="D80" s="103" t="str">
        <f t="shared" si="78"/>
        <v/>
      </c>
      <c r="E80" s="118" t="str">
        <f t="shared" si="79"/>
        <v/>
      </c>
      <c r="F80" s="103" t="str">
        <f t="shared" si="80"/>
        <v/>
      </c>
      <c r="G80" s="103"/>
      <c r="H80" s="60" t="str">
        <f t="shared" si="81"/>
        <v/>
      </c>
      <c r="I80" s="64"/>
      <c r="J80" s="64"/>
      <c r="K80" s="103" t="str">
        <f t="shared" si="109"/>
        <v/>
      </c>
      <c r="L80" s="103" t="str">
        <f t="shared" si="82"/>
        <v/>
      </c>
      <c r="M80" s="103" t="str">
        <f t="shared" si="83"/>
        <v/>
      </c>
      <c r="N80" s="103" t="str">
        <f t="shared" si="84"/>
        <v/>
      </c>
      <c r="O80" s="103" t="str">
        <f t="shared" si="85"/>
        <v/>
      </c>
      <c r="P80" s="103" t="str">
        <f t="shared" si="110"/>
        <v/>
      </c>
      <c r="Q80" s="103" t="str">
        <f t="shared" si="86"/>
        <v/>
      </c>
      <c r="R80" s="103" t="str">
        <f t="shared" si="87"/>
        <v/>
      </c>
      <c r="T80" s="26" t="str">
        <f t="shared" si="111"/>
        <v/>
      </c>
      <c r="U80" s="119" t="str">
        <f t="shared" si="88"/>
        <v/>
      </c>
      <c r="V80" s="119"/>
      <c r="W80" s="120" t="str">
        <f t="shared" si="112"/>
        <v/>
      </c>
      <c r="X80" s="120" t="str">
        <f t="shared" si="113"/>
        <v/>
      </c>
      <c r="Y80" s="120" t="str">
        <f t="shared" si="89"/>
        <v/>
      </c>
      <c r="Z80" s="120"/>
      <c r="AA80" s="119" t="str">
        <f t="shared" si="114"/>
        <v/>
      </c>
      <c r="AC80" s="26" t="str">
        <f t="shared" si="90"/>
        <v/>
      </c>
      <c r="AD80" s="25" t="str">
        <f t="shared" si="91"/>
        <v/>
      </c>
      <c r="AE80" s="105"/>
      <c r="AF80" s="26" t="str">
        <f t="shared" si="92"/>
        <v/>
      </c>
      <c r="AG80" s="25" t="str">
        <f t="shared" si="93"/>
        <v/>
      </c>
      <c r="AH80" s="123"/>
      <c r="AI80" s="51" t="str">
        <f t="shared" si="94"/>
        <v/>
      </c>
      <c r="AJ80" s="35" t="str">
        <f t="shared" si="95"/>
        <v/>
      </c>
      <c r="AL80" s="25" t="str">
        <f t="shared" si="115"/>
        <v/>
      </c>
      <c r="AM80" s="25" t="str">
        <f t="shared" si="116"/>
        <v/>
      </c>
      <c r="AO80" s="33" t="str">
        <f t="shared" si="117"/>
        <v/>
      </c>
      <c r="AP80" s="33" t="str">
        <f t="shared" si="118"/>
        <v/>
      </c>
      <c r="AQ80" s="125"/>
      <c r="AR80" s="126" t="str">
        <f t="shared" si="119"/>
        <v/>
      </c>
      <c r="AS80" s="126" t="str">
        <f t="shared" si="120"/>
        <v/>
      </c>
      <c r="AT80" s="126"/>
      <c r="AU80" s="62" t="str">
        <f t="shared" si="96"/>
        <v/>
      </c>
      <c r="AV80" s="62" t="str">
        <f t="shared" si="97"/>
        <v/>
      </c>
      <c r="AW80" s="62" t="str">
        <f t="shared" si="98"/>
        <v/>
      </c>
      <c r="AX80" s="61" t="str">
        <f t="shared" si="121"/>
        <v/>
      </c>
      <c r="AY80" s="126"/>
      <c r="AZ80" s="33" t="str">
        <f>IF(B80="","",VLOOKUP($A$3,'Tab1-Plan'!$B$30:$F$33,IF(B80&lt;65,2,3),FALSE))</f>
        <v/>
      </c>
      <c r="BA80" s="33" t="str">
        <f>IF(T80="","",VLOOKUP($A$3,'Tab1-Plan'!$B$30:$F$33,IF(T80&lt;65,4,5),FALSE))</f>
        <v/>
      </c>
      <c r="BB80" s="115"/>
      <c r="BC80" s="126" t="str">
        <f t="shared" si="99"/>
        <v/>
      </c>
      <c r="BD80" s="126" t="str">
        <f t="shared" si="100"/>
        <v/>
      </c>
      <c r="BE80" s="125"/>
      <c r="BF80" s="62" t="str">
        <f t="shared" si="101"/>
        <v/>
      </c>
      <c r="BG80" s="62" t="str">
        <f t="shared" si="102"/>
        <v/>
      </c>
      <c r="BH80" s="62" t="str">
        <f t="shared" si="103"/>
        <v/>
      </c>
      <c r="BI80" s="61" t="str">
        <f t="shared" si="104"/>
        <v/>
      </c>
      <c r="BJ80" s="61"/>
      <c r="BK80" s="61" t="str">
        <f t="shared" si="105"/>
        <v/>
      </c>
      <c r="BL80" s="61" t="str">
        <f t="shared" si="106"/>
        <v/>
      </c>
      <c r="BM80" s="127"/>
      <c r="BU80" s="37"/>
      <c r="BV80" s="127"/>
      <c r="BW80" s="127"/>
    </row>
    <row r="81" spans="1:75">
      <c r="A81" s="26" t="str">
        <f t="shared" si="107"/>
        <v/>
      </c>
      <c r="B81" s="26" t="str">
        <f t="shared" si="108"/>
        <v/>
      </c>
      <c r="C81" s="26" t="str">
        <f t="shared" si="77"/>
        <v/>
      </c>
      <c r="D81" s="103" t="str">
        <f t="shared" si="78"/>
        <v/>
      </c>
      <c r="E81" s="118" t="str">
        <f t="shared" si="79"/>
        <v/>
      </c>
      <c r="F81" s="103" t="str">
        <f t="shared" si="80"/>
        <v/>
      </c>
      <c r="G81" s="103"/>
      <c r="H81" s="60" t="str">
        <f t="shared" si="81"/>
        <v/>
      </c>
      <c r="I81" s="64"/>
      <c r="J81" s="64"/>
      <c r="K81" s="103" t="str">
        <f t="shared" si="109"/>
        <v/>
      </c>
      <c r="L81" s="103" t="str">
        <f t="shared" si="82"/>
        <v/>
      </c>
      <c r="M81" s="103" t="str">
        <f t="shared" si="83"/>
        <v/>
      </c>
      <c r="N81" s="103" t="str">
        <f t="shared" si="84"/>
        <v/>
      </c>
      <c r="O81" s="103" t="str">
        <f t="shared" si="85"/>
        <v/>
      </c>
      <c r="P81" s="103" t="str">
        <f t="shared" si="110"/>
        <v/>
      </c>
      <c r="Q81" s="103" t="str">
        <f t="shared" si="86"/>
        <v/>
      </c>
      <c r="R81" s="103" t="str">
        <f t="shared" si="87"/>
        <v/>
      </c>
      <c r="T81" s="26" t="str">
        <f t="shared" si="111"/>
        <v/>
      </c>
      <c r="U81" s="119" t="str">
        <f t="shared" si="88"/>
        <v/>
      </c>
      <c r="V81" s="119"/>
      <c r="W81" s="120" t="str">
        <f t="shared" si="112"/>
        <v/>
      </c>
      <c r="X81" s="120" t="str">
        <f t="shared" si="113"/>
        <v/>
      </c>
      <c r="Y81" s="120" t="str">
        <f t="shared" si="89"/>
        <v/>
      </c>
      <c r="Z81" s="120"/>
      <c r="AA81" s="119" t="str">
        <f t="shared" si="114"/>
        <v/>
      </c>
      <c r="AC81" s="26" t="str">
        <f t="shared" si="90"/>
        <v/>
      </c>
      <c r="AD81" s="25" t="str">
        <f t="shared" si="91"/>
        <v/>
      </c>
      <c r="AE81" s="105"/>
      <c r="AF81" s="26" t="str">
        <f t="shared" si="92"/>
        <v/>
      </c>
      <c r="AG81" s="25" t="str">
        <f t="shared" si="93"/>
        <v/>
      </c>
      <c r="AH81" s="123"/>
      <c r="AI81" s="51" t="str">
        <f t="shared" si="94"/>
        <v/>
      </c>
      <c r="AJ81" s="35" t="str">
        <f t="shared" si="95"/>
        <v/>
      </c>
      <c r="AL81" s="25" t="str">
        <f t="shared" si="115"/>
        <v/>
      </c>
      <c r="AM81" s="25" t="str">
        <f t="shared" si="116"/>
        <v/>
      </c>
      <c r="AO81" s="33" t="str">
        <f t="shared" si="117"/>
        <v/>
      </c>
      <c r="AP81" s="33" t="str">
        <f t="shared" si="118"/>
        <v/>
      </c>
      <c r="AQ81" s="125"/>
      <c r="AR81" s="126" t="str">
        <f t="shared" si="119"/>
        <v/>
      </c>
      <c r="AS81" s="126" t="str">
        <f t="shared" si="120"/>
        <v/>
      </c>
      <c r="AT81" s="126"/>
      <c r="AU81" s="62" t="str">
        <f t="shared" si="96"/>
        <v/>
      </c>
      <c r="AV81" s="62" t="str">
        <f t="shared" si="97"/>
        <v/>
      </c>
      <c r="AW81" s="62" t="str">
        <f t="shared" si="98"/>
        <v/>
      </c>
      <c r="AX81" s="61" t="str">
        <f t="shared" si="121"/>
        <v/>
      </c>
      <c r="AY81" s="126"/>
      <c r="AZ81" s="33" t="str">
        <f>IF(B81="","",VLOOKUP($A$3,'Tab1-Plan'!$B$30:$F$33,IF(B81&lt;65,2,3),FALSE))</f>
        <v/>
      </c>
      <c r="BA81" s="33" t="str">
        <f>IF(T81="","",VLOOKUP($A$3,'Tab1-Plan'!$B$30:$F$33,IF(T81&lt;65,4,5),FALSE))</f>
        <v/>
      </c>
      <c r="BB81" s="115"/>
      <c r="BC81" s="126" t="str">
        <f t="shared" si="99"/>
        <v/>
      </c>
      <c r="BD81" s="126" t="str">
        <f t="shared" si="100"/>
        <v/>
      </c>
      <c r="BE81" s="125"/>
      <c r="BF81" s="62" t="str">
        <f t="shared" si="101"/>
        <v/>
      </c>
      <c r="BG81" s="62" t="str">
        <f t="shared" si="102"/>
        <v/>
      </c>
      <c r="BH81" s="62" t="str">
        <f t="shared" si="103"/>
        <v/>
      </c>
      <c r="BI81" s="61" t="str">
        <f t="shared" si="104"/>
        <v/>
      </c>
      <c r="BJ81" s="61"/>
      <c r="BK81" s="61" t="str">
        <f t="shared" si="105"/>
        <v/>
      </c>
      <c r="BL81" s="61" t="str">
        <f t="shared" si="106"/>
        <v/>
      </c>
      <c r="BM81" s="127"/>
      <c r="BU81" s="37"/>
      <c r="BV81" s="127"/>
      <c r="BW81" s="127"/>
    </row>
    <row r="82" spans="1:75">
      <c r="A82" s="26" t="str">
        <f t="shared" si="107"/>
        <v/>
      </c>
      <c r="B82" s="26" t="str">
        <f t="shared" si="108"/>
        <v/>
      </c>
      <c r="C82" s="26" t="str">
        <f t="shared" si="77"/>
        <v/>
      </c>
      <c r="D82" s="103" t="str">
        <f t="shared" si="78"/>
        <v/>
      </c>
      <c r="E82" s="118" t="str">
        <f t="shared" si="79"/>
        <v/>
      </c>
      <c r="F82" s="103" t="str">
        <f t="shared" si="80"/>
        <v/>
      </c>
      <c r="G82" s="103"/>
      <c r="H82" s="60" t="str">
        <f t="shared" si="81"/>
        <v/>
      </c>
      <c r="I82" s="64"/>
      <c r="J82" s="64"/>
      <c r="K82" s="103" t="str">
        <f t="shared" si="109"/>
        <v/>
      </c>
      <c r="L82" s="103" t="str">
        <f t="shared" si="82"/>
        <v/>
      </c>
      <c r="M82" s="103" t="str">
        <f t="shared" si="83"/>
        <v/>
      </c>
      <c r="N82" s="103" t="str">
        <f t="shared" si="84"/>
        <v/>
      </c>
      <c r="O82" s="103" t="str">
        <f t="shared" si="85"/>
        <v/>
      </c>
      <c r="P82" s="103" t="str">
        <f t="shared" si="110"/>
        <v/>
      </c>
      <c r="Q82" s="103" t="str">
        <f t="shared" si="86"/>
        <v/>
      </c>
      <c r="R82" s="103" t="str">
        <f t="shared" si="87"/>
        <v/>
      </c>
      <c r="T82" s="26" t="str">
        <f t="shared" si="111"/>
        <v/>
      </c>
      <c r="U82" s="119" t="str">
        <f t="shared" si="88"/>
        <v/>
      </c>
      <c r="V82" s="119"/>
      <c r="W82" s="120" t="str">
        <f t="shared" si="112"/>
        <v/>
      </c>
      <c r="X82" s="120" t="str">
        <f t="shared" si="113"/>
        <v/>
      </c>
      <c r="Y82" s="120" t="str">
        <f t="shared" si="89"/>
        <v/>
      </c>
      <c r="Z82" s="120"/>
      <c r="AA82" s="119" t="str">
        <f t="shared" si="114"/>
        <v/>
      </c>
      <c r="AC82" s="26" t="str">
        <f t="shared" si="90"/>
        <v/>
      </c>
      <c r="AD82" s="25" t="str">
        <f t="shared" si="91"/>
        <v/>
      </c>
      <c r="AE82" s="105"/>
      <c r="AF82" s="26" t="str">
        <f t="shared" si="92"/>
        <v/>
      </c>
      <c r="AG82" s="25" t="str">
        <f t="shared" si="93"/>
        <v/>
      </c>
      <c r="AH82" s="123"/>
      <c r="AI82" s="51" t="str">
        <f t="shared" si="94"/>
        <v/>
      </c>
      <c r="AJ82" s="35" t="str">
        <f t="shared" si="95"/>
        <v/>
      </c>
      <c r="AL82" s="25" t="str">
        <f t="shared" si="115"/>
        <v/>
      </c>
      <c r="AM82" s="25" t="str">
        <f t="shared" si="116"/>
        <v/>
      </c>
      <c r="AO82" s="33" t="str">
        <f t="shared" si="117"/>
        <v/>
      </c>
      <c r="AP82" s="33" t="str">
        <f t="shared" si="118"/>
        <v/>
      </c>
      <c r="AQ82" s="125"/>
      <c r="AR82" s="126" t="str">
        <f t="shared" si="119"/>
        <v/>
      </c>
      <c r="AS82" s="126" t="str">
        <f t="shared" si="120"/>
        <v/>
      </c>
      <c r="AT82" s="126"/>
      <c r="AU82" s="62" t="str">
        <f t="shared" si="96"/>
        <v/>
      </c>
      <c r="AV82" s="62" t="str">
        <f t="shared" si="97"/>
        <v/>
      </c>
      <c r="AW82" s="62" t="str">
        <f t="shared" si="98"/>
        <v/>
      </c>
      <c r="AX82" s="61" t="str">
        <f t="shared" si="121"/>
        <v/>
      </c>
      <c r="AY82" s="126"/>
      <c r="AZ82" s="33" t="str">
        <f>IF(B82="","",VLOOKUP($A$3,'Tab1-Plan'!$B$30:$F$33,IF(B82&lt;65,2,3),FALSE))</f>
        <v/>
      </c>
      <c r="BA82" s="33" t="str">
        <f>IF(T82="","",VLOOKUP($A$3,'Tab1-Plan'!$B$30:$F$33,IF(T82&lt;65,4,5),FALSE))</f>
        <v/>
      </c>
      <c r="BB82" s="115"/>
      <c r="BC82" s="126" t="str">
        <f t="shared" si="99"/>
        <v/>
      </c>
      <c r="BD82" s="126" t="str">
        <f t="shared" si="100"/>
        <v/>
      </c>
      <c r="BE82" s="125"/>
      <c r="BF82" s="62" t="str">
        <f t="shared" si="101"/>
        <v/>
      </c>
      <c r="BG82" s="62" t="str">
        <f t="shared" si="102"/>
        <v/>
      </c>
      <c r="BH82" s="62" t="str">
        <f t="shared" si="103"/>
        <v/>
      </c>
      <c r="BI82" s="61" t="str">
        <f t="shared" si="104"/>
        <v/>
      </c>
      <c r="BJ82" s="61"/>
      <c r="BK82" s="61" t="str">
        <f t="shared" si="105"/>
        <v/>
      </c>
      <c r="BL82" s="61" t="str">
        <f t="shared" si="106"/>
        <v/>
      </c>
      <c r="BM82" s="127"/>
      <c r="BU82" s="37"/>
      <c r="BV82" s="127"/>
      <c r="BW82" s="127"/>
    </row>
    <row r="83" spans="1:75">
      <c r="A83" s="26" t="str">
        <f t="shared" si="107"/>
        <v/>
      </c>
      <c r="B83" s="26" t="str">
        <f t="shared" si="108"/>
        <v/>
      </c>
      <c r="C83" s="26" t="str">
        <f t="shared" si="77"/>
        <v/>
      </c>
      <c r="D83" s="103" t="str">
        <f t="shared" si="78"/>
        <v/>
      </c>
      <c r="E83" s="118" t="str">
        <f t="shared" si="79"/>
        <v/>
      </c>
      <c r="F83" s="103" t="str">
        <f t="shared" si="80"/>
        <v/>
      </c>
      <c r="G83" s="103"/>
      <c r="H83" s="60" t="str">
        <f t="shared" si="81"/>
        <v/>
      </c>
      <c r="I83" s="64"/>
      <c r="J83" s="64"/>
      <c r="K83" s="103" t="str">
        <f t="shared" si="109"/>
        <v/>
      </c>
      <c r="L83" s="103" t="str">
        <f t="shared" si="82"/>
        <v/>
      </c>
      <c r="M83" s="103" t="str">
        <f t="shared" si="83"/>
        <v/>
      </c>
      <c r="N83" s="103" t="str">
        <f t="shared" si="84"/>
        <v/>
      </c>
      <c r="O83" s="103" t="str">
        <f t="shared" si="85"/>
        <v/>
      </c>
      <c r="P83" s="103" t="str">
        <f t="shared" si="110"/>
        <v/>
      </c>
      <c r="Q83" s="103" t="str">
        <f t="shared" si="86"/>
        <v/>
      </c>
      <c r="R83" s="103" t="str">
        <f t="shared" si="87"/>
        <v/>
      </c>
      <c r="T83" s="26" t="str">
        <f t="shared" si="111"/>
        <v/>
      </c>
      <c r="U83" s="119" t="str">
        <f t="shared" si="88"/>
        <v/>
      </c>
      <c r="V83" s="119"/>
      <c r="W83" s="120" t="str">
        <f t="shared" si="112"/>
        <v/>
      </c>
      <c r="X83" s="120" t="str">
        <f t="shared" si="113"/>
        <v/>
      </c>
      <c r="Y83" s="120" t="str">
        <f t="shared" si="89"/>
        <v/>
      </c>
      <c r="Z83" s="120"/>
      <c r="AA83" s="119" t="str">
        <f t="shared" si="114"/>
        <v/>
      </c>
      <c r="AC83" s="26" t="str">
        <f t="shared" si="90"/>
        <v/>
      </c>
      <c r="AD83" s="25" t="str">
        <f t="shared" si="91"/>
        <v/>
      </c>
      <c r="AE83" s="105"/>
      <c r="AF83" s="26" t="str">
        <f t="shared" si="92"/>
        <v/>
      </c>
      <c r="AG83" s="25" t="str">
        <f t="shared" si="93"/>
        <v/>
      </c>
      <c r="AH83" s="123"/>
      <c r="AI83" s="51" t="str">
        <f t="shared" si="94"/>
        <v/>
      </c>
      <c r="AJ83" s="35" t="str">
        <f t="shared" si="95"/>
        <v/>
      </c>
      <c r="AL83" s="25" t="str">
        <f t="shared" si="115"/>
        <v/>
      </c>
      <c r="AM83" s="25" t="str">
        <f t="shared" si="116"/>
        <v/>
      </c>
      <c r="AO83" s="33" t="str">
        <f t="shared" si="117"/>
        <v/>
      </c>
      <c r="AP83" s="33" t="str">
        <f t="shared" si="118"/>
        <v/>
      </c>
      <c r="AQ83" s="125"/>
      <c r="AR83" s="126" t="str">
        <f t="shared" si="119"/>
        <v/>
      </c>
      <c r="AS83" s="126" t="str">
        <f t="shared" si="120"/>
        <v/>
      </c>
      <c r="AT83" s="126"/>
      <c r="AU83" s="62" t="str">
        <f t="shared" si="96"/>
        <v/>
      </c>
      <c r="AV83" s="62" t="str">
        <f t="shared" si="97"/>
        <v/>
      </c>
      <c r="AW83" s="62" t="str">
        <f t="shared" si="98"/>
        <v/>
      </c>
      <c r="AX83" s="61" t="str">
        <f t="shared" si="121"/>
        <v/>
      </c>
      <c r="AY83" s="126"/>
      <c r="AZ83" s="33" t="str">
        <f>IF(B83="","",VLOOKUP($A$3,'Tab1-Plan'!$B$30:$F$33,IF(B83&lt;65,2,3),FALSE))</f>
        <v/>
      </c>
      <c r="BA83" s="33" t="str">
        <f>IF(T83="","",VLOOKUP($A$3,'Tab1-Plan'!$B$30:$F$33,IF(T83&lt;65,4,5),FALSE))</f>
        <v/>
      </c>
      <c r="BB83" s="115"/>
      <c r="BC83" s="126" t="str">
        <f t="shared" si="99"/>
        <v/>
      </c>
      <c r="BD83" s="126" t="str">
        <f t="shared" si="100"/>
        <v/>
      </c>
      <c r="BE83" s="125"/>
      <c r="BF83" s="62" t="str">
        <f t="shared" si="101"/>
        <v/>
      </c>
      <c r="BG83" s="62" t="str">
        <f t="shared" si="102"/>
        <v/>
      </c>
      <c r="BH83" s="62" t="str">
        <f t="shared" si="103"/>
        <v/>
      </c>
      <c r="BI83" s="61" t="str">
        <f t="shared" si="104"/>
        <v/>
      </c>
      <c r="BJ83" s="61"/>
      <c r="BK83" s="61" t="str">
        <f t="shared" si="105"/>
        <v/>
      </c>
      <c r="BL83" s="61" t="str">
        <f t="shared" si="106"/>
        <v/>
      </c>
      <c r="BM83" s="127"/>
      <c r="BU83" s="37"/>
      <c r="BV83" s="127"/>
      <c r="BW83" s="127"/>
    </row>
    <row r="84" spans="1:75">
      <c r="A84" s="26" t="str">
        <f t="shared" si="107"/>
        <v/>
      </c>
      <c r="B84" s="26" t="str">
        <f t="shared" si="108"/>
        <v/>
      </c>
      <c r="C84" s="26" t="str">
        <f t="shared" si="77"/>
        <v/>
      </c>
      <c r="D84" s="103" t="str">
        <f t="shared" si="78"/>
        <v/>
      </c>
      <c r="E84" s="118" t="str">
        <f t="shared" si="79"/>
        <v/>
      </c>
      <c r="F84" s="103" t="str">
        <f t="shared" si="80"/>
        <v/>
      </c>
      <c r="G84" s="103"/>
      <c r="H84" s="60" t="str">
        <f t="shared" si="81"/>
        <v/>
      </c>
      <c r="I84" s="64"/>
      <c r="J84" s="64"/>
      <c r="K84" s="103" t="str">
        <f t="shared" si="109"/>
        <v/>
      </c>
      <c r="L84" s="103" t="str">
        <f t="shared" si="82"/>
        <v/>
      </c>
      <c r="M84" s="103" t="str">
        <f t="shared" si="83"/>
        <v/>
      </c>
      <c r="N84" s="103" t="str">
        <f t="shared" si="84"/>
        <v/>
      </c>
      <c r="O84" s="103" t="str">
        <f t="shared" si="85"/>
        <v/>
      </c>
      <c r="P84" s="103" t="str">
        <f t="shared" si="110"/>
        <v/>
      </c>
      <c r="Q84" s="103" t="str">
        <f t="shared" si="86"/>
        <v/>
      </c>
      <c r="R84" s="103" t="str">
        <f t="shared" si="87"/>
        <v/>
      </c>
      <c r="T84" s="26" t="str">
        <f t="shared" si="111"/>
        <v/>
      </c>
      <c r="U84" s="119" t="str">
        <f t="shared" si="88"/>
        <v/>
      </c>
      <c r="V84" s="119"/>
      <c r="W84" s="120" t="str">
        <f t="shared" si="112"/>
        <v/>
      </c>
      <c r="X84" s="120" t="str">
        <f t="shared" si="113"/>
        <v/>
      </c>
      <c r="Y84" s="120" t="str">
        <f t="shared" si="89"/>
        <v/>
      </c>
      <c r="Z84" s="120"/>
      <c r="AA84" s="119" t="str">
        <f t="shared" si="114"/>
        <v/>
      </c>
      <c r="AC84" s="26" t="str">
        <f t="shared" si="90"/>
        <v/>
      </c>
      <c r="AD84" s="25" t="str">
        <f t="shared" si="91"/>
        <v/>
      </c>
      <c r="AE84" s="105"/>
      <c r="AF84" s="26" t="str">
        <f t="shared" si="92"/>
        <v/>
      </c>
      <c r="AG84" s="25" t="str">
        <f t="shared" si="93"/>
        <v/>
      </c>
      <c r="AH84" s="123"/>
      <c r="AI84" s="51" t="str">
        <f t="shared" si="94"/>
        <v/>
      </c>
      <c r="AJ84" s="35" t="str">
        <f t="shared" si="95"/>
        <v/>
      </c>
      <c r="AL84" s="25" t="str">
        <f t="shared" si="115"/>
        <v/>
      </c>
      <c r="AM84" s="25" t="str">
        <f t="shared" si="116"/>
        <v/>
      </c>
      <c r="AO84" s="33" t="str">
        <f t="shared" si="117"/>
        <v/>
      </c>
      <c r="AP84" s="33" t="str">
        <f t="shared" si="118"/>
        <v/>
      </c>
      <c r="AQ84" s="125"/>
      <c r="AR84" s="126" t="str">
        <f t="shared" si="119"/>
        <v/>
      </c>
      <c r="AS84" s="126" t="str">
        <f t="shared" si="120"/>
        <v/>
      </c>
      <c r="AT84" s="126"/>
      <c r="AU84" s="62" t="str">
        <f t="shared" si="96"/>
        <v/>
      </c>
      <c r="AV84" s="62" t="str">
        <f t="shared" si="97"/>
        <v/>
      </c>
      <c r="AW84" s="62" t="str">
        <f t="shared" si="98"/>
        <v/>
      </c>
      <c r="AX84" s="61" t="str">
        <f t="shared" si="121"/>
        <v/>
      </c>
      <c r="AY84" s="126"/>
      <c r="AZ84" s="33" t="str">
        <f>IF(B84="","",VLOOKUP($A$3,'Tab1-Plan'!$B$30:$F$33,IF(B84&lt;65,2,3),FALSE))</f>
        <v/>
      </c>
      <c r="BA84" s="33" t="str">
        <f>IF(T84="","",VLOOKUP($A$3,'Tab1-Plan'!$B$30:$F$33,IF(T84&lt;65,4,5),FALSE))</f>
        <v/>
      </c>
      <c r="BB84" s="115"/>
      <c r="BC84" s="126" t="str">
        <f t="shared" si="99"/>
        <v/>
      </c>
      <c r="BD84" s="126" t="str">
        <f t="shared" si="100"/>
        <v/>
      </c>
      <c r="BE84" s="125"/>
      <c r="BF84" s="62" t="str">
        <f t="shared" si="101"/>
        <v/>
      </c>
      <c r="BG84" s="62" t="str">
        <f t="shared" si="102"/>
        <v/>
      </c>
      <c r="BH84" s="62" t="str">
        <f t="shared" si="103"/>
        <v/>
      </c>
      <c r="BI84" s="61" t="str">
        <f t="shared" si="104"/>
        <v/>
      </c>
      <c r="BJ84" s="61"/>
      <c r="BK84" s="61" t="str">
        <f t="shared" si="105"/>
        <v/>
      </c>
      <c r="BL84" s="61" t="str">
        <f t="shared" si="106"/>
        <v/>
      </c>
      <c r="BM84" s="127"/>
      <c r="BU84" s="37"/>
      <c r="BV84" s="127"/>
      <c r="BW84" s="127"/>
    </row>
    <row r="85" spans="1:75">
      <c r="A85" s="26" t="str">
        <f t="shared" si="107"/>
        <v/>
      </c>
      <c r="B85" s="26" t="str">
        <f t="shared" si="108"/>
        <v/>
      </c>
      <c r="C85" s="26" t="str">
        <f t="shared" si="77"/>
        <v/>
      </c>
      <c r="D85" s="103" t="str">
        <f t="shared" si="78"/>
        <v/>
      </c>
      <c r="E85" s="118" t="str">
        <f t="shared" si="79"/>
        <v/>
      </c>
      <c r="F85" s="103" t="str">
        <f t="shared" si="80"/>
        <v/>
      </c>
      <c r="G85" s="103"/>
      <c r="H85" s="60" t="str">
        <f t="shared" si="81"/>
        <v/>
      </c>
      <c r="I85" s="64"/>
      <c r="J85" s="64"/>
      <c r="K85" s="103" t="str">
        <f t="shared" si="109"/>
        <v/>
      </c>
      <c r="L85" s="103" t="str">
        <f t="shared" si="82"/>
        <v/>
      </c>
      <c r="M85" s="103" t="str">
        <f t="shared" si="83"/>
        <v/>
      </c>
      <c r="N85" s="103" t="str">
        <f t="shared" si="84"/>
        <v/>
      </c>
      <c r="O85" s="103" t="str">
        <f t="shared" si="85"/>
        <v/>
      </c>
      <c r="P85" s="103" t="str">
        <f t="shared" si="110"/>
        <v/>
      </c>
      <c r="Q85" s="103" t="str">
        <f t="shared" si="86"/>
        <v/>
      </c>
      <c r="R85" s="103" t="str">
        <f t="shared" si="87"/>
        <v/>
      </c>
      <c r="T85" s="26" t="str">
        <f t="shared" si="111"/>
        <v/>
      </c>
      <c r="U85" s="119" t="str">
        <f t="shared" si="88"/>
        <v/>
      </c>
      <c r="V85" s="119"/>
      <c r="W85" s="120" t="str">
        <f t="shared" si="112"/>
        <v/>
      </c>
      <c r="X85" s="120" t="str">
        <f t="shared" si="113"/>
        <v/>
      </c>
      <c r="Y85" s="120" t="str">
        <f t="shared" si="89"/>
        <v/>
      </c>
      <c r="Z85" s="120"/>
      <c r="AA85" s="119" t="str">
        <f t="shared" si="114"/>
        <v/>
      </c>
      <c r="AC85" s="26" t="str">
        <f t="shared" si="90"/>
        <v/>
      </c>
      <c r="AD85" s="25" t="str">
        <f t="shared" si="91"/>
        <v/>
      </c>
      <c r="AE85" s="105"/>
      <c r="AF85" s="26" t="str">
        <f t="shared" si="92"/>
        <v/>
      </c>
      <c r="AG85" s="25" t="str">
        <f t="shared" si="93"/>
        <v/>
      </c>
      <c r="AH85" s="123"/>
      <c r="AI85" s="51" t="str">
        <f t="shared" si="94"/>
        <v/>
      </c>
      <c r="AJ85" s="35" t="str">
        <f t="shared" si="95"/>
        <v/>
      </c>
      <c r="AL85" s="25" t="str">
        <f t="shared" si="115"/>
        <v/>
      </c>
      <c r="AM85" s="25" t="str">
        <f t="shared" si="116"/>
        <v/>
      </c>
      <c r="AO85" s="33" t="str">
        <f t="shared" si="117"/>
        <v/>
      </c>
      <c r="AP85" s="33" t="str">
        <f t="shared" si="118"/>
        <v/>
      </c>
      <c r="AQ85" s="125"/>
      <c r="AR85" s="126" t="str">
        <f t="shared" si="119"/>
        <v/>
      </c>
      <c r="AS85" s="126" t="str">
        <f t="shared" si="120"/>
        <v/>
      </c>
      <c r="AT85" s="126"/>
      <c r="AU85" s="62" t="str">
        <f t="shared" si="96"/>
        <v/>
      </c>
      <c r="AV85" s="62" t="str">
        <f t="shared" si="97"/>
        <v/>
      </c>
      <c r="AW85" s="62" t="str">
        <f t="shared" si="98"/>
        <v/>
      </c>
      <c r="AX85" s="61" t="str">
        <f t="shared" si="121"/>
        <v/>
      </c>
      <c r="AY85" s="126"/>
      <c r="AZ85" s="33" t="str">
        <f>IF(B85="","",VLOOKUP($A$3,'Tab1-Plan'!$B$30:$F$33,IF(B85&lt;65,2,3),FALSE))</f>
        <v/>
      </c>
      <c r="BA85" s="33" t="str">
        <f>IF(T85="","",VLOOKUP($A$3,'Tab1-Plan'!$B$30:$F$33,IF(T85&lt;65,4,5),FALSE))</f>
        <v/>
      </c>
      <c r="BB85" s="115"/>
      <c r="BC85" s="126" t="str">
        <f t="shared" si="99"/>
        <v/>
      </c>
      <c r="BD85" s="126" t="str">
        <f t="shared" si="100"/>
        <v/>
      </c>
      <c r="BE85" s="125"/>
      <c r="BF85" s="62" t="str">
        <f t="shared" si="101"/>
        <v/>
      </c>
      <c r="BG85" s="62" t="str">
        <f t="shared" si="102"/>
        <v/>
      </c>
      <c r="BH85" s="62" t="str">
        <f t="shared" si="103"/>
        <v/>
      </c>
      <c r="BI85" s="61" t="str">
        <f t="shared" si="104"/>
        <v/>
      </c>
      <c r="BJ85" s="61"/>
      <c r="BK85" s="61" t="str">
        <f t="shared" si="105"/>
        <v/>
      </c>
      <c r="BL85" s="61" t="str">
        <f t="shared" si="106"/>
        <v/>
      </c>
      <c r="BM85" s="127"/>
      <c r="BU85" s="37"/>
      <c r="BV85" s="127"/>
      <c r="BW85" s="127"/>
    </row>
    <row r="86" spans="1:75">
      <c r="A86" s="26" t="str">
        <f t="shared" si="107"/>
        <v/>
      </c>
      <c r="B86" s="26" t="str">
        <f t="shared" si="108"/>
        <v/>
      </c>
      <c r="C86" s="26" t="str">
        <f t="shared" si="77"/>
        <v/>
      </c>
      <c r="D86" s="103" t="str">
        <f t="shared" si="78"/>
        <v/>
      </c>
      <c r="E86" s="118" t="str">
        <f t="shared" si="79"/>
        <v/>
      </c>
      <c r="F86" s="103" t="str">
        <f t="shared" si="80"/>
        <v/>
      </c>
      <c r="G86" s="103"/>
      <c r="H86" s="60" t="str">
        <f t="shared" si="81"/>
        <v/>
      </c>
      <c r="I86" s="64"/>
      <c r="J86" s="64"/>
      <c r="K86" s="103" t="str">
        <f t="shared" si="109"/>
        <v/>
      </c>
      <c r="L86" s="103" t="str">
        <f t="shared" si="82"/>
        <v/>
      </c>
      <c r="M86" s="103" t="str">
        <f t="shared" si="83"/>
        <v/>
      </c>
      <c r="N86" s="103" t="str">
        <f t="shared" si="84"/>
        <v/>
      </c>
      <c r="O86" s="103" t="str">
        <f t="shared" si="85"/>
        <v/>
      </c>
      <c r="P86" s="103" t="str">
        <f t="shared" si="110"/>
        <v/>
      </c>
      <c r="Q86" s="103" t="str">
        <f t="shared" si="86"/>
        <v/>
      </c>
      <c r="R86" s="103" t="str">
        <f t="shared" si="87"/>
        <v/>
      </c>
      <c r="T86" s="26" t="str">
        <f t="shared" si="111"/>
        <v/>
      </c>
      <c r="U86" s="119" t="str">
        <f t="shared" si="88"/>
        <v/>
      </c>
      <c r="V86" s="119"/>
      <c r="W86" s="120" t="str">
        <f t="shared" si="112"/>
        <v/>
      </c>
      <c r="X86" s="120" t="str">
        <f t="shared" si="113"/>
        <v/>
      </c>
      <c r="Y86" s="120" t="str">
        <f t="shared" si="89"/>
        <v/>
      </c>
      <c r="Z86" s="120"/>
      <c r="AA86" s="119" t="str">
        <f t="shared" si="114"/>
        <v/>
      </c>
      <c r="AC86" s="26" t="str">
        <f t="shared" si="90"/>
        <v/>
      </c>
      <c r="AD86" s="25" t="str">
        <f t="shared" si="91"/>
        <v/>
      </c>
      <c r="AE86" s="105"/>
      <c r="AF86" s="26" t="str">
        <f t="shared" si="92"/>
        <v/>
      </c>
      <c r="AG86" s="25" t="str">
        <f t="shared" si="93"/>
        <v/>
      </c>
      <c r="AH86" s="123"/>
      <c r="AI86" s="51" t="str">
        <f t="shared" si="94"/>
        <v/>
      </c>
      <c r="AJ86" s="35" t="str">
        <f t="shared" si="95"/>
        <v/>
      </c>
      <c r="AL86" s="25" t="str">
        <f t="shared" si="115"/>
        <v/>
      </c>
      <c r="AM86" s="25" t="str">
        <f t="shared" si="116"/>
        <v/>
      </c>
      <c r="AO86" s="33" t="str">
        <f t="shared" si="117"/>
        <v/>
      </c>
      <c r="AP86" s="33" t="str">
        <f t="shared" si="118"/>
        <v/>
      </c>
      <c r="AQ86" s="125"/>
      <c r="AR86" s="126" t="str">
        <f t="shared" si="119"/>
        <v/>
      </c>
      <c r="AS86" s="126" t="str">
        <f t="shared" si="120"/>
        <v/>
      </c>
      <c r="AT86" s="126"/>
      <c r="AU86" s="62" t="str">
        <f t="shared" si="96"/>
        <v/>
      </c>
      <c r="AV86" s="62" t="str">
        <f t="shared" si="97"/>
        <v/>
      </c>
      <c r="AW86" s="62" t="str">
        <f t="shared" si="98"/>
        <v/>
      </c>
      <c r="AX86" s="61" t="str">
        <f t="shared" si="121"/>
        <v/>
      </c>
      <c r="AY86" s="126"/>
      <c r="AZ86" s="33" t="str">
        <f>IF(B86="","",VLOOKUP($A$3,'Tab1-Plan'!$B$30:$F$33,IF(B86&lt;65,2,3),FALSE))</f>
        <v/>
      </c>
      <c r="BA86" s="33" t="str">
        <f>IF(T86="","",VLOOKUP($A$3,'Tab1-Plan'!$B$30:$F$33,IF(T86&lt;65,4,5),FALSE))</f>
        <v/>
      </c>
      <c r="BB86" s="115"/>
      <c r="BC86" s="126" t="str">
        <f t="shared" si="99"/>
        <v/>
      </c>
      <c r="BD86" s="126" t="str">
        <f t="shared" si="100"/>
        <v/>
      </c>
      <c r="BE86" s="125"/>
      <c r="BF86" s="62" t="str">
        <f t="shared" si="101"/>
        <v/>
      </c>
      <c r="BG86" s="62" t="str">
        <f t="shared" si="102"/>
        <v/>
      </c>
      <c r="BH86" s="62" t="str">
        <f t="shared" si="103"/>
        <v/>
      </c>
      <c r="BI86" s="61" t="str">
        <f t="shared" si="104"/>
        <v/>
      </c>
      <c r="BJ86" s="61"/>
      <c r="BK86" s="61" t="str">
        <f t="shared" si="105"/>
        <v/>
      </c>
      <c r="BL86" s="61" t="str">
        <f t="shared" si="106"/>
        <v/>
      </c>
      <c r="BM86" s="127"/>
      <c r="BU86" s="37"/>
      <c r="BV86" s="127"/>
      <c r="BW86" s="127"/>
    </row>
    <row r="87" spans="1:75">
      <c r="A87" s="26" t="str">
        <f t="shared" si="107"/>
        <v/>
      </c>
      <c r="B87" s="26" t="str">
        <f t="shared" si="108"/>
        <v/>
      </c>
      <c r="C87" s="26" t="str">
        <f t="shared" si="77"/>
        <v/>
      </c>
      <c r="D87" s="103" t="str">
        <f t="shared" si="78"/>
        <v/>
      </c>
      <c r="E87" s="118" t="str">
        <f t="shared" si="79"/>
        <v/>
      </c>
      <c r="F87" s="103" t="str">
        <f t="shared" si="80"/>
        <v/>
      </c>
      <c r="G87" s="103"/>
      <c r="H87" s="60" t="str">
        <f t="shared" si="81"/>
        <v/>
      </c>
      <c r="I87" s="64"/>
      <c r="J87" s="64"/>
      <c r="K87" s="103" t="str">
        <f t="shared" si="109"/>
        <v/>
      </c>
      <c r="L87" s="103" t="str">
        <f t="shared" si="82"/>
        <v/>
      </c>
      <c r="M87" s="103" t="str">
        <f t="shared" si="83"/>
        <v/>
      </c>
      <c r="N87" s="103" t="str">
        <f t="shared" si="84"/>
        <v/>
      </c>
      <c r="O87" s="103" t="str">
        <f t="shared" si="85"/>
        <v/>
      </c>
      <c r="P87" s="103" t="str">
        <f t="shared" si="110"/>
        <v/>
      </c>
      <c r="Q87" s="103" t="str">
        <f t="shared" si="86"/>
        <v/>
      </c>
      <c r="R87" s="103" t="str">
        <f t="shared" si="87"/>
        <v/>
      </c>
      <c r="T87" s="26" t="str">
        <f t="shared" si="111"/>
        <v/>
      </c>
      <c r="U87" s="119" t="str">
        <f t="shared" si="88"/>
        <v/>
      </c>
      <c r="V87" s="119"/>
      <c r="W87" s="120" t="str">
        <f t="shared" si="112"/>
        <v/>
      </c>
      <c r="X87" s="120" t="str">
        <f t="shared" si="113"/>
        <v/>
      </c>
      <c r="Y87" s="120" t="str">
        <f t="shared" si="89"/>
        <v/>
      </c>
      <c r="Z87" s="120"/>
      <c r="AA87" s="119" t="str">
        <f t="shared" si="114"/>
        <v/>
      </c>
      <c r="AC87" s="26" t="str">
        <f t="shared" si="90"/>
        <v/>
      </c>
      <c r="AD87" s="25" t="str">
        <f t="shared" si="91"/>
        <v/>
      </c>
      <c r="AE87" s="105"/>
      <c r="AF87" s="26" t="str">
        <f t="shared" si="92"/>
        <v/>
      </c>
      <c r="AG87" s="25" t="str">
        <f t="shared" si="93"/>
        <v/>
      </c>
      <c r="AH87" s="123"/>
      <c r="AI87" s="51" t="str">
        <f t="shared" si="94"/>
        <v/>
      </c>
      <c r="AJ87" s="35" t="str">
        <f t="shared" si="95"/>
        <v/>
      </c>
      <c r="AL87" s="25" t="str">
        <f t="shared" si="115"/>
        <v/>
      </c>
      <c r="AM87" s="25" t="str">
        <f t="shared" si="116"/>
        <v/>
      </c>
      <c r="AO87" s="33" t="str">
        <f t="shared" si="117"/>
        <v/>
      </c>
      <c r="AP87" s="33" t="str">
        <f t="shared" si="118"/>
        <v/>
      </c>
      <c r="AQ87" s="125"/>
      <c r="AR87" s="126" t="str">
        <f t="shared" si="119"/>
        <v/>
      </c>
      <c r="AS87" s="126" t="str">
        <f t="shared" si="120"/>
        <v/>
      </c>
      <c r="AT87" s="126"/>
      <c r="AU87" s="62" t="str">
        <f t="shared" si="96"/>
        <v/>
      </c>
      <c r="AV87" s="62" t="str">
        <f t="shared" si="97"/>
        <v/>
      </c>
      <c r="AW87" s="62" t="str">
        <f t="shared" si="98"/>
        <v/>
      </c>
      <c r="AX87" s="61" t="str">
        <f t="shared" si="121"/>
        <v/>
      </c>
      <c r="AY87" s="126"/>
      <c r="AZ87" s="33" t="str">
        <f>IF(B87="","",VLOOKUP($A$3,'Tab1-Plan'!$B$30:$F$33,IF(B87&lt;65,2,3),FALSE))</f>
        <v/>
      </c>
      <c r="BA87" s="33" t="str">
        <f>IF(T87="","",VLOOKUP($A$3,'Tab1-Plan'!$B$30:$F$33,IF(T87&lt;65,4,5),FALSE))</f>
        <v/>
      </c>
      <c r="BB87" s="115"/>
      <c r="BC87" s="126" t="str">
        <f t="shared" si="99"/>
        <v/>
      </c>
      <c r="BD87" s="126" t="str">
        <f t="shared" si="100"/>
        <v/>
      </c>
      <c r="BE87" s="125"/>
      <c r="BF87" s="62" t="str">
        <f t="shared" si="101"/>
        <v/>
      </c>
      <c r="BG87" s="62" t="str">
        <f t="shared" si="102"/>
        <v/>
      </c>
      <c r="BH87" s="62" t="str">
        <f t="shared" si="103"/>
        <v/>
      </c>
      <c r="BI87" s="61" t="str">
        <f t="shared" si="104"/>
        <v/>
      </c>
      <c r="BJ87" s="61"/>
      <c r="BK87" s="61" t="str">
        <f t="shared" si="105"/>
        <v/>
      </c>
      <c r="BL87" s="61" t="str">
        <f t="shared" si="106"/>
        <v/>
      </c>
      <c r="BM87" s="127"/>
      <c r="BU87" s="37"/>
      <c r="BV87" s="127"/>
      <c r="BW87" s="127"/>
    </row>
    <row r="88" spans="1:75">
      <c r="A88" s="26" t="str">
        <f t="shared" si="107"/>
        <v/>
      </c>
      <c r="B88" s="26" t="str">
        <f t="shared" si="108"/>
        <v/>
      </c>
      <c r="C88" s="26" t="str">
        <f t="shared" si="77"/>
        <v/>
      </c>
      <c r="D88" s="103" t="str">
        <f t="shared" si="78"/>
        <v/>
      </c>
      <c r="E88" s="118" t="str">
        <f t="shared" si="79"/>
        <v/>
      </c>
      <c r="F88" s="103" t="str">
        <f t="shared" si="80"/>
        <v/>
      </c>
      <c r="G88" s="103"/>
      <c r="H88" s="60" t="str">
        <f t="shared" si="81"/>
        <v/>
      </c>
      <c r="I88" s="64"/>
      <c r="J88" s="64"/>
      <c r="K88" s="103" t="str">
        <f t="shared" si="109"/>
        <v/>
      </c>
      <c r="L88" s="103" t="str">
        <f t="shared" si="82"/>
        <v/>
      </c>
      <c r="M88" s="103" t="str">
        <f t="shared" si="83"/>
        <v/>
      </c>
      <c r="N88" s="103" t="str">
        <f t="shared" si="84"/>
        <v/>
      </c>
      <c r="O88" s="103" t="str">
        <f t="shared" si="85"/>
        <v/>
      </c>
      <c r="P88" s="103" t="str">
        <f t="shared" si="110"/>
        <v/>
      </c>
      <c r="Q88" s="103" t="str">
        <f t="shared" si="86"/>
        <v/>
      </c>
      <c r="R88" s="103" t="str">
        <f t="shared" si="87"/>
        <v/>
      </c>
      <c r="T88" s="26" t="str">
        <f t="shared" si="111"/>
        <v/>
      </c>
      <c r="U88" s="119" t="str">
        <f t="shared" si="88"/>
        <v/>
      </c>
      <c r="V88" s="119"/>
      <c r="W88" s="120" t="str">
        <f t="shared" si="112"/>
        <v/>
      </c>
      <c r="X88" s="120" t="str">
        <f t="shared" si="113"/>
        <v/>
      </c>
      <c r="Y88" s="120" t="str">
        <f t="shared" si="89"/>
        <v/>
      </c>
      <c r="Z88" s="120"/>
      <c r="AA88" s="119" t="str">
        <f t="shared" si="114"/>
        <v/>
      </c>
      <c r="AC88" s="26" t="str">
        <f t="shared" si="90"/>
        <v/>
      </c>
      <c r="AD88" s="25" t="str">
        <f t="shared" si="91"/>
        <v/>
      </c>
      <c r="AE88" s="105"/>
      <c r="AF88" s="26" t="str">
        <f t="shared" si="92"/>
        <v/>
      </c>
      <c r="AG88" s="25" t="str">
        <f t="shared" si="93"/>
        <v/>
      </c>
      <c r="AH88" s="123"/>
      <c r="AI88" s="51" t="str">
        <f t="shared" si="94"/>
        <v/>
      </c>
      <c r="AJ88" s="35" t="str">
        <f t="shared" si="95"/>
        <v/>
      </c>
      <c r="AL88" s="25" t="str">
        <f t="shared" si="115"/>
        <v/>
      </c>
      <c r="AM88" s="25" t="str">
        <f t="shared" si="116"/>
        <v/>
      </c>
      <c r="AO88" s="33" t="str">
        <f t="shared" si="117"/>
        <v/>
      </c>
      <c r="AP88" s="33" t="str">
        <f t="shared" si="118"/>
        <v/>
      </c>
      <c r="AQ88" s="125"/>
      <c r="AR88" s="126" t="str">
        <f t="shared" si="119"/>
        <v/>
      </c>
      <c r="AS88" s="126" t="str">
        <f t="shared" si="120"/>
        <v/>
      </c>
      <c r="AT88" s="126"/>
      <c r="AU88" s="62" t="str">
        <f t="shared" si="96"/>
        <v/>
      </c>
      <c r="AV88" s="62" t="str">
        <f t="shared" si="97"/>
        <v/>
      </c>
      <c r="AW88" s="62" t="str">
        <f t="shared" si="98"/>
        <v/>
      </c>
      <c r="AX88" s="61" t="str">
        <f t="shared" si="121"/>
        <v/>
      </c>
      <c r="AY88" s="126"/>
      <c r="AZ88" s="33" t="str">
        <f>IF(B88="","",VLOOKUP($A$3,'Tab1-Plan'!$B$30:$F$33,IF(B88&lt;65,2,3),FALSE))</f>
        <v/>
      </c>
      <c r="BA88" s="33" t="str">
        <f>IF(T88="","",VLOOKUP($A$3,'Tab1-Plan'!$B$30:$F$33,IF(T88&lt;65,4,5),FALSE))</f>
        <v/>
      </c>
      <c r="BB88" s="115"/>
      <c r="BC88" s="126" t="str">
        <f t="shared" si="99"/>
        <v/>
      </c>
      <c r="BD88" s="126" t="str">
        <f t="shared" si="100"/>
        <v/>
      </c>
      <c r="BE88" s="125"/>
      <c r="BF88" s="62" t="str">
        <f t="shared" si="101"/>
        <v/>
      </c>
      <c r="BG88" s="62" t="str">
        <f t="shared" si="102"/>
        <v/>
      </c>
      <c r="BH88" s="62" t="str">
        <f t="shared" si="103"/>
        <v/>
      </c>
      <c r="BI88" s="61" t="str">
        <f t="shared" si="104"/>
        <v/>
      </c>
      <c r="BJ88" s="61"/>
      <c r="BK88" s="61" t="str">
        <f t="shared" si="105"/>
        <v/>
      </c>
      <c r="BL88" s="61" t="str">
        <f t="shared" si="106"/>
        <v/>
      </c>
      <c r="BM88" s="127"/>
      <c r="BU88" s="37"/>
      <c r="BV88" s="127"/>
      <c r="BW88" s="127"/>
    </row>
    <row r="89" spans="1:75">
      <c r="A89" s="26" t="str">
        <f t="shared" si="107"/>
        <v/>
      </c>
      <c r="B89" s="26" t="str">
        <f t="shared" si="108"/>
        <v/>
      </c>
      <c r="C89" s="26" t="str">
        <f t="shared" si="77"/>
        <v/>
      </c>
      <c r="D89" s="103" t="str">
        <f t="shared" si="78"/>
        <v/>
      </c>
      <c r="E89" s="118" t="str">
        <f t="shared" si="79"/>
        <v/>
      </c>
      <c r="F89" s="103" t="str">
        <f t="shared" si="80"/>
        <v/>
      </c>
      <c r="G89" s="103"/>
      <c r="H89" s="60" t="str">
        <f t="shared" si="81"/>
        <v/>
      </c>
      <c r="I89" s="64"/>
      <c r="J89" s="64"/>
      <c r="K89" s="103" t="str">
        <f t="shared" si="109"/>
        <v/>
      </c>
      <c r="L89" s="103" t="str">
        <f t="shared" si="82"/>
        <v/>
      </c>
      <c r="M89" s="103" t="str">
        <f t="shared" si="83"/>
        <v/>
      </c>
      <c r="N89" s="103" t="str">
        <f t="shared" si="84"/>
        <v/>
      </c>
      <c r="O89" s="103" t="str">
        <f t="shared" si="85"/>
        <v/>
      </c>
      <c r="P89" s="103" t="str">
        <f t="shared" si="110"/>
        <v/>
      </c>
      <c r="Q89" s="103" t="str">
        <f t="shared" si="86"/>
        <v/>
      </c>
      <c r="R89" s="103" t="str">
        <f t="shared" si="87"/>
        <v/>
      </c>
      <c r="T89" s="26" t="str">
        <f t="shared" si="111"/>
        <v/>
      </c>
      <c r="U89" s="119" t="str">
        <f t="shared" si="88"/>
        <v/>
      </c>
      <c r="V89" s="119"/>
      <c r="W89" s="120" t="str">
        <f t="shared" si="112"/>
        <v/>
      </c>
      <c r="X89" s="120" t="str">
        <f t="shared" si="113"/>
        <v/>
      </c>
      <c r="Y89" s="120" t="str">
        <f t="shared" si="89"/>
        <v/>
      </c>
      <c r="Z89" s="120"/>
      <c r="AA89" s="119" t="str">
        <f t="shared" si="114"/>
        <v/>
      </c>
      <c r="AC89" s="26" t="str">
        <f t="shared" si="90"/>
        <v/>
      </c>
      <c r="AD89" s="25" t="str">
        <f t="shared" si="91"/>
        <v/>
      </c>
      <c r="AE89" s="105"/>
      <c r="AF89" s="26" t="str">
        <f t="shared" si="92"/>
        <v/>
      </c>
      <c r="AG89" s="25" t="str">
        <f t="shared" si="93"/>
        <v/>
      </c>
      <c r="AH89" s="123"/>
      <c r="AI89" s="51" t="str">
        <f t="shared" si="94"/>
        <v/>
      </c>
      <c r="AJ89" s="35" t="str">
        <f t="shared" si="95"/>
        <v/>
      </c>
      <c r="AL89" s="25" t="str">
        <f t="shared" si="115"/>
        <v/>
      </c>
      <c r="AM89" s="25" t="str">
        <f t="shared" si="116"/>
        <v/>
      </c>
      <c r="AO89" s="33" t="str">
        <f t="shared" si="117"/>
        <v/>
      </c>
      <c r="AP89" s="33" t="str">
        <f t="shared" si="118"/>
        <v/>
      </c>
      <c r="AQ89" s="125"/>
      <c r="AR89" s="126" t="str">
        <f t="shared" si="119"/>
        <v/>
      </c>
      <c r="AS89" s="126" t="str">
        <f t="shared" si="120"/>
        <v/>
      </c>
      <c r="AT89" s="126"/>
      <c r="AU89" s="62" t="str">
        <f t="shared" si="96"/>
        <v/>
      </c>
      <c r="AV89" s="62" t="str">
        <f t="shared" si="97"/>
        <v/>
      </c>
      <c r="AW89" s="62" t="str">
        <f t="shared" si="98"/>
        <v/>
      </c>
      <c r="AX89" s="61" t="str">
        <f t="shared" si="121"/>
        <v/>
      </c>
      <c r="AY89" s="126"/>
      <c r="AZ89" s="33" t="str">
        <f>IF(B89="","",VLOOKUP($A$3,'Tab1-Plan'!$B$30:$F$33,IF(B89&lt;65,2,3),FALSE))</f>
        <v/>
      </c>
      <c r="BA89" s="33" t="str">
        <f>IF(T89="","",VLOOKUP($A$3,'Tab1-Plan'!$B$30:$F$33,IF(T89&lt;65,4,5),FALSE))</f>
        <v/>
      </c>
      <c r="BB89" s="115"/>
      <c r="BC89" s="126" t="str">
        <f t="shared" si="99"/>
        <v/>
      </c>
      <c r="BD89" s="126" t="str">
        <f t="shared" si="100"/>
        <v/>
      </c>
      <c r="BE89" s="125"/>
      <c r="BF89" s="62" t="str">
        <f t="shared" si="101"/>
        <v/>
      </c>
      <c r="BG89" s="62" t="str">
        <f t="shared" si="102"/>
        <v/>
      </c>
      <c r="BH89" s="62" t="str">
        <f t="shared" si="103"/>
        <v/>
      </c>
      <c r="BI89" s="61" t="str">
        <f t="shared" si="104"/>
        <v/>
      </c>
      <c r="BJ89" s="61"/>
      <c r="BK89" s="61" t="str">
        <f t="shared" si="105"/>
        <v/>
      </c>
      <c r="BL89" s="61" t="str">
        <f t="shared" si="106"/>
        <v/>
      </c>
      <c r="BM89" s="127"/>
      <c r="BU89" s="37"/>
      <c r="BV89" s="127"/>
      <c r="BW89" s="127"/>
    </row>
    <row r="90" spans="1:75">
      <c r="A90" s="26" t="str">
        <f t="shared" si="107"/>
        <v/>
      </c>
      <c r="B90" s="26" t="str">
        <f t="shared" si="108"/>
        <v/>
      </c>
      <c r="C90" s="26" t="str">
        <f t="shared" si="77"/>
        <v/>
      </c>
      <c r="D90" s="103" t="str">
        <f t="shared" si="78"/>
        <v/>
      </c>
      <c r="E90" s="118" t="str">
        <f t="shared" si="79"/>
        <v/>
      </c>
      <c r="F90" s="103" t="str">
        <f t="shared" si="80"/>
        <v/>
      </c>
      <c r="G90" s="103"/>
      <c r="H90" s="60" t="str">
        <f t="shared" si="81"/>
        <v/>
      </c>
      <c r="I90" s="64"/>
      <c r="J90" s="64"/>
      <c r="K90" s="103" t="str">
        <f t="shared" si="109"/>
        <v/>
      </c>
      <c r="L90" s="103" t="str">
        <f t="shared" si="82"/>
        <v/>
      </c>
      <c r="M90" s="103" t="str">
        <f t="shared" si="83"/>
        <v/>
      </c>
      <c r="N90" s="103" t="str">
        <f t="shared" si="84"/>
        <v/>
      </c>
      <c r="O90" s="103" t="str">
        <f t="shared" si="85"/>
        <v/>
      </c>
      <c r="P90" s="103" t="str">
        <f t="shared" si="110"/>
        <v/>
      </c>
      <c r="Q90" s="103" t="str">
        <f t="shared" si="86"/>
        <v/>
      </c>
      <c r="R90" s="103" t="str">
        <f t="shared" si="87"/>
        <v/>
      </c>
      <c r="T90" s="26" t="str">
        <f t="shared" si="111"/>
        <v/>
      </c>
      <c r="U90" s="119" t="str">
        <f t="shared" si="88"/>
        <v/>
      </c>
      <c r="V90" s="119"/>
      <c r="W90" s="120" t="str">
        <f t="shared" si="112"/>
        <v/>
      </c>
      <c r="X90" s="120" t="str">
        <f t="shared" si="113"/>
        <v/>
      </c>
      <c r="Y90" s="120" t="str">
        <f t="shared" si="89"/>
        <v/>
      </c>
      <c r="Z90" s="120"/>
      <c r="AA90" s="119" t="str">
        <f t="shared" si="114"/>
        <v/>
      </c>
      <c r="AC90" s="26" t="str">
        <f t="shared" si="90"/>
        <v/>
      </c>
      <c r="AD90" s="25" t="str">
        <f t="shared" si="91"/>
        <v/>
      </c>
      <c r="AE90" s="105"/>
      <c r="AF90" s="26" t="str">
        <f t="shared" si="92"/>
        <v/>
      </c>
      <c r="AG90" s="25" t="str">
        <f t="shared" si="93"/>
        <v/>
      </c>
      <c r="AH90" s="123"/>
      <c r="AI90" s="51" t="str">
        <f t="shared" si="94"/>
        <v/>
      </c>
      <c r="AJ90" s="35" t="str">
        <f t="shared" si="95"/>
        <v/>
      </c>
      <c r="AL90" s="25" t="str">
        <f t="shared" si="115"/>
        <v/>
      </c>
      <c r="AM90" s="25" t="str">
        <f t="shared" si="116"/>
        <v/>
      </c>
      <c r="AO90" s="33" t="str">
        <f t="shared" si="117"/>
        <v/>
      </c>
      <c r="AP90" s="33" t="str">
        <f t="shared" si="118"/>
        <v/>
      </c>
      <c r="AQ90" s="125"/>
      <c r="AR90" s="126" t="str">
        <f t="shared" si="119"/>
        <v/>
      </c>
      <c r="AS90" s="126" t="str">
        <f t="shared" si="120"/>
        <v/>
      </c>
      <c r="AT90" s="126"/>
      <c r="AU90" s="62" t="str">
        <f t="shared" si="96"/>
        <v/>
      </c>
      <c r="AV90" s="62" t="str">
        <f t="shared" si="97"/>
        <v/>
      </c>
      <c r="AW90" s="62" t="str">
        <f t="shared" si="98"/>
        <v/>
      </c>
      <c r="AX90" s="61" t="str">
        <f t="shared" si="121"/>
        <v/>
      </c>
      <c r="AY90" s="126"/>
      <c r="AZ90" s="33" t="str">
        <f>IF(B90="","",VLOOKUP($A$3,'Tab1-Plan'!$B$30:$F$33,IF(B90&lt;65,2,3),FALSE))</f>
        <v/>
      </c>
      <c r="BA90" s="33" t="str">
        <f>IF(T90="","",VLOOKUP($A$3,'Tab1-Plan'!$B$30:$F$33,IF(T90&lt;65,4,5),FALSE))</f>
        <v/>
      </c>
      <c r="BB90" s="115"/>
      <c r="BC90" s="126" t="str">
        <f t="shared" si="99"/>
        <v/>
      </c>
      <c r="BD90" s="126" t="str">
        <f t="shared" si="100"/>
        <v/>
      </c>
      <c r="BE90" s="125"/>
      <c r="BF90" s="62" t="str">
        <f t="shared" si="101"/>
        <v/>
      </c>
      <c r="BG90" s="62" t="str">
        <f t="shared" si="102"/>
        <v/>
      </c>
      <c r="BH90" s="62" t="str">
        <f t="shared" si="103"/>
        <v/>
      </c>
      <c r="BI90" s="61" t="str">
        <f t="shared" si="104"/>
        <v/>
      </c>
      <c r="BJ90" s="61"/>
      <c r="BK90" s="61" t="str">
        <f t="shared" si="105"/>
        <v/>
      </c>
      <c r="BL90" s="61" t="str">
        <f t="shared" si="106"/>
        <v/>
      </c>
      <c r="BM90" s="127"/>
      <c r="BU90" s="37"/>
      <c r="BV90" s="127"/>
      <c r="BW90" s="127"/>
    </row>
    <row r="91" spans="1:75">
      <c r="A91" s="26" t="str">
        <f t="shared" si="107"/>
        <v/>
      </c>
      <c r="B91" s="26" t="str">
        <f t="shared" si="108"/>
        <v/>
      </c>
      <c r="C91" s="26" t="str">
        <f t="shared" si="77"/>
        <v/>
      </c>
      <c r="D91" s="103" t="str">
        <f t="shared" si="78"/>
        <v/>
      </c>
      <c r="E91" s="118" t="str">
        <f t="shared" si="79"/>
        <v/>
      </c>
      <c r="F91" s="103" t="str">
        <f t="shared" si="80"/>
        <v/>
      </c>
      <c r="G91" s="103"/>
      <c r="H91" s="60" t="str">
        <f t="shared" si="81"/>
        <v/>
      </c>
      <c r="I91" s="64"/>
      <c r="J91" s="64"/>
      <c r="K91" s="103" t="str">
        <f t="shared" si="109"/>
        <v/>
      </c>
      <c r="L91" s="103" t="str">
        <f t="shared" si="82"/>
        <v/>
      </c>
      <c r="M91" s="103" t="str">
        <f t="shared" si="83"/>
        <v/>
      </c>
      <c r="N91" s="103" t="str">
        <f t="shared" si="84"/>
        <v/>
      </c>
      <c r="O91" s="103" t="str">
        <f t="shared" si="85"/>
        <v/>
      </c>
      <c r="P91" s="103" t="str">
        <f t="shared" si="110"/>
        <v/>
      </c>
      <c r="Q91" s="103" t="str">
        <f t="shared" si="86"/>
        <v/>
      </c>
      <c r="R91" s="103" t="str">
        <f t="shared" si="87"/>
        <v/>
      </c>
      <c r="T91" s="26" t="str">
        <f t="shared" si="111"/>
        <v/>
      </c>
      <c r="U91" s="119" t="str">
        <f t="shared" si="88"/>
        <v/>
      </c>
      <c r="V91" s="119"/>
      <c r="W91" s="120" t="str">
        <f t="shared" si="112"/>
        <v/>
      </c>
      <c r="X91" s="120" t="str">
        <f t="shared" si="113"/>
        <v/>
      </c>
      <c r="Y91" s="120" t="str">
        <f t="shared" si="89"/>
        <v/>
      </c>
      <c r="Z91" s="120"/>
      <c r="AA91" s="119" t="str">
        <f t="shared" si="114"/>
        <v/>
      </c>
      <c r="AC91" s="26" t="str">
        <f t="shared" si="90"/>
        <v/>
      </c>
      <c r="AD91" s="25" t="str">
        <f t="shared" si="91"/>
        <v/>
      </c>
      <c r="AE91" s="105"/>
      <c r="AF91" s="26" t="str">
        <f t="shared" si="92"/>
        <v/>
      </c>
      <c r="AG91" s="25" t="str">
        <f t="shared" si="93"/>
        <v/>
      </c>
      <c r="AH91" s="123"/>
      <c r="AI91" s="51" t="str">
        <f t="shared" si="94"/>
        <v/>
      </c>
      <c r="AJ91" s="35" t="str">
        <f t="shared" si="95"/>
        <v/>
      </c>
      <c r="AL91" s="25" t="str">
        <f t="shared" si="115"/>
        <v/>
      </c>
      <c r="AM91" s="25" t="str">
        <f t="shared" si="116"/>
        <v/>
      </c>
      <c r="AO91" s="33" t="str">
        <f t="shared" si="117"/>
        <v/>
      </c>
      <c r="AP91" s="33" t="str">
        <f t="shared" si="118"/>
        <v/>
      </c>
      <c r="AQ91" s="125"/>
      <c r="AR91" s="126" t="str">
        <f t="shared" si="119"/>
        <v/>
      </c>
      <c r="AS91" s="126" t="str">
        <f t="shared" si="120"/>
        <v/>
      </c>
      <c r="AT91" s="126"/>
      <c r="AU91" s="62" t="str">
        <f t="shared" si="96"/>
        <v/>
      </c>
      <c r="AV91" s="62" t="str">
        <f t="shared" si="97"/>
        <v/>
      </c>
      <c r="AW91" s="62" t="str">
        <f t="shared" si="98"/>
        <v/>
      </c>
      <c r="AX91" s="61" t="str">
        <f t="shared" si="121"/>
        <v/>
      </c>
      <c r="AY91" s="126"/>
      <c r="AZ91" s="33" t="str">
        <f>IF(B91="","",VLOOKUP($A$3,'Tab1-Plan'!$B$30:$F$33,IF(B91&lt;65,2,3),FALSE))</f>
        <v/>
      </c>
      <c r="BA91" s="33" t="str">
        <f>IF(T91="","",VLOOKUP($A$3,'Tab1-Plan'!$B$30:$F$33,IF(T91&lt;65,4,5),FALSE))</f>
        <v/>
      </c>
      <c r="BB91" s="115"/>
      <c r="BC91" s="126" t="str">
        <f t="shared" si="99"/>
        <v/>
      </c>
      <c r="BD91" s="126" t="str">
        <f t="shared" si="100"/>
        <v/>
      </c>
      <c r="BE91" s="125"/>
      <c r="BF91" s="62" t="str">
        <f t="shared" si="101"/>
        <v/>
      </c>
      <c r="BG91" s="62" t="str">
        <f t="shared" si="102"/>
        <v/>
      </c>
      <c r="BH91" s="62" t="str">
        <f t="shared" si="103"/>
        <v/>
      </c>
      <c r="BI91" s="61" t="str">
        <f t="shared" si="104"/>
        <v/>
      </c>
      <c r="BJ91" s="61"/>
      <c r="BK91" s="61" t="str">
        <f t="shared" si="105"/>
        <v/>
      </c>
      <c r="BL91" s="61" t="str">
        <f t="shared" si="106"/>
        <v/>
      </c>
      <c r="BM91" s="127"/>
      <c r="BU91" s="37"/>
      <c r="BV91" s="127"/>
      <c r="BW91" s="127"/>
    </row>
    <row r="92" spans="1:75">
      <c r="A92" s="26" t="str">
        <f t="shared" si="107"/>
        <v/>
      </c>
      <c r="B92" s="26" t="str">
        <f t="shared" si="108"/>
        <v/>
      </c>
      <c r="C92" s="26" t="str">
        <f t="shared" si="77"/>
        <v/>
      </c>
      <c r="D92" s="103" t="str">
        <f t="shared" si="78"/>
        <v/>
      </c>
      <c r="E92" s="118" t="str">
        <f t="shared" si="79"/>
        <v/>
      </c>
      <c r="F92" s="103" t="str">
        <f t="shared" si="80"/>
        <v/>
      </c>
      <c r="G92" s="103"/>
      <c r="H92" s="60" t="str">
        <f t="shared" si="81"/>
        <v/>
      </c>
      <c r="I92" s="64"/>
      <c r="J92" s="64"/>
      <c r="K92" s="103" t="str">
        <f t="shared" si="109"/>
        <v/>
      </c>
      <c r="L92" s="103" t="str">
        <f t="shared" si="82"/>
        <v/>
      </c>
      <c r="M92" s="103" t="str">
        <f t="shared" si="83"/>
        <v/>
      </c>
      <c r="N92" s="103" t="str">
        <f t="shared" si="84"/>
        <v/>
      </c>
      <c r="O92" s="103" t="str">
        <f t="shared" si="85"/>
        <v/>
      </c>
      <c r="P92" s="103" t="str">
        <f t="shared" si="110"/>
        <v/>
      </c>
      <c r="Q92" s="103" t="str">
        <f t="shared" si="86"/>
        <v/>
      </c>
      <c r="R92" s="103" t="str">
        <f t="shared" si="87"/>
        <v/>
      </c>
      <c r="T92" s="26" t="str">
        <f t="shared" si="111"/>
        <v/>
      </c>
      <c r="U92" s="119" t="str">
        <f t="shared" si="88"/>
        <v/>
      </c>
      <c r="V92" s="119"/>
      <c r="W92" s="120" t="str">
        <f t="shared" si="112"/>
        <v/>
      </c>
      <c r="X92" s="120" t="str">
        <f t="shared" si="113"/>
        <v/>
      </c>
      <c r="Y92" s="120" t="str">
        <f t="shared" si="89"/>
        <v/>
      </c>
      <c r="Z92" s="120"/>
      <c r="AA92" s="119" t="str">
        <f t="shared" si="114"/>
        <v/>
      </c>
      <c r="AC92" s="26" t="str">
        <f t="shared" si="90"/>
        <v/>
      </c>
      <c r="AD92" s="25" t="str">
        <f t="shared" si="91"/>
        <v/>
      </c>
      <c r="AE92" s="105"/>
      <c r="AF92" s="26" t="str">
        <f t="shared" si="92"/>
        <v/>
      </c>
      <c r="AG92" s="25" t="str">
        <f t="shared" si="93"/>
        <v/>
      </c>
      <c r="AH92" s="123"/>
      <c r="AI92" s="51" t="str">
        <f t="shared" si="94"/>
        <v/>
      </c>
      <c r="AJ92" s="35" t="str">
        <f t="shared" si="95"/>
        <v/>
      </c>
      <c r="AL92" s="25" t="str">
        <f t="shared" si="115"/>
        <v/>
      </c>
      <c r="AM92" s="25" t="str">
        <f t="shared" si="116"/>
        <v/>
      </c>
      <c r="AO92" s="33" t="str">
        <f t="shared" si="117"/>
        <v/>
      </c>
      <c r="AP92" s="33" t="str">
        <f t="shared" si="118"/>
        <v/>
      </c>
      <c r="AQ92" s="125"/>
      <c r="AR92" s="126" t="str">
        <f t="shared" si="119"/>
        <v/>
      </c>
      <c r="AS92" s="126" t="str">
        <f t="shared" si="120"/>
        <v/>
      </c>
      <c r="AT92" s="126"/>
      <c r="AU92" s="62" t="str">
        <f t="shared" si="96"/>
        <v/>
      </c>
      <c r="AV92" s="62" t="str">
        <f t="shared" si="97"/>
        <v/>
      </c>
      <c r="AW92" s="62" t="str">
        <f t="shared" si="98"/>
        <v/>
      </c>
      <c r="AX92" s="61" t="str">
        <f t="shared" si="121"/>
        <v/>
      </c>
      <c r="AY92" s="126"/>
      <c r="AZ92" s="33" t="str">
        <f>IF(B92="","",VLOOKUP($A$3,'Tab1-Plan'!$B$30:$F$33,IF(B92&lt;65,2,3),FALSE))</f>
        <v/>
      </c>
      <c r="BA92" s="33" t="str">
        <f>IF(T92="","",VLOOKUP($A$3,'Tab1-Plan'!$B$30:$F$33,IF(T92&lt;65,4,5),FALSE))</f>
        <v/>
      </c>
      <c r="BB92" s="115"/>
      <c r="BC92" s="126" t="str">
        <f t="shared" si="99"/>
        <v/>
      </c>
      <c r="BD92" s="126" t="str">
        <f t="shared" si="100"/>
        <v/>
      </c>
      <c r="BE92" s="125"/>
      <c r="BF92" s="62" t="str">
        <f t="shared" si="101"/>
        <v/>
      </c>
      <c r="BG92" s="62" t="str">
        <f t="shared" si="102"/>
        <v/>
      </c>
      <c r="BH92" s="62" t="str">
        <f t="shared" si="103"/>
        <v/>
      </c>
      <c r="BI92" s="61" t="str">
        <f t="shared" si="104"/>
        <v/>
      </c>
      <c r="BJ92" s="61"/>
      <c r="BK92" s="61" t="str">
        <f t="shared" si="105"/>
        <v/>
      </c>
      <c r="BL92" s="61" t="str">
        <f t="shared" si="106"/>
        <v/>
      </c>
      <c r="BM92" s="127"/>
      <c r="BU92" s="37"/>
      <c r="BV92" s="127"/>
      <c r="BW92" s="127"/>
    </row>
    <row r="93" spans="1:75">
      <c r="A93" s="26" t="str">
        <f t="shared" si="107"/>
        <v/>
      </c>
      <c r="B93" s="26" t="str">
        <f t="shared" si="108"/>
        <v/>
      </c>
      <c r="C93" s="26" t="str">
        <f t="shared" si="77"/>
        <v/>
      </c>
      <c r="D93" s="103" t="str">
        <f t="shared" si="78"/>
        <v/>
      </c>
      <c r="E93" s="118" t="str">
        <f t="shared" si="79"/>
        <v/>
      </c>
      <c r="F93" s="103" t="str">
        <f t="shared" si="80"/>
        <v/>
      </c>
      <c r="G93" s="103"/>
      <c r="H93" s="60" t="str">
        <f t="shared" si="81"/>
        <v/>
      </c>
      <c r="I93" s="64"/>
      <c r="J93" s="64"/>
      <c r="K93" s="103" t="str">
        <f t="shared" si="109"/>
        <v/>
      </c>
      <c r="L93" s="103" t="str">
        <f t="shared" si="82"/>
        <v/>
      </c>
      <c r="M93" s="103" t="str">
        <f t="shared" si="83"/>
        <v/>
      </c>
      <c r="N93" s="103" t="str">
        <f t="shared" si="84"/>
        <v/>
      </c>
      <c r="O93" s="103" t="str">
        <f t="shared" si="85"/>
        <v/>
      </c>
      <c r="P93" s="103" t="str">
        <f t="shared" si="110"/>
        <v/>
      </c>
      <c r="Q93" s="103" t="str">
        <f t="shared" si="86"/>
        <v/>
      </c>
      <c r="R93" s="103" t="str">
        <f t="shared" si="87"/>
        <v/>
      </c>
      <c r="T93" s="26" t="str">
        <f t="shared" si="111"/>
        <v/>
      </c>
      <c r="U93" s="119" t="str">
        <f t="shared" si="88"/>
        <v/>
      </c>
      <c r="V93" s="119"/>
      <c r="W93" s="120" t="str">
        <f t="shared" si="112"/>
        <v/>
      </c>
      <c r="X93" s="120" t="str">
        <f t="shared" si="113"/>
        <v/>
      </c>
      <c r="Y93" s="120" t="str">
        <f t="shared" si="89"/>
        <v/>
      </c>
      <c r="Z93" s="120"/>
      <c r="AA93" s="119" t="str">
        <f t="shared" si="114"/>
        <v/>
      </c>
      <c r="AC93" s="26" t="str">
        <f t="shared" si="90"/>
        <v/>
      </c>
      <c r="AD93" s="25" t="str">
        <f t="shared" si="91"/>
        <v/>
      </c>
      <c r="AE93" s="105"/>
      <c r="AF93" s="26" t="str">
        <f t="shared" si="92"/>
        <v/>
      </c>
      <c r="AG93" s="25" t="str">
        <f t="shared" si="93"/>
        <v/>
      </c>
      <c r="AH93" s="123"/>
      <c r="AI93" s="51" t="str">
        <f t="shared" si="94"/>
        <v/>
      </c>
      <c r="AJ93" s="35" t="str">
        <f t="shared" si="95"/>
        <v/>
      </c>
      <c r="AL93" s="25" t="str">
        <f t="shared" si="115"/>
        <v/>
      </c>
      <c r="AM93" s="25" t="str">
        <f t="shared" si="116"/>
        <v/>
      </c>
      <c r="AO93" s="33" t="str">
        <f t="shared" si="117"/>
        <v/>
      </c>
      <c r="AP93" s="33" t="str">
        <f t="shared" si="118"/>
        <v/>
      </c>
      <c r="AQ93" s="125"/>
      <c r="AR93" s="126" t="str">
        <f t="shared" si="119"/>
        <v/>
      </c>
      <c r="AS93" s="126" t="str">
        <f t="shared" si="120"/>
        <v/>
      </c>
      <c r="AT93" s="126"/>
      <c r="AU93" s="62" t="str">
        <f t="shared" si="96"/>
        <v/>
      </c>
      <c r="AV93" s="62" t="str">
        <f t="shared" si="97"/>
        <v/>
      </c>
      <c r="AW93" s="62" t="str">
        <f t="shared" si="98"/>
        <v/>
      </c>
      <c r="AX93" s="61" t="str">
        <f t="shared" si="121"/>
        <v/>
      </c>
      <c r="AY93" s="126"/>
      <c r="AZ93" s="33" t="str">
        <f>IF(B93="","",VLOOKUP($A$3,'Tab1-Plan'!$B$30:$F$33,IF(B93&lt;65,2,3),FALSE))</f>
        <v/>
      </c>
      <c r="BA93" s="33" t="str">
        <f>IF(T93="","",VLOOKUP($A$3,'Tab1-Plan'!$B$30:$F$33,IF(T93&lt;65,4,5),FALSE))</f>
        <v/>
      </c>
      <c r="BB93" s="115"/>
      <c r="BC93" s="126" t="str">
        <f t="shared" si="99"/>
        <v/>
      </c>
      <c r="BD93" s="126" t="str">
        <f t="shared" si="100"/>
        <v/>
      </c>
      <c r="BE93" s="125"/>
      <c r="BF93" s="62" t="str">
        <f t="shared" si="101"/>
        <v/>
      </c>
      <c r="BG93" s="62" t="str">
        <f t="shared" si="102"/>
        <v/>
      </c>
      <c r="BH93" s="62" t="str">
        <f t="shared" si="103"/>
        <v/>
      </c>
      <c r="BI93" s="61" t="str">
        <f t="shared" si="104"/>
        <v/>
      </c>
      <c r="BJ93" s="61"/>
      <c r="BK93" s="61" t="str">
        <f t="shared" si="105"/>
        <v/>
      </c>
      <c r="BL93" s="61" t="str">
        <f t="shared" si="106"/>
        <v/>
      </c>
      <c r="BM93" s="127"/>
      <c r="BU93" s="37"/>
      <c r="BV93" s="127"/>
      <c r="BW93" s="127"/>
    </row>
    <row r="94" spans="1:75">
      <c r="A94" s="26" t="str">
        <f t="shared" si="107"/>
        <v/>
      </c>
      <c r="B94" s="26" t="str">
        <f t="shared" si="108"/>
        <v/>
      </c>
      <c r="C94" s="26" t="str">
        <f t="shared" si="77"/>
        <v/>
      </c>
      <c r="D94" s="103" t="str">
        <f t="shared" si="78"/>
        <v/>
      </c>
      <c r="E94" s="118" t="str">
        <f t="shared" si="79"/>
        <v/>
      </c>
      <c r="F94" s="103" t="str">
        <f t="shared" si="80"/>
        <v/>
      </c>
      <c r="G94" s="103"/>
      <c r="H94" s="60" t="str">
        <f t="shared" si="81"/>
        <v/>
      </c>
      <c r="I94" s="64"/>
      <c r="J94" s="64"/>
      <c r="K94" s="103" t="str">
        <f t="shared" si="109"/>
        <v/>
      </c>
      <c r="L94" s="103" t="str">
        <f t="shared" si="82"/>
        <v/>
      </c>
      <c r="M94" s="103" t="str">
        <f t="shared" si="83"/>
        <v/>
      </c>
      <c r="N94" s="103" t="str">
        <f t="shared" si="84"/>
        <v/>
      </c>
      <c r="O94" s="103" t="str">
        <f t="shared" si="85"/>
        <v/>
      </c>
      <c r="P94" s="103" t="str">
        <f t="shared" si="110"/>
        <v/>
      </c>
      <c r="Q94" s="103" t="str">
        <f t="shared" si="86"/>
        <v/>
      </c>
      <c r="R94" s="103" t="str">
        <f t="shared" si="87"/>
        <v/>
      </c>
      <c r="T94" s="26" t="str">
        <f t="shared" si="111"/>
        <v/>
      </c>
      <c r="U94" s="119" t="str">
        <f t="shared" si="88"/>
        <v/>
      </c>
      <c r="V94" s="119"/>
      <c r="W94" s="120" t="str">
        <f t="shared" si="112"/>
        <v/>
      </c>
      <c r="X94" s="120" t="str">
        <f t="shared" si="113"/>
        <v/>
      </c>
      <c r="Y94" s="120" t="str">
        <f t="shared" si="89"/>
        <v/>
      </c>
      <c r="Z94" s="120"/>
      <c r="AA94" s="119" t="str">
        <f t="shared" si="114"/>
        <v/>
      </c>
      <c r="AC94" s="26" t="str">
        <f t="shared" si="90"/>
        <v/>
      </c>
      <c r="AD94" s="25" t="str">
        <f t="shared" si="91"/>
        <v/>
      </c>
      <c r="AE94" s="105"/>
      <c r="AF94" s="26" t="str">
        <f t="shared" si="92"/>
        <v/>
      </c>
      <c r="AG94" s="25" t="str">
        <f t="shared" si="93"/>
        <v/>
      </c>
      <c r="AH94" s="123"/>
      <c r="AI94" s="51" t="str">
        <f t="shared" si="94"/>
        <v/>
      </c>
      <c r="AJ94" s="35" t="str">
        <f t="shared" si="95"/>
        <v/>
      </c>
      <c r="AL94" s="25" t="str">
        <f t="shared" si="115"/>
        <v/>
      </c>
      <c r="AM94" s="25" t="str">
        <f t="shared" si="116"/>
        <v/>
      </c>
      <c r="AO94" s="33" t="str">
        <f t="shared" si="117"/>
        <v/>
      </c>
      <c r="AP94" s="33" t="str">
        <f t="shared" si="118"/>
        <v/>
      </c>
      <c r="AQ94" s="125"/>
      <c r="AR94" s="126" t="str">
        <f t="shared" si="119"/>
        <v/>
      </c>
      <c r="AS94" s="126" t="str">
        <f t="shared" si="120"/>
        <v/>
      </c>
      <c r="AT94" s="126"/>
      <c r="AU94" s="62" t="str">
        <f t="shared" si="96"/>
        <v/>
      </c>
      <c r="AV94" s="62" t="str">
        <f t="shared" si="97"/>
        <v/>
      </c>
      <c r="AW94" s="62" t="str">
        <f t="shared" si="98"/>
        <v/>
      </c>
      <c r="AX94" s="61" t="str">
        <f t="shared" si="121"/>
        <v/>
      </c>
      <c r="AY94" s="126"/>
      <c r="AZ94" s="33" t="str">
        <f>IF(B94="","",VLOOKUP($A$3,'Tab1-Plan'!$B$30:$F$33,IF(B94&lt;65,2,3),FALSE))</f>
        <v/>
      </c>
      <c r="BA94" s="33" t="str">
        <f>IF(T94="","",VLOOKUP($A$3,'Tab1-Plan'!$B$30:$F$33,IF(T94&lt;65,4,5),FALSE))</f>
        <v/>
      </c>
      <c r="BB94" s="115"/>
      <c r="BC94" s="126" t="str">
        <f t="shared" si="99"/>
        <v/>
      </c>
      <c r="BD94" s="126" t="str">
        <f t="shared" si="100"/>
        <v/>
      </c>
      <c r="BE94" s="125"/>
      <c r="BF94" s="62" t="str">
        <f t="shared" si="101"/>
        <v/>
      </c>
      <c r="BG94" s="62" t="str">
        <f t="shared" si="102"/>
        <v/>
      </c>
      <c r="BH94" s="62" t="str">
        <f t="shared" si="103"/>
        <v/>
      </c>
      <c r="BI94" s="61" t="str">
        <f t="shared" si="104"/>
        <v/>
      </c>
      <c r="BJ94" s="61"/>
      <c r="BK94" s="61" t="str">
        <f t="shared" si="105"/>
        <v/>
      </c>
      <c r="BL94" s="61" t="str">
        <f t="shared" si="106"/>
        <v/>
      </c>
      <c r="BM94" s="127"/>
      <c r="BU94" s="37"/>
      <c r="BV94" s="127"/>
      <c r="BW94" s="127"/>
    </row>
    <row r="95" spans="1:75">
      <c r="A95" s="26" t="str">
        <f t="shared" si="107"/>
        <v/>
      </c>
      <c r="B95" s="26" t="str">
        <f t="shared" si="108"/>
        <v/>
      </c>
      <c r="C95" s="26" t="str">
        <f t="shared" si="77"/>
        <v/>
      </c>
      <c r="D95" s="103" t="str">
        <f t="shared" si="78"/>
        <v/>
      </c>
      <c r="E95" s="118" t="str">
        <f t="shared" si="79"/>
        <v/>
      </c>
      <c r="F95" s="103" t="str">
        <f t="shared" si="80"/>
        <v/>
      </c>
      <c r="G95" s="103"/>
      <c r="H95" s="60" t="str">
        <f t="shared" si="81"/>
        <v/>
      </c>
      <c r="I95" s="64"/>
      <c r="J95" s="64"/>
      <c r="K95" s="103" t="str">
        <f t="shared" si="109"/>
        <v/>
      </c>
      <c r="L95" s="103" t="str">
        <f t="shared" si="82"/>
        <v/>
      </c>
      <c r="M95" s="103" t="str">
        <f t="shared" si="83"/>
        <v/>
      </c>
      <c r="N95" s="103" t="str">
        <f t="shared" si="84"/>
        <v/>
      </c>
      <c r="O95" s="103" t="str">
        <f t="shared" si="85"/>
        <v/>
      </c>
      <c r="P95" s="103" t="str">
        <f t="shared" si="110"/>
        <v/>
      </c>
      <c r="Q95" s="103" t="str">
        <f t="shared" si="86"/>
        <v/>
      </c>
      <c r="R95" s="103" t="str">
        <f t="shared" si="87"/>
        <v/>
      </c>
      <c r="T95" s="26" t="str">
        <f t="shared" si="111"/>
        <v/>
      </c>
      <c r="U95" s="119" t="str">
        <f t="shared" si="88"/>
        <v/>
      </c>
      <c r="V95" s="119"/>
      <c r="W95" s="120" t="str">
        <f t="shared" si="112"/>
        <v/>
      </c>
      <c r="X95" s="120" t="str">
        <f t="shared" si="113"/>
        <v/>
      </c>
      <c r="Y95" s="120" t="str">
        <f t="shared" si="89"/>
        <v/>
      </c>
      <c r="Z95" s="120"/>
      <c r="AA95" s="119" t="str">
        <f t="shared" si="114"/>
        <v/>
      </c>
      <c r="AC95" s="26" t="str">
        <f t="shared" si="90"/>
        <v/>
      </c>
      <c r="AD95" s="25" t="str">
        <f t="shared" si="91"/>
        <v/>
      </c>
      <c r="AE95" s="105"/>
      <c r="AF95" s="26" t="str">
        <f t="shared" si="92"/>
        <v/>
      </c>
      <c r="AG95" s="25" t="str">
        <f t="shared" si="93"/>
        <v/>
      </c>
      <c r="AH95" s="123"/>
      <c r="AI95" s="51" t="str">
        <f t="shared" si="94"/>
        <v/>
      </c>
      <c r="AJ95" s="35" t="str">
        <f t="shared" si="95"/>
        <v/>
      </c>
      <c r="AL95" s="25" t="str">
        <f t="shared" si="115"/>
        <v/>
      </c>
      <c r="AM95" s="25" t="str">
        <f t="shared" si="116"/>
        <v/>
      </c>
      <c r="AO95" s="33" t="str">
        <f t="shared" si="117"/>
        <v/>
      </c>
      <c r="AP95" s="33" t="str">
        <f t="shared" si="118"/>
        <v/>
      </c>
      <c r="AQ95" s="125"/>
      <c r="AR95" s="126" t="str">
        <f t="shared" si="119"/>
        <v/>
      </c>
      <c r="AS95" s="126" t="str">
        <f t="shared" si="120"/>
        <v/>
      </c>
      <c r="AT95" s="126"/>
      <c r="AU95" s="62" t="str">
        <f t="shared" si="96"/>
        <v/>
      </c>
      <c r="AV95" s="62" t="str">
        <f t="shared" si="97"/>
        <v/>
      </c>
      <c r="AW95" s="62" t="str">
        <f t="shared" si="98"/>
        <v/>
      </c>
      <c r="AX95" s="61" t="str">
        <f t="shared" si="121"/>
        <v/>
      </c>
      <c r="AY95" s="126"/>
      <c r="AZ95" s="33" t="str">
        <f>IF(B95="","",VLOOKUP($A$3,'Tab1-Plan'!$B$30:$F$33,IF(B95&lt;65,2,3),FALSE))</f>
        <v/>
      </c>
      <c r="BA95" s="33" t="str">
        <f>IF(T95="","",VLOOKUP($A$3,'Tab1-Plan'!$B$30:$F$33,IF(T95&lt;65,4,5),FALSE))</f>
        <v/>
      </c>
      <c r="BB95" s="115"/>
      <c r="BC95" s="126" t="str">
        <f t="shared" si="99"/>
        <v/>
      </c>
      <c r="BD95" s="126" t="str">
        <f t="shared" si="100"/>
        <v/>
      </c>
      <c r="BE95" s="125"/>
      <c r="BF95" s="62" t="str">
        <f t="shared" si="101"/>
        <v/>
      </c>
      <c r="BG95" s="62" t="str">
        <f t="shared" si="102"/>
        <v/>
      </c>
      <c r="BH95" s="62" t="str">
        <f t="shared" si="103"/>
        <v/>
      </c>
      <c r="BI95" s="61" t="str">
        <f t="shared" si="104"/>
        <v/>
      </c>
      <c r="BJ95" s="61"/>
      <c r="BK95" s="61" t="str">
        <f t="shared" si="105"/>
        <v/>
      </c>
      <c r="BL95" s="61" t="str">
        <f t="shared" si="106"/>
        <v/>
      </c>
      <c r="BM95" s="127"/>
      <c r="BU95" s="37"/>
      <c r="BV95" s="127"/>
      <c r="BW95" s="127"/>
    </row>
    <row r="96" spans="1:75">
      <c r="A96" s="26" t="str">
        <f t="shared" si="107"/>
        <v/>
      </c>
      <c r="B96" s="26" t="str">
        <f t="shared" si="108"/>
        <v/>
      </c>
      <c r="C96" s="26" t="str">
        <f t="shared" si="77"/>
        <v/>
      </c>
      <c r="D96" s="103" t="str">
        <f t="shared" si="78"/>
        <v/>
      </c>
      <c r="E96" s="118" t="str">
        <f t="shared" si="79"/>
        <v/>
      </c>
      <c r="F96" s="103" t="str">
        <f t="shared" si="80"/>
        <v/>
      </c>
      <c r="G96" s="103"/>
      <c r="H96" s="60" t="str">
        <f t="shared" si="81"/>
        <v/>
      </c>
      <c r="I96" s="64"/>
      <c r="J96" s="64"/>
      <c r="K96" s="103" t="str">
        <f t="shared" si="109"/>
        <v/>
      </c>
      <c r="L96" s="103" t="str">
        <f t="shared" si="82"/>
        <v/>
      </c>
      <c r="M96" s="103" t="str">
        <f t="shared" si="83"/>
        <v/>
      </c>
      <c r="N96" s="103" t="str">
        <f t="shared" si="84"/>
        <v/>
      </c>
      <c r="O96" s="103" t="str">
        <f t="shared" si="85"/>
        <v/>
      </c>
      <c r="P96" s="103" t="str">
        <f t="shared" si="110"/>
        <v/>
      </c>
      <c r="Q96" s="103" t="str">
        <f t="shared" si="86"/>
        <v/>
      </c>
      <c r="R96" s="103" t="str">
        <f t="shared" si="87"/>
        <v/>
      </c>
      <c r="T96" s="26" t="str">
        <f t="shared" si="111"/>
        <v/>
      </c>
      <c r="U96" s="119" t="str">
        <f t="shared" si="88"/>
        <v/>
      </c>
      <c r="V96" s="119"/>
      <c r="W96" s="120" t="str">
        <f t="shared" si="112"/>
        <v/>
      </c>
      <c r="X96" s="120" t="str">
        <f t="shared" si="113"/>
        <v/>
      </c>
      <c r="Y96" s="120" t="str">
        <f t="shared" si="89"/>
        <v/>
      </c>
      <c r="Z96" s="120"/>
      <c r="AA96" s="119" t="str">
        <f t="shared" si="114"/>
        <v/>
      </c>
      <c r="AC96" s="26" t="str">
        <f t="shared" si="90"/>
        <v/>
      </c>
      <c r="AD96" s="25" t="str">
        <f t="shared" si="91"/>
        <v/>
      </c>
      <c r="AE96" s="105"/>
      <c r="AF96" s="26" t="str">
        <f t="shared" si="92"/>
        <v/>
      </c>
      <c r="AG96" s="25" t="str">
        <f t="shared" si="93"/>
        <v/>
      </c>
      <c r="AH96" s="123"/>
      <c r="AI96" s="51" t="str">
        <f t="shared" si="94"/>
        <v/>
      </c>
      <c r="AJ96" s="35" t="str">
        <f t="shared" si="95"/>
        <v/>
      </c>
      <c r="AL96" s="25" t="str">
        <f t="shared" si="115"/>
        <v/>
      </c>
      <c r="AM96" s="25" t="str">
        <f t="shared" si="116"/>
        <v/>
      </c>
      <c r="AO96" s="33" t="str">
        <f t="shared" si="117"/>
        <v/>
      </c>
      <c r="AP96" s="33" t="str">
        <f t="shared" si="118"/>
        <v/>
      </c>
      <c r="AQ96" s="125"/>
      <c r="AR96" s="126" t="str">
        <f t="shared" si="119"/>
        <v/>
      </c>
      <c r="AS96" s="126" t="str">
        <f t="shared" si="120"/>
        <v/>
      </c>
      <c r="AT96" s="126"/>
      <c r="AU96" s="62" t="str">
        <f t="shared" si="96"/>
        <v/>
      </c>
      <c r="AV96" s="62" t="str">
        <f t="shared" si="97"/>
        <v/>
      </c>
      <c r="AW96" s="62" t="str">
        <f t="shared" si="98"/>
        <v/>
      </c>
      <c r="AX96" s="61" t="str">
        <f t="shared" si="121"/>
        <v/>
      </c>
      <c r="AY96" s="126"/>
      <c r="AZ96" s="33" t="str">
        <f>IF(B96="","",VLOOKUP($A$3,'Tab1-Plan'!$B$30:$F$33,IF(B96&lt;65,2,3),FALSE))</f>
        <v/>
      </c>
      <c r="BA96" s="33" t="str">
        <f>IF(T96="","",VLOOKUP($A$3,'Tab1-Plan'!$B$30:$F$33,IF(T96&lt;65,4,5),FALSE))</f>
        <v/>
      </c>
      <c r="BB96" s="115"/>
      <c r="BC96" s="126" t="str">
        <f t="shared" si="99"/>
        <v/>
      </c>
      <c r="BD96" s="126" t="str">
        <f t="shared" si="100"/>
        <v/>
      </c>
      <c r="BE96" s="125"/>
      <c r="BF96" s="62" t="str">
        <f t="shared" si="101"/>
        <v/>
      </c>
      <c r="BG96" s="62" t="str">
        <f t="shared" si="102"/>
        <v/>
      </c>
      <c r="BH96" s="62" t="str">
        <f t="shared" si="103"/>
        <v/>
      </c>
      <c r="BI96" s="61" t="str">
        <f t="shared" si="104"/>
        <v/>
      </c>
      <c r="BJ96" s="61"/>
      <c r="BK96" s="61" t="str">
        <f t="shared" si="105"/>
        <v/>
      </c>
      <c r="BL96" s="61" t="str">
        <f t="shared" si="106"/>
        <v/>
      </c>
      <c r="BM96" s="127"/>
      <c r="BU96" s="37"/>
      <c r="BV96" s="127"/>
      <c r="BW96" s="127"/>
    </row>
    <row r="97" spans="1:75">
      <c r="A97" s="26" t="str">
        <f t="shared" si="107"/>
        <v/>
      </c>
      <c r="B97" s="26" t="str">
        <f t="shared" si="108"/>
        <v/>
      </c>
      <c r="C97" s="26" t="str">
        <f t="shared" si="77"/>
        <v/>
      </c>
      <c r="D97" s="103" t="str">
        <f t="shared" si="78"/>
        <v/>
      </c>
      <c r="E97" s="118" t="str">
        <f t="shared" si="79"/>
        <v/>
      </c>
      <c r="F97" s="103" t="str">
        <f t="shared" si="80"/>
        <v/>
      </c>
      <c r="G97" s="103"/>
      <c r="H97" s="60" t="str">
        <f t="shared" si="81"/>
        <v/>
      </c>
      <c r="I97" s="64"/>
      <c r="J97" s="64"/>
      <c r="K97" s="103" t="str">
        <f t="shared" si="109"/>
        <v/>
      </c>
      <c r="L97" s="103" t="str">
        <f t="shared" si="82"/>
        <v/>
      </c>
      <c r="M97" s="103" t="str">
        <f t="shared" si="83"/>
        <v/>
      </c>
      <c r="N97" s="103" t="str">
        <f t="shared" si="84"/>
        <v/>
      </c>
      <c r="O97" s="103" t="str">
        <f t="shared" si="85"/>
        <v/>
      </c>
      <c r="P97" s="103" t="str">
        <f t="shared" si="110"/>
        <v/>
      </c>
      <c r="Q97" s="103" t="str">
        <f t="shared" si="86"/>
        <v/>
      </c>
      <c r="R97" s="103" t="str">
        <f t="shared" si="87"/>
        <v/>
      </c>
      <c r="T97" s="26" t="str">
        <f t="shared" si="111"/>
        <v/>
      </c>
      <c r="U97" s="119" t="str">
        <f t="shared" si="88"/>
        <v/>
      </c>
      <c r="V97" s="119"/>
      <c r="W97" s="120" t="str">
        <f t="shared" si="112"/>
        <v/>
      </c>
      <c r="X97" s="120" t="str">
        <f t="shared" si="113"/>
        <v/>
      </c>
      <c r="Y97" s="120" t="str">
        <f t="shared" si="89"/>
        <v/>
      </c>
      <c r="Z97" s="120"/>
      <c r="AA97" s="119" t="str">
        <f t="shared" si="114"/>
        <v/>
      </c>
      <c r="AC97" s="26" t="str">
        <f t="shared" si="90"/>
        <v/>
      </c>
      <c r="AD97" s="25" t="str">
        <f t="shared" si="91"/>
        <v/>
      </c>
      <c r="AE97" s="105"/>
      <c r="AF97" s="26" t="str">
        <f t="shared" si="92"/>
        <v/>
      </c>
      <c r="AG97" s="25" t="str">
        <f t="shared" si="93"/>
        <v/>
      </c>
      <c r="AH97" s="123"/>
      <c r="AI97" s="51" t="str">
        <f t="shared" si="94"/>
        <v/>
      </c>
      <c r="AJ97" s="35" t="str">
        <f t="shared" si="95"/>
        <v/>
      </c>
      <c r="AL97" s="25" t="str">
        <f t="shared" si="115"/>
        <v/>
      </c>
      <c r="AM97" s="25" t="str">
        <f t="shared" si="116"/>
        <v/>
      </c>
      <c r="AO97" s="33" t="str">
        <f t="shared" si="117"/>
        <v/>
      </c>
      <c r="AP97" s="33" t="str">
        <f t="shared" si="118"/>
        <v/>
      </c>
      <c r="AQ97" s="125"/>
      <c r="AR97" s="126" t="str">
        <f t="shared" si="119"/>
        <v/>
      </c>
      <c r="AS97" s="126" t="str">
        <f t="shared" si="120"/>
        <v/>
      </c>
      <c r="AT97" s="126"/>
      <c r="AU97" s="62" t="str">
        <f t="shared" si="96"/>
        <v/>
      </c>
      <c r="AV97" s="62" t="str">
        <f t="shared" si="97"/>
        <v/>
      </c>
      <c r="AW97" s="62" t="str">
        <f t="shared" si="98"/>
        <v/>
      </c>
      <c r="AX97" s="61" t="str">
        <f t="shared" si="121"/>
        <v/>
      </c>
      <c r="AY97" s="126"/>
      <c r="AZ97" s="33" t="str">
        <f>IF(B97="","",VLOOKUP($A$3,'Tab1-Plan'!$B$30:$F$33,IF(B97&lt;65,2,3),FALSE))</f>
        <v/>
      </c>
      <c r="BA97" s="33" t="str">
        <f>IF(T97="","",VLOOKUP($A$3,'Tab1-Plan'!$B$30:$F$33,IF(T97&lt;65,4,5),FALSE))</f>
        <v/>
      </c>
      <c r="BB97" s="115"/>
      <c r="BC97" s="126" t="str">
        <f t="shared" si="99"/>
        <v/>
      </c>
      <c r="BD97" s="126" t="str">
        <f t="shared" si="100"/>
        <v/>
      </c>
      <c r="BE97" s="125"/>
      <c r="BF97" s="62" t="str">
        <f t="shared" si="101"/>
        <v/>
      </c>
      <c r="BG97" s="62" t="str">
        <f t="shared" si="102"/>
        <v/>
      </c>
      <c r="BH97" s="62" t="str">
        <f t="shared" si="103"/>
        <v/>
      </c>
      <c r="BI97" s="61" t="str">
        <f t="shared" si="104"/>
        <v/>
      </c>
      <c r="BJ97" s="61"/>
      <c r="BK97" s="61" t="str">
        <f t="shared" si="105"/>
        <v/>
      </c>
      <c r="BL97" s="61" t="str">
        <f t="shared" si="106"/>
        <v/>
      </c>
      <c r="BM97" s="127"/>
      <c r="BU97" s="37"/>
      <c r="BV97" s="127"/>
      <c r="BW97" s="127"/>
    </row>
    <row r="98" spans="1:75">
      <c r="A98" s="26" t="str">
        <f t="shared" si="107"/>
        <v/>
      </c>
      <c r="B98" s="26" t="str">
        <f t="shared" si="108"/>
        <v/>
      </c>
      <c r="C98" s="26" t="str">
        <f t="shared" si="77"/>
        <v/>
      </c>
      <c r="D98" s="103" t="str">
        <f t="shared" si="78"/>
        <v/>
      </c>
      <c r="E98" s="118" t="str">
        <f t="shared" si="79"/>
        <v/>
      </c>
      <c r="F98" s="103" t="str">
        <f t="shared" si="80"/>
        <v/>
      </c>
      <c r="G98" s="103"/>
      <c r="H98" s="60" t="str">
        <f t="shared" si="81"/>
        <v/>
      </c>
      <c r="I98" s="64"/>
      <c r="J98" s="64"/>
      <c r="K98" s="103" t="str">
        <f t="shared" si="109"/>
        <v/>
      </c>
      <c r="L98" s="103" t="str">
        <f t="shared" si="82"/>
        <v/>
      </c>
      <c r="M98" s="103" t="str">
        <f t="shared" si="83"/>
        <v/>
      </c>
      <c r="N98" s="103" t="str">
        <f t="shared" si="84"/>
        <v/>
      </c>
      <c r="O98" s="103" t="str">
        <f t="shared" si="85"/>
        <v/>
      </c>
      <c r="P98" s="103" t="str">
        <f t="shared" si="110"/>
        <v/>
      </c>
      <c r="Q98" s="103" t="str">
        <f t="shared" si="86"/>
        <v/>
      </c>
      <c r="R98" s="103" t="str">
        <f t="shared" si="87"/>
        <v/>
      </c>
      <c r="T98" s="26" t="str">
        <f t="shared" si="111"/>
        <v/>
      </c>
      <c r="U98" s="119" t="str">
        <f t="shared" si="88"/>
        <v/>
      </c>
      <c r="V98" s="119"/>
      <c r="W98" s="120" t="str">
        <f t="shared" si="112"/>
        <v/>
      </c>
      <c r="X98" s="120" t="str">
        <f t="shared" si="113"/>
        <v/>
      </c>
      <c r="Y98" s="120" t="str">
        <f t="shared" si="89"/>
        <v/>
      </c>
      <c r="Z98" s="120"/>
      <c r="AA98" s="119" t="str">
        <f t="shared" si="114"/>
        <v/>
      </c>
      <c r="AC98" s="26" t="str">
        <f t="shared" si="90"/>
        <v/>
      </c>
      <c r="AD98" s="25" t="str">
        <f t="shared" si="91"/>
        <v/>
      </c>
      <c r="AE98" s="105"/>
      <c r="AF98" s="26" t="str">
        <f t="shared" si="92"/>
        <v/>
      </c>
      <c r="AG98" s="25" t="str">
        <f t="shared" si="93"/>
        <v/>
      </c>
      <c r="AH98" s="123"/>
      <c r="AI98" s="51" t="str">
        <f t="shared" si="94"/>
        <v/>
      </c>
      <c r="AJ98" s="35" t="str">
        <f t="shared" si="95"/>
        <v/>
      </c>
      <c r="AL98" s="25" t="str">
        <f t="shared" si="115"/>
        <v/>
      </c>
      <c r="AM98" s="25" t="str">
        <f t="shared" si="116"/>
        <v/>
      </c>
      <c r="AO98" s="33" t="str">
        <f t="shared" si="117"/>
        <v/>
      </c>
      <c r="AP98" s="33" t="str">
        <f t="shared" si="118"/>
        <v/>
      </c>
      <c r="AQ98" s="125"/>
      <c r="AR98" s="126" t="str">
        <f t="shared" si="119"/>
        <v/>
      </c>
      <c r="AS98" s="126" t="str">
        <f t="shared" si="120"/>
        <v/>
      </c>
      <c r="AT98" s="126"/>
      <c r="AU98" s="62" t="str">
        <f t="shared" si="96"/>
        <v/>
      </c>
      <c r="AV98" s="62" t="str">
        <f t="shared" si="97"/>
        <v/>
      </c>
      <c r="AW98" s="62" t="str">
        <f t="shared" si="98"/>
        <v/>
      </c>
      <c r="AX98" s="61" t="str">
        <f t="shared" si="121"/>
        <v/>
      </c>
      <c r="AY98" s="126"/>
      <c r="AZ98" s="33" t="str">
        <f>IF(B98="","",VLOOKUP($A$3,'Tab1-Plan'!$B$30:$F$33,IF(B98&lt;65,2,3),FALSE))</f>
        <v/>
      </c>
      <c r="BA98" s="33" t="str">
        <f>IF(T98="","",VLOOKUP($A$3,'Tab1-Plan'!$B$30:$F$33,IF(T98&lt;65,4,5),FALSE))</f>
        <v/>
      </c>
      <c r="BB98" s="115"/>
      <c r="BC98" s="126" t="str">
        <f t="shared" si="99"/>
        <v/>
      </c>
      <c r="BD98" s="126" t="str">
        <f t="shared" si="100"/>
        <v/>
      </c>
      <c r="BE98" s="125"/>
      <c r="BF98" s="62" t="str">
        <f t="shared" si="101"/>
        <v/>
      </c>
      <c r="BG98" s="62" t="str">
        <f t="shared" si="102"/>
        <v/>
      </c>
      <c r="BH98" s="62" t="str">
        <f t="shared" si="103"/>
        <v/>
      </c>
      <c r="BI98" s="61" t="str">
        <f t="shared" si="104"/>
        <v/>
      </c>
      <c r="BJ98" s="61"/>
      <c r="BK98" s="61" t="str">
        <f t="shared" si="105"/>
        <v/>
      </c>
      <c r="BL98" s="61" t="str">
        <f t="shared" si="106"/>
        <v/>
      </c>
      <c r="BM98" s="127"/>
      <c r="BU98" s="37"/>
      <c r="BV98" s="127"/>
      <c r="BW98" s="127"/>
    </row>
    <row r="99" spans="1:75">
      <c r="A99" s="26" t="str">
        <f t="shared" si="107"/>
        <v/>
      </c>
      <c r="B99" s="26" t="str">
        <f t="shared" si="108"/>
        <v/>
      </c>
      <c r="C99" s="26" t="str">
        <f t="shared" si="77"/>
        <v/>
      </c>
      <c r="D99" s="103" t="str">
        <f t="shared" si="78"/>
        <v/>
      </c>
      <c r="E99" s="118" t="str">
        <f t="shared" si="79"/>
        <v/>
      </c>
      <c r="F99" s="103" t="str">
        <f t="shared" si="80"/>
        <v/>
      </c>
      <c r="G99" s="103"/>
      <c r="H99" s="60" t="str">
        <f t="shared" si="81"/>
        <v/>
      </c>
      <c r="I99" s="64"/>
      <c r="J99" s="64"/>
      <c r="K99" s="103" t="str">
        <f t="shared" si="109"/>
        <v/>
      </c>
      <c r="L99" s="103" t="str">
        <f t="shared" si="82"/>
        <v/>
      </c>
      <c r="M99" s="103" t="str">
        <f t="shared" si="83"/>
        <v/>
      </c>
      <c r="N99" s="103" t="str">
        <f t="shared" si="84"/>
        <v/>
      </c>
      <c r="O99" s="103" t="str">
        <f t="shared" si="85"/>
        <v/>
      </c>
      <c r="P99" s="103" t="str">
        <f t="shared" si="110"/>
        <v/>
      </c>
      <c r="Q99" s="103" t="str">
        <f t="shared" si="86"/>
        <v/>
      </c>
      <c r="R99" s="103" t="str">
        <f t="shared" si="87"/>
        <v/>
      </c>
      <c r="T99" s="26" t="str">
        <f t="shared" si="111"/>
        <v/>
      </c>
      <c r="U99" s="119" t="str">
        <f t="shared" si="88"/>
        <v/>
      </c>
      <c r="V99" s="119"/>
      <c r="W99" s="120" t="str">
        <f t="shared" si="112"/>
        <v/>
      </c>
      <c r="X99" s="120" t="str">
        <f t="shared" si="113"/>
        <v/>
      </c>
      <c r="Y99" s="120" t="str">
        <f t="shared" si="89"/>
        <v/>
      </c>
      <c r="Z99" s="120"/>
      <c r="AA99" s="119" t="str">
        <f t="shared" si="114"/>
        <v/>
      </c>
      <c r="AC99" s="26" t="str">
        <f t="shared" si="90"/>
        <v/>
      </c>
      <c r="AD99" s="25" t="str">
        <f t="shared" si="91"/>
        <v/>
      </c>
      <c r="AE99" s="105"/>
      <c r="AF99" s="26" t="str">
        <f t="shared" si="92"/>
        <v/>
      </c>
      <c r="AG99" s="25" t="str">
        <f t="shared" si="93"/>
        <v/>
      </c>
      <c r="AH99" s="123"/>
      <c r="AI99" s="51" t="str">
        <f t="shared" si="94"/>
        <v/>
      </c>
      <c r="AJ99" s="35" t="str">
        <f t="shared" si="95"/>
        <v/>
      </c>
      <c r="AL99" s="25" t="str">
        <f t="shared" si="115"/>
        <v/>
      </c>
      <c r="AM99" s="25" t="str">
        <f t="shared" si="116"/>
        <v/>
      </c>
      <c r="AO99" s="33" t="str">
        <f t="shared" si="117"/>
        <v/>
      </c>
      <c r="AP99" s="33" t="str">
        <f t="shared" si="118"/>
        <v/>
      </c>
      <c r="AQ99" s="125"/>
      <c r="AR99" s="126" t="str">
        <f t="shared" si="119"/>
        <v/>
      </c>
      <c r="AS99" s="126" t="str">
        <f t="shared" si="120"/>
        <v/>
      </c>
      <c r="AT99" s="126"/>
      <c r="AU99" s="62" t="str">
        <f t="shared" si="96"/>
        <v/>
      </c>
      <c r="AV99" s="62" t="str">
        <f t="shared" si="97"/>
        <v/>
      </c>
      <c r="AW99" s="62" t="str">
        <f t="shared" si="98"/>
        <v/>
      </c>
      <c r="AX99" s="61" t="str">
        <f t="shared" si="121"/>
        <v/>
      </c>
      <c r="AY99" s="126"/>
      <c r="AZ99" s="33" t="str">
        <f>IF(B99="","",VLOOKUP($A$3,'Tab1-Plan'!$B$30:$F$33,IF(B99&lt;65,2,3),FALSE))</f>
        <v/>
      </c>
      <c r="BA99" s="33" t="str">
        <f>IF(T99="","",VLOOKUP($A$3,'Tab1-Plan'!$B$30:$F$33,IF(T99&lt;65,4,5),FALSE))</f>
        <v/>
      </c>
      <c r="BB99" s="115"/>
      <c r="BC99" s="126" t="str">
        <f t="shared" si="99"/>
        <v/>
      </c>
      <c r="BD99" s="126" t="str">
        <f t="shared" si="100"/>
        <v/>
      </c>
      <c r="BE99" s="125"/>
      <c r="BF99" s="62" t="str">
        <f t="shared" si="101"/>
        <v/>
      </c>
      <c r="BG99" s="62" t="str">
        <f t="shared" si="102"/>
        <v/>
      </c>
      <c r="BH99" s="62" t="str">
        <f t="shared" si="103"/>
        <v/>
      </c>
      <c r="BI99" s="61" t="str">
        <f t="shared" si="104"/>
        <v/>
      </c>
      <c r="BJ99" s="61"/>
      <c r="BK99" s="61" t="str">
        <f t="shared" si="105"/>
        <v/>
      </c>
      <c r="BL99" s="61" t="str">
        <f t="shared" si="106"/>
        <v/>
      </c>
      <c r="BM99" s="127"/>
      <c r="BU99" s="37"/>
      <c r="BV99" s="127"/>
      <c r="BW99" s="127"/>
    </row>
    <row r="100" spans="1:75">
      <c r="A100" s="26" t="str">
        <f t="shared" si="107"/>
        <v/>
      </c>
      <c r="B100" s="26" t="str">
        <f t="shared" si="108"/>
        <v/>
      </c>
      <c r="C100" s="26" t="str">
        <f t="shared" si="77"/>
        <v/>
      </c>
      <c r="D100" s="103" t="str">
        <f t="shared" si="78"/>
        <v/>
      </c>
      <c r="E100" s="118" t="str">
        <f t="shared" si="79"/>
        <v/>
      </c>
      <c r="F100" s="103" t="str">
        <f t="shared" si="80"/>
        <v/>
      </c>
      <c r="G100" s="103"/>
      <c r="H100" s="60" t="str">
        <f t="shared" si="81"/>
        <v/>
      </c>
      <c r="I100" s="64"/>
      <c r="J100" s="64"/>
      <c r="K100" s="103" t="str">
        <f t="shared" si="109"/>
        <v/>
      </c>
      <c r="L100" s="103" t="str">
        <f t="shared" si="82"/>
        <v/>
      </c>
      <c r="M100" s="103" t="str">
        <f t="shared" si="83"/>
        <v/>
      </c>
      <c r="N100" s="103" t="str">
        <f t="shared" si="84"/>
        <v/>
      </c>
      <c r="O100" s="103" t="str">
        <f t="shared" si="85"/>
        <v/>
      </c>
      <c r="P100" s="103" t="str">
        <f t="shared" si="110"/>
        <v/>
      </c>
      <c r="Q100" s="103" t="str">
        <f t="shared" si="86"/>
        <v/>
      </c>
      <c r="R100" s="103" t="str">
        <f t="shared" si="87"/>
        <v/>
      </c>
      <c r="T100" s="26" t="str">
        <f t="shared" si="111"/>
        <v/>
      </c>
      <c r="U100" s="119" t="str">
        <f t="shared" si="88"/>
        <v/>
      </c>
      <c r="V100" s="119"/>
      <c r="W100" s="120" t="str">
        <f t="shared" si="112"/>
        <v/>
      </c>
      <c r="X100" s="120" t="str">
        <f t="shared" si="113"/>
        <v/>
      </c>
      <c r="Y100" s="120" t="str">
        <f t="shared" si="89"/>
        <v/>
      </c>
      <c r="Z100" s="120"/>
      <c r="AA100" s="119" t="str">
        <f t="shared" si="114"/>
        <v/>
      </c>
      <c r="AC100" s="26" t="str">
        <f t="shared" si="90"/>
        <v/>
      </c>
      <c r="AD100" s="25" t="str">
        <f t="shared" si="91"/>
        <v/>
      </c>
      <c r="AE100" s="105"/>
      <c r="AF100" s="26" t="str">
        <f t="shared" si="92"/>
        <v/>
      </c>
      <c r="AG100" s="25" t="str">
        <f t="shared" si="93"/>
        <v/>
      </c>
      <c r="AH100" s="123"/>
      <c r="AI100" s="51" t="str">
        <f t="shared" si="94"/>
        <v/>
      </c>
      <c r="AJ100" s="35" t="str">
        <f t="shared" si="95"/>
        <v/>
      </c>
      <c r="AL100" s="25" t="str">
        <f t="shared" si="115"/>
        <v/>
      </c>
      <c r="AM100" s="25" t="str">
        <f t="shared" si="116"/>
        <v/>
      </c>
      <c r="AO100" s="33" t="str">
        <f t="shared" si="117"/>
        <v/>
      </c>
      <c r="AP100" s="33" t="str">
        <f t="shared" si="118"/>
        <v/>
      </c>
      <c r="AQ100" s="125"/>
      <c r="AR100" s="126" t="str">
        <f t="shared" si="119"/>
        <v/>
      </c>
      <c r="AS100" s="126" t="str">
        <f t="shared" si="120"/>
        <v/>
      </c>
      <c r="AT100" s="126"/>
      <c r="AU100" s="62" t="str">
        <f t="shared" si="96"/>
        <v/>
      </c>
      <c r="AV100" s="62" t="str">
        <f t="shared" si="97"/>
        <v/>
      </c>
      <c r="AW100" s="62" t="str">
        <f t="shared" si="98"/>
        <v/>
      </c>
      <c r="AX100" s="61" t="str">
        <f t="shared" si="121"/>
        <v/>
      </c>
      <c r="AY100" s="126"/>
      <c r="AZ100" s="33" t="str">
        <f>IF(B100="","",VLOOKUP($A$3,'Tab1-Plan'!$B$30:$F$33,IF(B100&lt;65,2,3),FALSE))</f>
        <v/>
      </c>
      <c r="BA100" s="33" t="str">
        <f>IF(T100="","",VLOOKUP($A$3,'Tab1-Plan'!$B$30:$F$33,IF(T100&lt;65,4,5),FALSE))</f>
        <v/>
      </c>
      <c r="BB100" s="115"/>
      <c r="BC100" s="126" t="str">
        <f t="shared" si="99"/>
        <v/>
      </c>
      <c r="BD100" s="126" t="str">
        <f t="shared" si="100"/>
        <v/>
      </c>
      <c r="BE100" s="125"/>
      <c r="BF100" s="62" t="str">
        <f t="shared" si="101"/>
        <v/>
      </c>
      <c r="BG100" s="62" t="str">
        <f t="shared" si="102"/>
        <v/>
      </c>
      <c r="BH100" s="62" t="str">
        <f t="shared" si="103"/>
        <v/>
      </c>
      <c r="BI100" s="61" t="str">
        <f t="shared" si="104"/>
        <v/>
      </c>
      <c r="BJ100" s="61"/>
      <c r="BK100" s="61" t="str">
        <f t="shared" si="105"/>
        <v/>
      </c>
      <c r="BL100" s="61" t="str">
        <f t="shared" si="106"/>
        <v/>
      </c>
      <c r="BM100" s="127"/>
      <c r="BU100" s="37"/>
      <c r="BV100" s="127"/>
      <c r="BW100" s="127"/>
    </row>
    <row r="101" spans="1:75">
      <c r="A101" s="26" t="str">
        <f t="shared" si="107"/>
        <v/>
      </c>
      <c r="B101" s="26" t="str">
        <f t="shared" si="108"/>
        <v/>
      </c>
      <c r="C101" s="26" t="str">
        <f t="shared" si="77"/>
        <v/>
      </c>
      <c r="D101" s="103" t="str">
        <f t="shared" si="78"/>
        <v/>
      </c>
      <c r="E101" s="118" t="str">
        <f t="shared" si="79"/>
        <v/>
      </c>
      <c r="F101" s="103" t="str">
        <f t="shared" si="80"/>
        <v/>
      </c>
      <c r="G101" s="103"/>
      <c r="H101" s="60" t="str">
        <f t="shared" si="81"/>
        <v/>
      </c>
      <c r="I101" s="64"/>
      <c r="J101" s="64"/>
      <c r="K101" s="103" t="str">
        <f t="shared" si="109"/>
        <v/>
      </c>
      <c r="L101" s="103" t="str">
        <f t="shared" si="82"/>
        <v/>
      </c>
      <c r="M101" s="103" t="str">
        <f t="shared" si="83"/>
        <v/>
      </c>
      <c r="N101" s="103" t="str">
        <f t="shared" si="84"/>
        <v/>
      </c>
      <c r="O101" s="103" t="str">
        <f t="shared" si="85"/>
        <v/>
      </c>
      <c r="P101" s="103" t="str">
        <f t="shared" si="110"/>
        <v/>
      </c>
      <c r="Q101" s="103" t="str">
        <f t="shared" si="86"/>
        <v/>
      </c>
      <c r="R101" s="103" t="str">
        <f t="shared" si="87"/>
        <v/>
      </c>
      <c r="T101" s="26" t="str">
        <f t="shared" si="111"/>
        <v/>
      </c>
      <c r="U101" s="119" t="str">
        <f t="shared" si="88"/>
        <v/>
      </c>
      <c r="V101" s="119"/>
      <c r="W101" s="120" t="str">
        <f t="shared" si="112"/>
        <v/>
      </c>
      <c r="X101" s="120" t="str">
        <f t="shared" si="113"/>
        <v/>
      </c>
      <c r="Y101" s="120" t="str">
        <f t="shared" si="89"/>
        <v/>
      </c>
      <c r="Z101" s="120"/>
      <c r="AA101" s="119" t="str">
        <f t="shared" si="114"/>
        <v/>
      </c>
      <c r="AC101" s="26" t="str">
        <f t="shared" si="90"/>
        <v/>
      </c>
      <c r="AD101" s="25" t="str">
        <f t="shared" si="91"/>
        <v/>
      </c>
      <c r="AE101" s="105"/>
      <c r="AF101" s="26" t="str">
        <f t="shared" si="92"/>
        <v/>
      </c>
      <c r="AG101" s="25" t="str">
        <f t="shared" si="93"/>
        <v/>
      </c>
      <c r="AH101" s="123"/>
      <c r="AI101" s="51" t="str">
        <f t="shared" si="94"/>
        <v/>
      </c>
      <c r="AJ101" s="35" t="str">
        <f t="shared" si="95"/>
        <v/>
      </c>
      <c r="AL101" s="25" t="str">
        <f t="shared" si="115"/>
        <v/>
      </c>
      <c r="AM101" s="25" t="str">
        <f t="shared" si="116"/>
        <v/>
      </c>
      <c r="AO101" s="33" t="str">
        <f t="shared" si="117"/>
        <v/>
      </c>
      <c r="AP101" s="33" t="str">
        <f t="shared" si="118"/>
        <v/>
      </c>
      <c r="AQ101" s="125"/>
      <c r="AR101" s="126" t="str">
        <f t="shared" si="119"/>
        <v/>
      </c>
      <c r="AS101" s="126" t="str">
        <f t="shared" si="120"/>
        <v/>
      </c>
      <c r="AT101" s="126"/>
      <c r="AU101" s="62" t="str">
        <f t="shared" si="96"/>
        <v/>
      </c>
      <c r="AV101" s="62" t="str">
        <f t="shared" si="97"/>
        <v/>
      </c>
      <c r="AW101" s="62" t="str">
        <f t="shared" si="98"/>
        <v/>
      </c>
      <c r="AX101" s="61" t="str">
        <f t="shared" si="121"/>
        <v/>
      </c>
      <c r="AY101" s="126"/>
      <c r="AZ101" s="33" t="str">
        <f>IF(B101="","",VLOOKUP($A$3,'Tab1-Plan'!$B$30:$F$33,IF(B101&lt;65,2,3),FALSE))</f>
        <v/>
      </c>
      <c r="BA101" s="33" t="str">
        <f>IF(T101="","",VLOOKUP($A$3,'Tab1-Plan'!$B$30:$F$33,IF(T101&lt;65,4,5),FALSE))</f>
        <v/>
      </c>
      <c r="BB101" s="115"/>
      <c r="BC101" s="126" t="str">
        <f t="shared" si="99"/>
        <v/>
      </c>
      <c r="BD101" s="126" t="str">
        <f t="shared" si="100"/>
        <v/>
      </c>
      <c r="BE101" s="125"/>
      <c r="BF101" s="62" t="str">
        <f t="shared" si="101"/>
        <v/>
      </c>
      <c r="BG101" s="62" t="str">
        <f t="shared" si="102"/>
        <v/>
      </c>
      <c r="BH101" s="62" t="str">
        <f t="shared" si="103"/>
        <v/>
      </c>
      <c r="BI101" s="61" t="str">
        <f t="shared" si="104"/>
        <v/>
      </c>
      <c r="BJ101" s="61"/>
      <c r="BK101" s="61" t="str">
        <f t="shared" si="105"/>
        <v/>
      </c>
      <c r="BL101" s="61" t="str">
        <f t="shared" si="106"/>
        <v/>
      </c>
      <c r="BM101" s="127"/>
      <c r="BU101" s="37"/>
      <c r="BV101" s="127"/>
      <c r="BW101" s="127"/>
    </row>
    <row r="102" spans="1:75">
      <c r="A102" s="26" t="str">
        <f t="shared" si="107"/>
        <v/>
      </c>
      <c r="B102" s="26" t="str">
        <f t="shared" si="108"/>
        <v/>
      </c>
      <c r="C102" s="26" t="str">
        <f t="shared" ref="C102:C133" si="122">IF(B102="","",retiree2_service_at_retirement)</f>
        <v/>
      </c>
      <c r="D102" s="103" t="str">
        <f t="shared" ref="D102:D133" si="123">IF(B102="","",IF($A$2="R",0,VLOOKUP($B102,RETIREMENT,2,TRUE)))</f>
        <v/>
      </c>
      <c r="E102" s="118" t="str">
        <f t="shared" ref="E102:E133" si="124">IF(B102="","",IF($A$2="R",0,VLOOKUP($B102,WITHDRAWAL,2)))</f>
        <v/>
      </c>
      <c r="F102" s="103" t="str">
        <f t="shared" ref="F102:F133" si="125">IF(B102="","",IF(OR(retiree2_sex="M",retiree2_sex="m"),VLOOKUP(IF(B102&lt;20,20,$B102),DEATH_MALE,2),IF(OR(retiree2_sex="F",retiree2_sex="f"),VLOOKUP(IF(B102&lt;20,20,$B102),DEATH_FEMALE,2),"error")))</f>
        <v/>
      </c>
      <c r="G102" s="103"/>
      <c r="H102" s="60" t="str">
        <f t="shared" si="81"/>
        <v/>
      </c>
      <c r="I102" s="64"/>
      <c r="J102" s="64"/>
      <c r="K102" s="103" t="str">
        <f t="shared" si="109"/>
        <v/>
      </c>
      <c r="L102" s="103" t="str">
        <f t="shared" si="82"/>
        <v/>
      </c>
      <c r="M102" s="103" t="str">
        <f t="shared" si="83"/>
        <v/>
      </c>
      <c r="N102" s="103" t="str">
        <f t="shared" si="84"/>
        <v/>
      </c>
      <c r="O102" s="103" t="str">
        <f t="shared" si="85"/>
        <v/>
      </c>
      <c r="P102" s="103" t="str">
        <f t="shared" si="110"/>
        <v/>
      </c>
      <c r="Q102" s="103" t="str">
        <f t="shared" si="86"/>
        <v/>
      </c>
      <c r="R102" s="103" t="str">
        <f t="shared" si="87"/>
        <v/>
      </c>
      <c r="T102" s="26" t="str">
        <f t="shared" si="111"/>
        <v/>
      </c>
      <c r="U102" s="119" t="str">
        <f t="shared" ref="U102:U133" si="126">IF(T102="","",IF(OR(retiree2_sex="M",retiree2_sex="m"),VLOOKUP(IF(T102&lt;20,20,$T102),DEATH_FEMALE,2),IF(OR(retiree2_sex="F",retiree2_sex="f"),VLOOKUP(IF(T102&lt;20,20,$T102),DEATH_MALE,2),"error")))</f>
        <v/>
      </c>
      <c r="V102" s="119"/>
      <c r="W102" s="120" t="str">
        <f t="shared" si="112"/>
        <v/>
      </c>
      <c r="X102" s="120" t="str">
        <f t="shared" si="113"/>
        <v/>
      </c>
      <c r="Y102" s="120" t="str">
        <f t="shared" ref="Y102:Y133" si="127">IF(T102="","",AVERAGE(W102,X102))</f>
        <v/>
      </c>
      <c r="Z102" s="120"/>
      <c r="AA102" s="119" t="str">
        <f t="shared" si="114"/>
        <v/>
      </c>
      <c r="AC102" s="26" t="str">
        <f t="shared" ref="AC102:AC133" si="128">B102</f>
        <v/>
      </c>
      <c r="AD102" s="25" t="str">
        <f t="shared" ref="AD102:AD133" si="129">IF(AC102="","",VLOOKUP(AC102,agingtable,3))</f>
        <v/>
      </c>
      <c r="AE102" s="105"/>
      <c r="AF102" s="26" t="str">
        <f t="shared" ref="AF102:AF133" si="130">T102</f>
        <v/>
      </c>
      <c r="AG102" s="25" t="str">
        <f t="shared" ref="AG102:AG133" si="131">IF(AF102="","",VLOOKUP(AF102,agingtable,3))</f>
        <v/>
      </c>
      <c r="AH102" s="123"/>
      <c r="AI102" s="51" t="str">
        <f t="shared" ref="AI102:AI133" si="132">IF(A102="","",VLOOKUP($A102,TRENDS,2,TRUE))</f>
        <v/>
      </c>
      <c r="AJ102" s="35" t="str">
        <f t="shared" ref="AJ102:AJ133" si="133">IF(A102="","",VLOOKUP($A102,TRENDS,3,TRUE))</f>
        <v/>
      </c>
      <c r="AL102" s="25" t="str">
        <f t="shared" si="115"/>
        <v/>
      </c>
      <c r="AM102" s="25" t="str">
        <f t="shared" si="116"/>
        <v/>
      </c>
      <c r="AO102" s="33" t="str">
        <f t="shared" si="117"/>
        <v/>
      </c>
      <c r="AP102" s="33" t="str">
        <f t="shared" si="118"/>
        <v/>
      </c>
      <c r="AQ102" s="125"/>
      <c r="AR102" s="126" t="str">
        <f t="shared" si="119"/>
        <v/>
      </c>
      <c r="AS102" s="126" t="str">
        <f t="shared" si="120"/>
        <v/>
      </c>
      <c r="AT102" s="126"/>
      <c r="AU102" s="62" t="str">
        <f t="shared" ref="AU102:AU133" si="134">IF($B102="","",(AR102)*$R102*$I102)</f>
        <v/>
      </c>
      <c r="AV102" s="62" t="str">
        <f t="shared" ref="AV102:AV133" si="135">IF($T102="","",(AS102)*$Y102*$I102)</f>
        <v/>
      </c>
      <c r="AW102" s="62" t="str">
        <f t="shared" ref="AW102:AW133" si="136">IF($A102="","",SUM(AU102:AV102))</f>
        <v/>
      </c>
      <c r="AX102" s="61" t="str">
        <f t="shared" si="121"/>
        <v/>
      </c>
      <c r="AY102" s="126"/>
      <c r="AZ102" s="33" t="str">
        <f>IF(B102="","",VLOOKUP($A$3,'Tab1-Plan'!$B$30:$F$33,IF(B102&lt;65,2,3),FALSE))</f>
        <v/>
      </c>
      <c r="BA102" s="33" t="str">
        <f>IF(T102="","",VLOOKUP($A$3,'Tab1-Plan'!$B$30:$F$33,IF(T102&lt;65,4,5),FALSE))</f>
        <v/>
      </c>
      <c r="BB102" s="115"/>
      <c r="BC102" s="126" t="str">
        <f t="shared" ref="BC102:BC133" si="137">IF(B102="","",AZ102*IF(AZ102&lt;1,AR102,AM102))</f>
        <v/>
      </c>
      <c r="BD102" s="126" t="str">
        <f t="shared" ref="BD102:BD133" si="138">IF($T102="","",BA102*IF(BA102&lt;1,AS102,$AM102))</f>
        <v/>
      </c>
      <c r="BE102" s="125"/>
      <c r="BF102" s="62" t="str">
        <f t="shared" ref="BF102:BF134" si="139">IF($B102="","",(BC102)*$R102*$I102)</f>
        <v/>
      </c>
      <c r="BG102" s="62" t="str">
        <f t="shared" ref="BG102:BG133" si="140">IF($T102="","",(BD102)*$Y102*$I102)</f>
        <v/>
      </c>
      <c r="BH102" s="62" t="str">
        <f t="shared" ref="BH102:BH133" si="141">IF($A102="","",SUM(BF102:BG102))</f>
        <v/>
      </c>
      <c r="BI102" s="61" t="str">
        <f t="shared" ref="BI102:BI133" si="142">IF($A102="","",BH102*AA102)</f>
        <v/>
      </c>
      <c r="BJ102" s="61"/>
      <c r="BK102" s="61" t="str">
        <f t="shared" ref="BK102:BK133" si="143">IF(A102="","",AW102-BH102)</f>
        <v/>
      </c>
      <c r="BL102" s="61" t="str">
        <f t="shared" ref="BL102:BL133" si="144">IF(A102="","",AX102-BI102)</f>
        <v/>
      </c>
      <c r="BM102" s="127"/>
      <c r="BU102" s="37"/>
      <c r="BV102" s="127"/>
      <c r="BW102" s="127"/>
    </row>
    <row r="103" spans="1:75">
      <c r="A103" s="26" t="str">
        <f t="shared" si="107"/>
        <v/>
      </c>
      <c r="B103" s="26" t="str">
        <f t="shared" si="108"/>
        <v/>
      </c>
      <c r="C103" s="26" t="str">
        <f t="shared" si="122"/>
        <v/>
      </c>
      <c r="D103" s="103" t="str">
        <f t="shared" si="123"/>
        <v/>
      </c>
      <c r="E103" s="118" t="str">
        <f t="shared" si="124"/>
        <v/>
      </c>
      <c r="F103" s="103" t="str">
        <f t="shared" si="125"/>
        <v/>
      </c>
      <c r="G103" s="103"/>
      <c r="H103" s="60" t="str">
        <f t="shared" si="81"/>
        <v/>
      </c>
      <c r="I103" s="64"/>
      <c r="J103" s="64"/>
      <c r="K103" s="103" t="str">
        <f t="shared" si="109"/>
        <v/>
      </c>
      <c r="L103" s="103" t="str">
        <f t="shared" si="82"/>
        <v/>
      </c>
      <c r="M103" s="103" t="str">
        <f t="shared" si="83"/>
        <v/>
      </c>
      <c r="N103" s="103" t="str">
        <f t="shared" si="84"/>
        <v/>
      </c>
      <c r="O103" s="103" t="str">
        <f t="shared" si="85"/>
        <v/>
      </c>
      <c r="P103" s="103" t="str">
        <f t="shared" si="110"/>
        <v/>
      </c>
      <c r="Q103" s="103" t="str">
        <f t="shared" si="86"/>
        <v/>
      </c>
      <c r="R103" s="103" t="str">
        <f t="shared" si="87"/>
        <v/>
      </c>
      <c r="T103" s="26" t="str">
        <f t="shared" si="111"/>
        <v/>
      </c>
      <c r="U103" s="119" t="str">
        <f t="shared" si="126"/>
        <v/>
      </c>
      <c r="V103" s="119"/>
      <c r="W103" s="120" t="str">
        <f t="shared" ref="W103:W134" si="145">IF(T103="","",X102+IF(L103="",0,L103))</f>
        <v/>
      </c>
      <c r="X103" s="120" t="str">
        <f t="shared" si="113"/>
        <v/>
      </c>
      <c r="Y103" s="120" t="str">
        <f t="shared" si="127"/>
        <v/>
      </c>
      <c r="Z103" s="120"/>
      <c r="AA103" s="119" t="str">
        <f t="shared" ref="AA103:AA134" si="146">IF(A103="","",AA102/(1+discount))</f>
        <v/>
      </c>
      <c r="AC103" s="26" t="str">
        <f t="shared" si="128"/>
        <v/>
      </c>
      <c r="AD103" s="25" t="str">
        <f t="shared" si="129"/>
        <v/>
      </c>
      <c r="AE103" s="105"/>
      <c r="AF103" s="26" t="str">
        <f t="shared" si="130"/>
        <v/>
      </c>
      <c r="AG103" s="25" t="str">
        <f t="shared" si="131"/>
        <v/>
      </c>
      <c r="AH103" s="123"/>
      <c r="AI103" s="51" t="str">
        <f t="shared" si="132"/>
        <v/>
      </c>
      <c r="AJ103" s="35" t="str">
        <f t="shared" si="133"/>
        <v/>
      </c>
      <c r="AL103" s="25" t="str">
        <f t="shared" ref="AL103:AL134" si="147">IF(A103="","",AL102*(1+AI102))</f>
        <v/>
      </c>
      <c r="AM103" s="25" t="str">
        <f t="shared" ref="AM103:AM134" si="148">IF(A103="","",AM102*(1+AJ102))</f>
        <v/>
      </c>
      <c r="AO103" s="33" t="str">
        <f t="shared" ref="AO103:AO134" si="149">IF(B103="","",IF(B103&lt;65,cc_pre_ret_age65,cc_pst_ret_age65))</f>
        <v/>
      </c>
      <c r="AP103" s="33" t="str">
        <f t="shared" ref="AP103:AP134" si="150">IF(T103="","",IF(T103&lt;65,cc_pre_sp_age65,cc_pst_sp_age65))</f>
        <v/>
      </c>
      <c r="AQ103" s="125"/>
      <c r="AR103" s="126" t="str">
        <f t="shared" ref="AR103:AR134" si="151">IF(B103="","",AO103*AL103*AD103)</f>
        <v/>
      </c>
      <c r="AS103" s="126" t="str">
        <f t="shared" ref="AS103:AS134" si="152">IF(T103="","",AP103*AL103*AG103)</f>
        <v/>
      </c>
      <c r="AT103" s="126"/>
      <c r="AU103" s="62" t="str">
        <f t="shared" si="134"/>
        <v/>
      </c>
      <c r="AV103" s="62" t="str">
        <f t="shared" si="135"/>
        <v/>
      </c>
      <c r="AW103" s="62" t="str">
        <f t="shared" si="136"/>
        <v/>
      </c>
      <c r="AX103" s="61" t="str">
        <f t="shared" ref="AX103:AX134" si="153">IF($A103="","",AW103*AA103)</f>
        <v/>
      </c>
      <c r="AY103" s="126"/>
      <c r="AZ103" s="33" t="str">
        <f>IF(B103="","",VLOOKUP($A$3,'Tab1-Plan'!$B$30:$F$33,IF(B103&lt;65,2,3),FALSE))</f>
        <v/>
      </c>
      <c r="BA103" s="33" t="str">
        <f>IF(T103="","",VLOOKUP($A$3,'Tab1-Plan'!$B$30:$F$33,IF(T103&lt;65,4,5),FALSE))</f>
        <v/>
      </c>
      <c r="BB103" s="115"/>
      <c r="BC103" s="126" t="str">
        <f t="shared" si="137"/>
        <v/>
      </c>
      <c r="BD103" s="126" t="str">
        <f t="shared" si="138"/>
        <v/>
      </c>
      <c r="BE103" s="125"/>
      <c r="BF103" s="62" t="str">
        <f t="shared" si="139"/>
        <v/>
      </c>
      <c r="BG103" s="62" t="str">
        <f t="shared" si="140"/>
        <v/>
      </c>
      <c r="BH103" s="62" t="str">
        <f t="shared" si="141"/>
        <v/>
      </c>
      <c r="BI103" s="61" t="str">
        <f t="shared" si="142"/>
        <v/>
      </c>
      <c r="BJ103" s="61"/>
      <c r="BK103" s="61" t="str">
        <f t="shared" si="143"/>
        <v/>
      </c>
      <c r="BL103" s="61" t="str">
        <f t="shared" si="144"/>
        <v/>
      </c>
      <c r="BM103" s="127"/>
      <c r="BU103" s="37"/>
      <c r="BV103" s="127"/>
      <c r="BW103" s="127"/>
    </row>
    <row r="104" spans="1:75">
      <c r="A104" s="26" t="str">
        <f t="shared" si="107"/>
        <v/>
      </c>
      <c r="B104" s="26" t="str">
        <f t="shared" si="108"/>
        <v/>
      </c>
      <c r="C104" s="26" t="str">
        <f t="shared" si="122"/>
        <v/>
      </c>
      <c r="D104" s="103" t="str">
        <f t="shared" si="123"/>
        <v/>
      </c>
      <c r="E104" s="118" t="str">
        <f t="shared" si="124"/>
        <v/>
      </c>
      <c r="F104" s="103" t="str">
        <f t="shared" si="125"/>
        <v/>
      </c>
      <c r="G104" s="103"/>
      <c r="H104" s="60" t="str">
        <f t="shared" si="81"/>
        <v/>
      </c>
      <c r="I104" s="64"/>
      <c r="J104" s="64"/>
      <c r="K104" s="103" t="str">
        <f t="shared" si="109"/>
        <v/>
      </c>
      <c r="L104" s="103" t="str">
        <f t="shared" si="82"/>
        <v/>
      </c>
      <c r="M104" s="103" t="str">
        <f t="shared" si="83"/>
        <v/>
      </c>
      <c r="N104" s="103" t="str">
        <f t="shared" si="84"/>
        <v/>
      </c>
      <c r="O104" s="103" t="str">
        <f t="shared" si="85"/>
        <v/>
      </c>
      <c r="P104" s="103" t="str">
        <f t="shared" si="110"/>
        <v/>
      </c>
      <c r="Q104" s="103" t="str">
        <f t="shared" si="86"/>
        <v/>
      </c>
      <c r="R104" s="103" t="str">
        <f t="shared" si="87"/>
        <v/>
      </c>
      <c r="T104" s="26" t="str">
        <f t="shared" si="111"/>
        <v/>
      </c>
      <c r="U104" s="119" t="str">
        <f t="shared" si="126"/>
        <v/>
      </c>
      <c r="V104" s="119"/>
      <c r="W104" s="120" t="str">
        <f t="shared" si="145"/>
        <v/>
      </c>
      <c r="X104" s="120" t="str">
        <f t="shared" si="113"/>
        <v/>
      </c>
      <c r="Y104" s="120" t="str">
        <f t="shared" si="127"/>
        <v/>
      </c>
      <c r="Z104" s="120"/>
      <c r="AA104" s="119" t="str">
        <f t="shared" si="146"/>
        <v/>
      </c>
      <c r="AC104" s="26" t="str">
        <f t="shared" si="128"/>
        <v/>
      </c>
      <c r="AD104" s="25" t="str">
        <f t="shared" si="129"/>
        <v/>
      </c>
      <c r="AE104" s="105"/>
      <c r="AF104" s="26" t="str">
        <f t="shared" si="130"/>
        <v/>
      </c>
      <c r="AG104" s="25" t="str">
        <f t="shared" si="131"/>
        <v/>
      </c>
      <c r="AH104" s="123"/>
      <c r="AI104" s="51" t="str">
        <f t="shared" si="132"/>
        <v/>
      </c>
      <c r="AJ104" s="35" t="str">
        <f t="shared" si="133"/>
        <v/>
      </c>
      <c r="AL104" s="25" t="str">
        <f t="shared" si="147"/>
        <v/>
      </c>
      <c r="AM104" s="25" t="str">
        <f t="shared" si="148"/>
        <v/>
      </c>
      <c r="AO104" s="33" t="str">
        <f t="shared" si="149"/>
        <v/>
      </c>
      <c r="AP104" s="33" t="str">
        <f t="shared" si="150"/>
        <v/>
      </c>
      <c r="AQ104" s="125"/>
      <c r="AR104" s="126" t="str">
        <f t="shared" si="151"/>
        <v/>
      </c>
      <c r="AS104" s="126" t="str">
        <f t="shared" si="152"/>
        <v/>
      </c>
      <c r="AT104" s="126"/>
      <c r="AU104" s="62" t="str">
        <f t="shared" si="134"/>
        <v/>
      </c>
      <c r="AV104" s="62" t="str">
        <f t="shared" si="135"/>
        <v/>
      </c>
      <c r="AW104" s="62" t="str">
        <f t="shared" si="136"/>
        <v/>
      </c>
      <c r="AX104" s="61" t="str">
        <f t="shared" si="153"/>
        <v/>
      </c>
      <c r="AY104" s="126"/>
      <c r="AZ104" s="33" t="str">
        <f>IF(B104="","",VLOOKUP($A$3,'Tab1-Plan'!$B$30:$F$33,IF(B104&lt;65,2,3),FALSE))</f>
        <v/>
      </c>
      <c r="BA104" s="33" t="str">
        <f>IF(T104="","",VLOOKUP($A$3,'Tab1-Plan'!$B$30:$F$33,IF(T104&lt;65,4,5),FALSE))</f>
        <v/>
      </c>
      <c r="BB104" s="115"/>
      <c r="BC104" s="126" t="str">
        <f t="shared" si="137"/>
        <v/>
      </c>
      <c r="BD104" s="126" t="str">
        <f t="shared" si="138"/>
        <v/>
      </c>
      <c r="BE104" s="125"/>
      <c r="BF104" s="62" t="str">
        <f t="shared" si="139"/>
        <v/>
      </c>
      <c r="BG104" s="62" t="str">
        <f t="shared" si="140"/>
        <v/>
      </c>
      <c r="BH104" s="62" t="str">
        <f t="shared" si="141"/>
        <v/>
      </c>
      <c r="BI104" s="61" t="str">
        <f t="shared" si="142"/>
        <v/>
      </c>
      <c r="BJ104" s="61"/>
      <c r="BK104" s="61" t="str">
        <f t="shared" si="143"/>
        <v/>
      </c>
      <c r="BL104" s="61" t="str">
        <f t="shared" si="144"/>
        <v/>
      </c>
      <c r="BM104" s="127"/>
      <c r="BU104" s="37"/>
      <c r="BV104" s="127"/>
      <c r="BW104" s="127"/>
    </row>
    <row r="105" spans="1:75">
      <c r="A105" s="26" t="str">
        <f t="shared" si="107"/>
        <v/>
      </c>
      <c r="B105" s="26" t="str">
        <f t="shared" si="108"/>
        <v/>
      </c>
      <c r="C105" s="26" t="str">
        <f t="shared" si="122"/>
        <v/>
      </c>
      <c r="D105" s="103" t="str">
        <f t="shared" si="123"/>
        <v/>
      </c>
      <c r="E105" s="118" t="str">
        <f t="shared" si="124"/>
        <v/>
      </c>
      <c r="F105" s="103" t="str">
        <f t="shared" si="125"/>
        <v/>
      </c>
      <c r="G105" s="103"/>
      <c r="H105" s="60" t="str">
        <f t="shared" si="81"/>
        <v/>
      </c>
      <c r="I105" s="64"/>
      <c r="J105" s="64"/>
      <c r="K105" s="103" t="str">
        <f t="shared" si="109"/>
        <v/>
      </c>
      <c r="L105" s="103" t="str">
        <f t="shared" si="82"/>
        <v/>
      </c>
      <c r="M105" s="103" t="str">
        <f t="shared" si="83"/>
        <v/>
      </c>
      <c r="N105" s="103" t="str">
        <f t="shared" si="84"/>
        <v/>
      </c>
      <c r="O105" s="103" t="str">
        <f t="shared" si="85"/>
        <v/>
      </c>
      <c r="P105" s="103" t="str">
        <f t="shared" si="110"/>
        <v/>
      </c>
      <c r="Q105" s="103" t="str">
        <f t="shared" si="86"/>
        <v/>
      </c>
      <c r="R105" s="103" t="str">
        <f t="shared" si="87"/>
        <v/>
      </c>
      <c r="T105" s="26" t="str">
        <f t="shared" si="111"/>
        <v/>
      </c>
      <c r="U105" s="119" t="str">
        <f t="shared" si="126"/>
        <v/>
      </c>
      <c r="V105" s="119"/>
      <c r="W105" s="120" t="str">
        <f t="shared" si="145"/>
        <v/>
      </c>
      <c r="X105" s="120" t="str">
        <f t="shared" si="113"/>
        <v/>
      </c>
      <c r="Y105" s="120" t="str">
        <f t="shared" si="127"/>
        <v/>
      </c>
      <c r="Z105" s="120"/>
      <c r="AA105" s="119" t="str">
        <f t="shared" si="146"/>
        <v/>
      </c>
      <c r="AC105" s="26" t="str">
        <f t="shared" si="128"/>
        <v/>
      </c>
      <c r="AD105" s="25" t="str">
        <f t="shared" si="129"/>
        <v/>
      </c>
      <c r="AE105" s="105"/>
      <c r="AF105" s="26" t="str">
        <f t="shared" si="130"/>
        <v/>
      </c>
      <c r="AG105" s="25" t="str">
        <f t="shared" si="131"/>
        <v/>
      </c>
      <c r="AH105" s="123"/>
      <c r="AI105" s="51" t="str">
        <f t="shared" si="132"/>
        <v/>
      </c>
      <c r="AJ105" s="35" t="str">
        <f t="shared" si="133"/>
        <v/>
      </c>
      <c r="AL105" s="25" t="str">
        <f t="shared" si="147"/>
        <v/>
      </c>
      <c r="AM105" s="25" t="str">
        <f t="shared" si="148"/>
        <v/>
      </c>
      <c r="AO105" s="33" t="str">
        <f t="shared" si="149"/>
        <v/>
      </c>
      <c r="AP105" s="33" t="str">
        <f t="shared" si="150"/>
        <v/>
      </c>
      <c r="AQ105" s="125"/>
      <c r="AR105" s="126" t="str">
        <f t="shared" si="151"/>
        <v/>
      </c>
      <c r="AS105" s="126" t="str">
        <f t="shared" si="152"/>
        <v/>
      </c>
      <c r="AT105" s="126"/>
      <c r="AU105" s="62" t="str">
        <f t="shared" si="134"/>
        <v/>
      </c>
      <c r="AV105" s="62" t="str">
        <f t="shared" si="135"/>
        <v/>
      </c>
      <c r="AW105" s="62" t="str">
        <f t="shared" si="136"/>
        <v/>
      </c>
      <c r="AX105" s="61" t="str">
        <f t="shared" si="153"/>
        <v/>
      </c>
      <c r="AY105" s="126"/>
      <c r="AZ105" s="33" t="str">
        <f>IF(B105="","",VLOOKUP($A$3,'Tab1-Plan'!$B$30:$F$33,IF(B105&lt;65,2,3),FALSE))</f>
        <v/>
      </c>
      <c r="BA105" s="33" t="str">
        <f>IF(T105="","",VLOOKUP($A$3,'Tab1-Plan'!$B$30:$F$33,IF(T105&lt;65,4,5),FALSE))</f>
        <v/>
      </c>
      <c r="BB105" s="115"/>
      <c r="BC105" s="126" t="str">
        <f t="shared" si="137"/>
        <v/>
      </c>
      <c r="BD105" s="126" t="str">
        <f t="shared" si="138"/>
        <v/>
      </c>
      <c r="BE105" s="125"/>
      <c r="BF105" s="62" t="str">
        <f t="shared" si="139"/>
        <v/>
      </c>
      <c r="BG105" s="62" t="str">
        <f t="shared" si="140"/>
        <v/>
      </c>
      <c r="BH105" s="62" t="str">
        <f t="shared" si="141"/>
        <v/>
      </c>
      <c r="BI105" s="61" t="str">
        <f t="shared" si="142"/>
        <v/>
      </c>
      <c r="BJ105" s="61"/>
      <c r="BK105" s="61" t="str">
        <f t="shared" si="143"/>
        <v/>
      </c>
      <c r="BL105" s="61" t="str">
        <f t="shared" si="144"/>
        <v/>
      </c>
      <c r="BM105" s="127"/>
      <c r="BU105" s="37"/>
      <c r="BV105" s="127"/>
      <c r="BW105" s="127"/>
    </row>
    <row r="106" spans="1:75">
      <c r="A106" s="26" t="str">
        <f t="shared" si="107"/>
        <v/>
      </c>
      <c r="B106" s="26" t="str">
        <f t="shared" si="108"/>
        <v/>
      </c>
      <c r="C106" s="26" t="str">
        <f t="shared" si="122"/>
        <v/>
      </c>
      <c r="D106" s="103" t="str">
        <f t="shared" si="123"/>
        <v/>
      </c>
      <c r="E106" s="118" t="str">
        <f t="shared" si="124"/>
        <v/>
      </c>
      <c r="F106" s="103" t="str">
        <f t="shared" si="125"/>
        <v/>
      </c>
      <c r="G106" s="103"/>
      <c r="H106" s="60" t="str">
        <f t="shared" si="81"/>
        <v/>
      </c>
      <c r="I106" s="64"/>
      <c r="J106" s="64"/>
      <c r="K106" s="103" t="str">
        <f t="shared" si="109"/>
        <v/>
      </c>
      <c r="L106" s="103" t="str">
        <f t="shared" si="82"/>
        <v/>
      </c>
      <c r="M106" s="103" t="str">
        <f t="shared" si="83"/>
        <v/>
      </c>
      <c r="N106" s="103" t="str">
        <f t="shared" si="84"/>
        <v/>
      </c>
      <c r="O106" s="103" t="str">
        <f t="shared" si="85"/>
        <v/>
      </c>
      <c r="P106" s="103" t="str">
        <f t="shared" si="110"/>
        <v/>
      </c>
      <c r="Q106" s="103" t="str">
        <f t="shared" si="86"/>
        <v/>
      </c>
      <c r="R106" s="103" t="str">
        <f t="shared" si="87"/>
        <v/>
      </c>
      <c r="T106" s="26" t="str">
        <f t="shared" si="111"/>
        <v/>
      </c>
      <c r="U106" s="119" t="str">
        <f t="shared" si="126"/>
        <v/>
      </c>
      <c r="V106" s="119"/>
      <c r="W106" s="120" t="str">
        <f t="shared" si="145"/>
        <v/>
      </c>
      <c r="X106" s="120" t="str">
        <f t="shared" si="113"/>
        <v/>
      </c>
      <c r="Y106" s="120" t="str">
        <f t="shared" si="127"/>
        <v/>
      </c>
      <c r="Z106" s="120"/>
      <c r="AA106" s="119" t="str">
        <f t="shared" si="146"/>
        <v/>
      </c>
      <c r="AC106" s="26" t="str">
        <f t="shared" si="128"/>
        <v/>
      </c>
      <c r="AD106" s="25" t="str">
        <f t="shared" si="129"/>
        <v/>
      </c>
      <c r="AE106" s="105"/>
      <c r="AF106" s="26" t="str">
        <f t="shared" si="130"/>
        <v/>
      </c>
      <c r="AG106" s="25" t="str">
        <f t="shared" si="131"/>
        <v/>
      </c>
      <c r="AH106" s="123"/>
      <c r="AI106" s="51" t="str">
        <f t="shared" si="132"/>
        <v/>
      </c>
      <c r="AJ106" s="35" t="str">
        <f t="shared" si="133"/>
        <v/>
      </c>
      <c r="AL106" s="25" t="str">
        <f t="shared" si="147"/>
        <v/>
      </c>
      <c r="AM106" s="25" t="str">
        <f t="shared" si="148"/>
        <v/>
      </c>
      <c r="AO106" s="33" t="str">
        <f t="shared" si="149"/>
        <v/>
      </c>
      <c r="AP106" s="33" t="str">
        <f t="shared" si="150"/>
        <v/>
      </c>
      <c r="AQ106" s="125"/>
      <c r="AR106" s="126" t="str">
        <f t="shared" si="151"/>
        <v/>
      </c>
      <c r="AS106" s="126" t="str">
        <f t="shared" si="152"/>
        <v/>
      </c>
      <c r="AT106" s="126"/>
      <c r="AU106" s="62" t="str">
        <f t="shared" si="134"/>
        <v/>
      </c>
      <c r="AV106" s="62" t="str">
        <f t="shared" si="135"/>
        <v/>
      </c>
      <c r="AW106" s="62" t="str">
        <f t="shared" si="136"/>
        <v/>
      </c>
      <c r="AX106" s="61" t="str">
        <f t="shared" si="153"/>
        <v/>
      </c>
      <c r="AY106" s="126"/>
      <c r="AZ106" s="33" t="str">
        <f>IF(B106="","",VLOOKUP($A$3,'Tab1-Plan'!$B$30:$F$33,IF(B106&lt;65,2,3),FALSE))</f>
        <v/>
      </c>
      <c r="BA106" s="33" t="str">
        <f>IF(T106="","",VLOOKUP($A$3,'Tab1-Plan'!$B$30:$F$33,IF(T106&lt;65,4,5),FALSE))</f>
        <v/>
      </c>
      <c r="BB106" s="115"/>
      <c r="BC106" s="126" t="str">
        <f t="shared" si="137"/>
        <v/>
      </c>
      <c r="BD106" s="126" t="str">
        <f t="shared" si="138"/>
        <v/>
      </c>
      <c r="BE106" s="125"/>
      <c r="BF106" s="62" t="str">
        <f t="shared" si="139"/>
        <v/>
      </c>
      <c r="BG106" s="62" t="str">
        <f t="shared" si="140"/>
        <v/>
      </c>
      <c r="BH106" s="62" t="str">
        <f t="shared" si="141"/>
        <v/>
      </c>
      <c r="BI106" s="61" t="str">
        <f t="shared" si="142"/>
        <v/>
      </c>
      <c r="BJ106" s="61"/>
      <c r="BK106" s="61" t="str">
        <f t="shared" si="143"/>
        <v/>
      </c>
      <c r="BL106" s="61" t="str">
        <f t="shared" si="144"/>
        <v/>
      </c>
      <c r="BM106" s="127"/>
      <c r="BU106" s="37"/>
      <c r="BV106" s="127"/>
      <c r="BW106" s="127"/>
    </row>
    <row r="107" spans="1:75">
      <c r="A107" s="26" t="str">
        <f t="shared" si="107"/>
        <v/>
      </c>
      <c r="B107" s="26" t="str">
        <f t="shared" si="108"/>
        <v/>
      </c>
      <c r="C107" s="26" t="str">
        <f t="shared" si="122"/>
        <v/>
      </c>
      <c r="D107" s="103" t="str">
        <f t="shared" si="123"/>
        <v/>
      </c>
      <c r="E107" s="118" t="str">
        <f t="shared" si="124"/>
        <v/>
      </c>
      <c r="F107" s="103" t="str">
        <f t="shared" si="125"/>
        <v/>
      </c>
      <c r="G107" s="103"/>
      <c r="H107" s="60" t="str">
        <f t="shared" si="81"/>
        <v/>
      </c>
      <c r="I107" s="64"/>
      <c r="J107" s="64"/>
      <c r="K107" s="103" t="str">
        <f t="shared" si="109"/>
        <v/>
      </c>
      <c r="L107" s="103" t="str">
        <f t="shared" si="82"/>
        <v/>
      </c>
      <c r="M107" s="103" t="str">
        <f t="shared" si="83"/>
        <v/>
      </c>
      <c r="N107" s="103" t="str">
        <f t="shared" si="84"/>
        <v/>
      </c>
      <c r="O107" s="103" t="str">
        <f t="shared" si="85"/>
        <v/>
      </c>
      <c r="P107" s="103" t="str">
        <f t="shared" si="110"/>
        <v/>
      </c>
      <c r="Q107" s="103" t="str">
        <f t="shared" si="86"/>
        <v/>
      </c>
      <c r="R107" s="103" t="str">
        <f t="shared" si="87"/>
        <v/>
      </c>
      <c r="T107" s="26" t="str">
        <f t="shared" si="111"/>
        <v/>
      </c>
      <c r="U107" s="119" t="str">
        <f t="shared" si="126"/>
        <v/>
      </c>
      <c r="V107" s="119"/>
      <c r="W107" s="120" t="str">
        <f t="shared" si="145"/>
        <v/>
      </c>
      <c r="X107" s="120" t="str">
        <f t="shared" si="113"/>
        <v/>
      </c>
      <c r="Y107" s="120" t="str">
        <f t="shared" si="127"/>
        <v/>
      </c>
      <c r="Z107" s="120"/>
      <c r="AA107" s="119" t="str">
        <f t="shared" si="146"/>
        <v/>
      </c>
      <c r="AC107" s="26" t="str">
        <f t="shared" si="128"/>
        <v/>
      </c>
      <c r="AD107" s="25" t="str">
        <f t="shared" si="129"/>
        <v/>
      </c>
      <c r="AE107" s="105"/>
      <c r="AF107" s="26" t="str">
        <f t="shared" si="130"/>
        <v/>
      </c>
      <c r="AG107" s="25" t="str">
        <f t="shared" si="131"/>
        <v/>
      </c>
      <c r="AH107" s="123"/>
      <c r="AI107" s="51" t="str">
        <f t="shared" si="132"/>
        <v/>
      </c>
      <c r="AJ107" s="35" t="str">
        <f t="shared" si="133"/>
        <v/>
      </c>
      <c r="AL107" s="25" t="str">
        <f t="shared" si="147"/>
        <v/>
      </c>
      <c r="AM107" s="25" t="str">
        <f t="shared" si="148"/>
        <v/>
      </c>
      <c r="AO107" s="33" t="str">
        <f t="shared" si="149"/>
        <v/>
      </c>
      <c r="AP107" s="33" t="str">
        <f t="shared" si="150"/>
        <v/>
      </c>
      <c r="AQ107" s="125"/>
      <c r="AR107" s="126" t="str">
        <f t="shared" si="151"/>
        <v/>
      </c>
      <c r="AS107" s="126" t="str">
        <f t="shared" si="152"/>
        <v/>
      </c>
      <c r="AT107" s="126"/>
      <c r="AU107" s="62" t="str">
        <f t="shared" si="134"/>
        <v/>
      </c>
      <c r="AV107" s="62" t="str">
        <f t="shared" si="135"/>
        <v/>
      </c>
      <c r="AW107" s="62" t="str">
        <f t="shared" si="136"/>
        <v/>
      </c>
      <c r="AX107" s="61" t="str">
        <f t="shared" si="153"/>
        <v/>
      </c>
      <c r="AY107" s="126"/>
      <c r="AZ107" s="33" t="str">
        <f>IF(B107="","",VLOOKUP($A$3,'Tab1-Plan'!$B$30:$F$33,IF(B107&lt;65,2,3),FALSE))</f>
        <v/>
      </c>
      <c r="BA107" s="33" t="str">
        <f>IF(T107="","",VLOOKUP($A$3,'Tab1-Plan'!$B$30:$F$33,IF(T107&lt;65,4,5),FALSE))</f>
        <v/>
      </c>
      <c r="BB107" s="115"/>
      <c r="BC107" s="126" t="str">
        <f t="shared" si="137"/>
        <v/>
      </c>
      <c r="BD107" s="126" t="str">
        <f t="shared" si="138"/>
        <v/>
      </c>
      <c r="BE107" s="125"/>
      <c r="BF107" s="62" t="str">
        <f t="shared" si="139"/>
        <v/>
      </c>
      <c r="BG107" s="62" t="str">
        <f t="shared" si="140"/>
        <v/>
      </c>
      <c r="BH107" s="62" t="str">
        <f t="shared" si="141"/>
        <v/>
      </c>
      <c r="BI107" s="61" t="str">
        <f t="shared" si="142"/>
        <v/>
      </c>
      <c r="BJ107" s="61"/>
      <c r="BK107" s="61" t="str">
        <f t="shared" si="143"/>
        <v/>
      </c>
      <c r="BL107" s="61" t="str">
        <f t="shared" si="144"/>
        <v/>
      </c>
      <c r="BM107" s="127"/>
      <c r="BU107" s="37"/>
      <c r="BV107" s="127"/>
      <c r="BW107" s="127"/>
    </row>
    <row r="108" spans="1:75">
      <c r="A108" s="26" t="str">
        <f t="shared" si="107"/>
        <v/>
      </c>
      <c r="B108" s="26" t="str">
        <f t="shared" si="108"/>
        <v/>
      </c>
      <c r="C108" s="26" t="str">
        <f t="shared" si="122"/>
        <v/>
      </c>
      <c r="D108" s="103" t="str">
        <f t="shared" si="123"/>
        <v/>
      </c>
      <c r="E108" s="118" t="str">
        <f t="shared" si="124"/>
        <v/>
      </c>
      <c r="F108" s="103" t="str">
        <f t="shared" si="125"/>
        <v/>
      </c>
      <c r="G108" s="103"/>
      <c r="H108" s="60" t="str">
        <f t="shared" si="81"/>
        <v/>
      </c>
      <c r="I108" s="64"/>
      <c r="J108" s="64"/>
      <c r="K108" s="103" t="str">
        <f t="shared" si="109"/>
        <v/>
      </c>
      <c r="L108" s="103" t="str">
        <f t="shared" si="82"/>
        <v/>
      </c>
      <c r="M108" s="103" t="str">
        <f t="shared" si="83"/>
        <v/>
      </c>
      <c r="N108" s="103" t="str">
        <f t="shared" si="84"/>
        <v/>
      </c>
      <c r="O108" s="103" t="str">
        <f t="shared" si="85"/>
        <v/>
      </c>
      <c r="P108" s="103" t="str">
        <f t="shared" si="110"/>
        <v/>
      </c>
      <c r="Q108" s="103" t="str">
        <f t="shared" si="86"/>
        <v/>
      </c>
      <c r="R108" s="103" t="str">
        <f t="shared" si="87"/>
        <v/>
      </c>
      <c r="T108" s="26" t="str">
        <f t="shared" si="111"/>
        <v/>
      </c>
      <c r="U108" s="119" t="str">
        <f t="shared" si="126"/>
        <v/>
      </c>
      <c r="V108" s="119"/>
      <c r="W108" s="120" t="str">
        <f t="shared" si="145"/>
        <v/>
      </c>
      <c r="X108" s="120" t="str">
        <f t="shared" si="113"/>
        <v/>
      </c>
      <c r="Y108" s="120" t="str">
        <f t="shared" si="127"/>
        <v/>
      </c>
      <c r="Z108" s="120"/>
      <c r="AA108" s="119" t="str">
        <f t="shared" si="146"/>
        <v/>
      </c>
      <c r="AC108" s="26" t="str">
        <f t="shared" si="128"/>
        <v/>
      </c>
      <c r="AD108" s="25" t="str">
        <f t="shared" si="129"/>
        <v/>
      </c>
      <c r="AE108" s="105"/>
      <c r="AF108" s="26" t="str">
        <f t="shared" si="130"/>
        <v/>
      </c>
      <c r="AG108" s="25" t="str">
        <f t="shared" si="131"/>
        <v/>
      </c>
      <c r="AH108" s="123"/>
      <c r="AI108" s="51" t="str">
        <f t="shared" si="132"/>
        <v/>
      </c>
      <c r="AJ108" s="35" t="str">
        <f t="shared" si="133"/>
        <v/>
      </c>
      <c r="AL108" s="25" t="str">
        <f t="shared" si="147"/>
        <v/>
      </c>
      <c r="AM108" s="25" t="str">
        <f t="shared" si="148"/>
        <v/>
      </c>
      <c r="AO108" s="33" t="str">
        <f t="shared" si="149"/>
        <v/>
      </c>
      <c r="AP108" s="33" t="str">
        <f t="shared" si="150"/>
        <v/>
      </c>
      <c r="AQ108" s="125"/>
      <c r="AR108" s="126" t="str">
        <f t="shared" si="151"/>
        <v/>
      </c>
      <c r="AS108" s="126" t="str">
        <f t="shared" si="152"/>
        <v/>
      </c>
      <c r="AT108" s="126"/>
      <c r="AU108" s="62" t="str">
        <f t="shared" si="134"/>
        <v/>
      </c>
      <c r="AV108" s="62" t="str">
        <f t="shared" si="135"/>
        <v/>
      </c>
      <c r="AW108" s="62" t="str">
        <f t="shared" si="136"/>
        <v/>
      </c>
      <c r="AX108" s="61" t="str">
        <f t="shared" si="153"/>
        <v/>
      </c>
      <c r="AY108" s="126"/>
      <c r="AZ108" s="33" t="str">
        <f>IF(B108="","",VLOOKUP($A$3,'Tab1-Plan'!$B$30:$F$33,IF(B108&lt;65,2,3),FALSE))</f>
        <v/>
      </c>
      <c r="BA108" s="33" t="str">
        <f>IF(T108="","",VLOOKUP($A$3,'Tab1-Plan'!$B$30:$F$33,IF(T108&lt;65,4,5),FALSE))</f>
        <v/>
      </c>
      <c r="BB108" s="115"/>
      <c r="BC108" s="126" t="str">
        <f t="shared" si="137"/>
        <v/>
      </c>
      <c r="BD108" s="126" t="str">
        <f t="shared" si="138"/>
        <v/>
      </c>
      <c r="BE108" s="125"/>
      <c r="BF108" s="62" t="str">
        <f t="shared" si="139"/>
        <v/>
      </c>
      <c r="BG108" s="62" t="str">
        <f t="shared" si="140"/>
        <v/>
      </c>
      <c r="BH108" s="62" t="str">
        <f t="shared" si="141"/>
        <v/>
      </c>
      <c r="BI108" s="61" t="str">
        <f t="shared" si="142"/>
        <v/>
      </c>
      <c r="BJ108" s="61"/>
      <c r="BK108" s="61" t="str">
        <f t="shared" si="143"/>
        <v/>
      </c>
      <c r="BL108" s="61" t="str">
        <f t="shared" si="144"/>
        <v/>
      </c>
      <c r="BM108" s="127"/>
      <c r="BU108" s="37"/>
      <c r="BV108" s="127"/>
      <c r="BW108" s="127"/>
    </row>
    <row r="109" spans="1:75">
      <c r="A109" s="26" t="str">
        <f t="shared" si="107"/>
        <v/>
      </c>
      <c r="B109" s="26" t="str">
        <f t="shared" si="108"/>
        <v/>
      </c>
      <c r="C109" s="26" t="str">
        <f t="shared" si="122"/>
        <v/>
      </c>
      <c r="D109" s="103" t="str">
        <f t="shared" si="123"/>
        <v/>
      </c>
      <c r="E109" s="118" t="str">
        <f t="shared" si="124"/>
        <v/>
      </c>
      <c r="F109" s="103" t="str">
        <f t="shared" si="125"/>
        <v/>
      </c>
      <c r="G109" s="103"/>
      <c r="H109" s="60" t="str">
        <f t="shared" si="81"/>
        <v/>
      </c>
      <c r="I109" s="64"/>
      <c r="J109" s="64"/>
      <c r="K109" s="103" t="str">
        <f t="shared" si="109"/>
        <v/>
      </c>
      <c r="L109" s="103" t="str">
        <f t="shared" si="82"/>
        <v/>
      </c>
      <c r="M109" s="103" t="str">
        <f t="shared" si="83"/>
        <v/>
      </c>
      <c r="N109" s="103" t="str">
        <f t="shared" si="84"/>
        <v/>
      </c>
      <c r="O109" s="103" t="str">
        <f t="shared" si="85"/>
        <v/>
      </c>
      <c r="P109" s="103" t="str">
        <f t="shared" si="110"/>
        <v/>
      </c>
      <c r="Q109" s="103" t="str">
        <f t="shared" si="86"/>
        <v/>
      </c>
      <c r="R109" s="103" t="str">
        <f t="shared" si="87"/>
        <v/>
      </c>
      <c r="T109" s="26" t="str">
        <f t="shared" si="111"/>
        <v/>
      </c>
      <c r="U109" s="119" t="str">
        <f t="shared" si="126"/>
        <v/>
      </c>
      <c r="V109" s="119"/>
      <c r="W109" s="120" t="str">
        <f t="shared" si="145"/>
        <v/>
      </c>
      <c r="X109" s="120" t="str">
        <f t="shared" si="113"/>
        <v/>
      </c>
      <c r="Y109" s="120" t="str">
        <f t="shared" si="127"/>
        <v/>
      </c>
      <c r="Z109" s="120"/>
      <c r="AA109" s="119" t="str">
        <f t="shared" si="146"/>
        <v/>
      </c>
      <c r="AC109" s="26" t="str">
        <f t="shared" si="128"/>
        <v/>
      </c>
      <c r="AD109" s="25" t="str">
        <f t="shared" si="129"/>
        <v/>
      </c>
      <c r="AE109" s="105"/>
      <c r="AF109" s="26" t="str">
        <f t="shared" si="130"/>
        <v/>
      </c>
      <c r="AG109" s="25" t="str">
        <f t="shared" si="131"/>
        <v/>
      </c>
      <c r="AH109" s="123"/>
      <c r="AI109" s="51" t="str">
        <f t="shared" si="132"/>
        <v/>
      </c>
      <c r="AJ109" s="35" t="str">
        <f t="shared" si="133"/>
        <v/>
      </c>
      <c r="AL109" s="25" t="str">
        <f t="shared" si="147"/>
        <v/>
      </c>
      <c r="AM109" s="25" t="str">
        <f t="shared" si="148"/>
        <v/>
      </c>
      <c r="AO109" s="33" t="str">
        <f t="shared" si="149"/>
        <v/>
      </c>
      <c r="AP109" s="33" t="str">
        <f t="shared" si="150"/>
        <v/>
      </c>
      <c r="AQ109" s="125"/>
      <c r="AR109" s="126" t="str">
        <f t="shared" si="151"/>
        <v/>
      </c>
      <c r="AS109" s="126" t="str">
        <f t="shared" si="152"/>
        <v/>
      </c>
      <c r="AT109" s="126"/>
      <c r="AU109" s="62" t="str">
        <f t="shared" si="134"/>
        <v/>
      </c>
      <c r="AV109" s="62" t="str">
        <f t="shared" si="135"/>
        <v/>
      </c>
      <c r="AW109" s="62" t="str">
        <f t="shared" si="136"/>
        <v/>
      </c>
      <c r="AX109" s="61" t="str">
        <f t="shared" si="153"/>
        <v/>
      </c>
      <c r="AY109" s="126"/>
      <c r="AZ109" s="33" t="str">
        <f>IF(B109="","",VLOOKUP($A$3,'Tab1-Plan'!$B$30:$F$33,IF(B109&lt;65,2,3),FALSE))</f>
        <v/>
      </c>
      <c r="BA109" s="33" t="str">
        <f>IF(T109="","",VLOOKUP($A$3,'Tab1-Plan'!$B$30:$F$33,IF(T109&lt;65,4,5),FALSE))</f>
        <v/>
      </c>
      <c r="BB109" s="115"/>
      <c r="BC109" s="126" t="str">
        <f t="shared" si="137"/>
        <v/>
      </c>
      <c r="BD109" s="126" t="str">
        <f t="shared" si="138"/>
        <v/>
      </c>
      <c r="BE109" s="125"/>
      <c r="BF109" s="62" t="str">
        <f t="shared" si="139"/>
        <v/>
      </c>
      <c r="BG109" s="62" t="str">
        <f t="shared" si="140"/>
        <v/>
      </c>
      <c r="BH109" s="62" t="str">
        <f t="shared" si="141"/>
        <v/>
      </c>
      <c r="BI109" s="61" t="str">
        <f t="shared" si="142"/>
        <v/>
      </c>
      <c r="BJ109" s="61"/>
      <c r="BK109" s="61" t="str">
        <f t="shared" si="143"/>
        <v/>
      </c>
      <c r="BL109" s="61" t="str">
        <f t="shared" si="144"/>
        <v/>
      </c>
      <c r="BM109" s="127"/>
      <c r="BU109" s="37"/>
      <c r="BV109" s="127"/>
      <c r="BW109" s="127"/>
    </row>
    <row r="110" spans="1:75">
      <c r="A110" s="26" t="str">
        <f t="shared" si="107"/>
        <v/>
      </c>
      <c r="B110" s="26" t="str">
        <f t="shared" si="108"/>
        <v/>
      </c>
      <c r="C110" s="26" t="str">
        <f t="shared" si="122"/>
        <v/>
      </c>
      <c r="D110" s="103" t="str">
        <f t="shared" si="123"/>
        <v/>
      </c>
      <c r="E110" s="118" t="str">
        <f t="shared" si="124"/>
        <v/>
      </c>
      <c r="F110" s="103" t="str">
        <f t="shared" si="125"/>
        <v/>
      </c>
      <c r="G110" s="103"/>
      <c r="H110" s="60" t="str">
        <f t="shared" si="81"/>
        <v/>
      </c>
      <c r="I110" s="64"/>
      <c r="J110" s="64"/>
      <c r="K110" s="103" t="str">
        <f t="shared" si="109"/>
        <v/>
      </c>
      <c r="L110" s="103" t="str">
        <f t="shared" si="82"/>
        <v/>
      </c>
      <c r="M110" s="103" t="str">
        <f t="shared" si="83"/>
        <v/>
      </c>
      <c r="N110" s="103" t="str">
        <f t="shared" si="84"/>
        <v/>
      </c>
      <c r="O110" s="103" t="str">
        <f t="shared" si="85"/>
        <v/>
      </c>
      <c r="P110" s="103" t="str">
        <f t="shared" si="110"/>
        <v/>
      </c>
      <c r="Q110" s="103" t="str">
        <f t="shared" si="86"/>
        <v/>
      </c>
      <c r="R110" s="103" t="str">
        <f t="shared" si="87"/>
        <v/>
      </c>
      <c r="T110" s="26" t="str">
        <f t="shared" si="111"/>
        <v/>
      </c>
      <c r="U110" s="119" t="str">
        <f t="shared" si="126"/>
        <v/>
      </c>
      <c r="V110" s="119"/>
      <c r="W110" s="120" t="str">
        <f t="shared" si="145"/>
        <v/>
      </c>
      <c r="X110" s="120" t="str">
        <f t="shared" si="113"/>
        <v/>
      </c>
      <c r="Y110" s="120" t="str">
        <f t="shared" si="127"/>
        <v/>
      </c>
      <c r="Z110" s="120"/>
      <c r="AA110" s="119" t="str">
        <f t="shared" si="146"/>
        <v/>
      </c>
      <c r="AC110" s="26" t="str">
        <f t="shared" si="128"/>
        <v/>
      </c>
      <c r="AD110" s="25" t="str">
        <f t="shared" si="129"/>
        <v/>
      </c>
      <c r="AE110" s="105"/>
      <c r="AF110" s="26" t="str">
        <f t="shared" si="130"/>
        <v/>
      </c>
      <c r="AG110" s="25" t="str">
        <f t="shared" si="131"/>
        <v/>
      </c>
      <c r="AH110" s="123"/>
      <c r="AI110" s="51" t="str">
        <f t="shared" si="132"/>
        <v/>
      </c>
      <c r="AJ110" s="35" t="str">
        <f t="shared" si="133"/>
        <v/>
      </c>
      <c r="AL110" s="25" t="str">
        <f t="shared" si="147"/>
        <v/>
      </c>
      <c r="AM110" s="25" t="str">
        <f t="shared" si="148"/>
        <v/>
      </c>
      <c r="AO110" s="33" t="str">
        <f t="shared" si="149"/>
        <v/>
      </c>
      <c r="AP110" s="33" t="str">
        <f t="shared" si="150"/>
        <v/>
      </c>
      <c r="AQ110" s="125"/>
      <c r="AR110" s="126" t="str">
        <f t="shared" si="151"/>
        <v/>
      </c>
      <c r="AS110" s="126" t="str">
        <f t="shared" si="152"/>
        <v/>
      </c>
      <c r="AT110" s="126"/>
      <c r="AU110" s="62" t="str">
        <f t="shared" si="134"/>
        <v/>
      </c>
      <c r="AV110" s="62" t="str">
        <f t="shared" si="135"/>
        <v/>
      </c>
      <c r="AW110" s="62" t="str">
        <f t="shared" si="136"/>
        <v/>
      </c>
      <c r="AX110" s="61" t="str">
        <f t="shared" si="153"/>
        <v/>
      </c>
      <c r="AY110" s="126"/>
      <c r="AZ110" s="33" t="str">
        <f>IF(B110="","",VLOOKUP($A$3,'Tab1-Plan'!$B$30:$F$33,IF(B110&lt;65,2,3),FALSE))</f>
        <v/>
      </c>
      <c r="BA110" s="33" t="str">
        <f>IF(T110="","",VLOOKUP($A$3,'Tab1-Plan'!$B$30:$F$33,IF(T110&lt;65,4,5),FALSE))</f>
        <v/>
      </c>
      <c r="BB110" s="115"/>
      <c r="BC110" s="126" t="str">
        <f t="shared" si="137"/>
        <v/>
      </c>
      <c r="BD110" s="126" t="str">
        <f t="shared" si="138"/>
        <v/>
      </c>
      <c r="BE110" s="125"/>
      <c r="BF110" s="62" t="str">
        <f t="shared" si="139"/>
        <v/>
      </c>
      <c r="BG110" s="62" t="str">
        <f t="shared" si="140"/>
        <v/>
      </c>
      <c r="BH110" s="62" t="str">
        <f t="shared" si="141"/>
        <v/>
      </c>
      <c r="BI110" s="61" t="str">
        <f t="shared" si="142"/>
        <v/>
      </c>
      <c r="BJ110" s="61"/>
      <c r="BK110" s="61" t="str">
        <f t="shared" si="143"/>
        <v/>
      </c>
      <c r="BL110" s="61" t="str">
        <f t="shared" si="144"/>
        <v/>
      </c>
      <c r="BM110" s="127"/>
      <c r="BU110" s="37"/>
      <c r="BV110" s="127"/>
      <c r="BW110" s="127"/>
    </row>
    <row r="111" spans="1:75">
      <c r="A111" s="26" t="str">
        <f t="shared" si="107"/>
        <v/>
      </c>
      <c r="B111" s="26" t="str">
        <f t="shared" si="108"/>
        <v/>
      </c>
      <c r="C111" s="26" t="str">
        <f t="shared" si="122"/>
        <v/>
      </c>
      <c r="D111" s="103" t="str">
        <f t="shared" si="123"/>
        <v/>
      </c>
      <c r="E111" s="118" t="str">
        <f t="shared" si="124"/>
        <v/>
      </c>
      <c r="F111" s="103" t="str">
        <f t="shared" si="125"/>
        <v/>
      </c>
      <c r="G111" s="103"/>
      <c r="H111" s="60" t="str">
        <f t="shared" si="81"/>
        <v/>
      </c>
      <c r="I111" s="64"/>
      <c r="J111" s="64"/>
      <c r="K111" s="103" t="str">
        <f t="shared" si="109"/>
        <v/>
      </c>
      <c r="L111" s="103" t="str">
        <f t="shared" si="82"/>
        <v/>
      </c>
      <c r="M111" s="103" t="str">
        <f t="shared" si="83"/>
        <v/>
      </c>
      <c r="N111" s="103" t="str">
        <f t="shared" si="84"/>
        <v/>
      </c>
      <c r="O111" s="103" t="str">
        <f t="shared" si="85"/>
        <v/>
      </c>
      <c r="P111" s="103" t="str">
        <f t="shared" si="110"/>
        <v/>
      </c>
      <c r="Q111" s="103" t="str">
        <f t="shared" si="86"/>
        <v/>
      </c>
      <c r="R111" s="103" t="str">
        <f t="shared" si="87"/>
        <v/>
      </c>
      <c r="T111" s="26" t="str">
        <f t="shared" si="111"/>
        <v/>
      </c>
      <c r="U111" s="119" t="str">
        <f t="shared" si="126"/>
        <v/>
      </c>
      <c r="V111" s="119"/>
      <c r="W111" s="120" t="str">
        <f t="shared" si="145"/>
        <v/>
      </c>
      <c r="X111" s="120" t="str">
        <f t="shared" si="113"/>
        <v/>
      </c>
      <c r="Y111" s="120" t="str">
        <f t="shared" si="127"/>
        <v/>
      </c>
      <c r="Z111" s="120"/>
      <c r="AA111" s="119" t="str">
        <f t="shared" si="146"/>
        <v/>
      </c>
      <c r="AC111" s="26" t="str">
        <f t="shared" si="128"/>
        <v/>
      </c>
      <c r="AD111" s="25" t="str">
        <f t="shared" si="129"/>
        <v/>
      </c>
      <c r="AE111" s="105"/>
      <c r="AF111" s="26" t="str">
        <f t="shared" si="130"/>
        <v/>
      </c>
      <c r="AG111" s="25" t="str">
        <f t="shared" si="131"/>
        <v/>
      </c>
      <c r="AH111" s="123"/>
      <c r="AI111" s="51" t="str">
        <f t="shared" si="132"/>
        <v/>
      </c>
      <c r="AJ111" s="35" t="str">
        <f t="shared" si="133"/>
        <v/>
      </c>
      <c r="AL111" s="25" t="str">
        <f t="shared" si="147"/>
        <v/>
      </c>
      <c r="AM111" s="25" t="str">
        <f t="shared" si="148"/>
        <v/>
      </c>
      <c r="AO111" s="33" t="str">
        <f t="shared" si="149"/>
        <v/>
      </c>
      <c r="AP111" s="33" t="str">
        <f t="shared" si="150"/>
        <v/>
      </c>
      <c r="AQ111" s="125"/>
      <c r="AR111" s="126" t="str">
        <f t="shared" si="151"/>
        <v/>
      </c>
      <c r="AS111" s="126" t="str">
        <f t="shared" si="152"/>
        <v/>
      </c>
      <c r="AT111" s="126"/>
      <c r="AU111" s="62" t="str">
        <f t="shared" si="134"/>
        <v/>
      </c>
      <c r="AV111" s="62" t="str">
        <f t="shared" si="135"/>
        <v/>
      </c>
      <c r="AW111" s="62" t="str">
        <f t="shared" si="136"/>
        <v/>
      </c>
      <c r="AX111" s="61" t="str">
        <f t="shared" si="153"/>
        <v/>
      </c>
      <c r="AY111" s="126"/>
      <c r="AZ111" s="33" t="str">
        <f>IF(B111="","",VLOOKUP($A$3,'Tab1-Plan'!$B$30:$F$33,IF(B111&lt;65,2,3),FALSE))</f>
        <v/>
      </c>
      <c r="BA111" s="33" t="str">
        <f>IF(T111="","",VLOOKUP($A$3,'Tab1-Plan'!$B$30:$F$33,IF(T111&lt;65,4,5),FALSE))</f>
        <v/>
      </c>
      <c r="BB111" s="115"/>
      <c r="BC111" s="126" t="str">
        <f t="shared" si="137"/>
        <v/>
      </c>
      <c r="BD111" s="126" t="str">
        <f t="shared" si="138"/>
        <v/>
      </c>
      <c r="BE111" s="125"/>
      <c r="BF111" s="62" t="str">
        <f t="shared" si="139"/>
        <v/>
      </c>
      <c r="BG111" s="62" t="str">
        <f t="shared" si="140"/>
        <v/>
      </c>
      <c r="BH111" s="62" t="str">
        <f t="shared" si="141"/>
        <v/>
      </c>
      <c r="BI111" s="61" t="str">
        <f t="shared" si="142"/>
        <v/>
      </c>
      <c r="BJ111" s="61"/>
      <c r="BK111" s="61" t="str">
        <f t="shared" si="143"/>
        <v/>
      </c>
      <c r="BL111" s="61" t="str">
        <f t="shared" si="144"/>
        <v/>
      </c>
      <c r="BM111" s="127"/>
      <c r="BU111" s="37"/>
      <c r="BV111" s="127"/>
      <c r="BW111" s="127"/>
    </row>
    <row r="112" spans="1:75">
      <c r="A112" s="26" t="str">
        <f t="shared" si="107"/>
        <v/>
      </c>
      <c r="B112" s="26" t="str">
        <f t="shared" si="108"/>
        <v/>
      </c>
      <c r="C112" s="26" t="str">
        <f t="shared" si="122"/>
        <v/>
      </c>
      <c r="D112" s="103" t="str">
        <f t="shared" si="123"/>
        <v/>
      </c>
      <c r="E112" s="118" t="str">
        <f t="shared" si="124"/>
        <v/>
      </c>
      <c r="F112" s="103" t="str">
        <f t="shared" si="125"/>
        <v/>
      </c>
      <c r="G112" s="103"/>
      <c r="H112" s="60" t="str">
        <f t="shared" si="81"/>
        <v/>
      </c>
      <c r="I112" s="64"/>
      <c r="J112" s="64"/>
      <c r="K112" s="103" t="str">
        <f t="shared" si="109"/>
        <v/>
      </c>
      <c r="L112" s="103" t="str">
        <f t="shared" si="82"/>
        <v/>
      </c>
      <c r="M112" s="103" t="str">
        <f t="shared" si="83"/>
        <v/>
      </c>
      <c r="N112" s="103" t="str">
        <f t="shared" si="84"/>
        <v/>
      </c>
      <c r="O112" s="103" t="str">
        <f t="shared" si="85"/>
        <v/>
      </c>
      <c r="P112" s="103" t="str">
        <f t="shared" si="110"/>
        <v/>
      </c>
      <c r="Q112" s="103" t="str">
        <f t="shared" si="86"/>
        <v/>
      </c>
      <c r="R112" s="103" t="str">
        <f t="shared" si="87"/>
        <v/>
      </c>
      <c r="T112" s="26" t="str">
        <f t="shared" si="111"/>
        <v/>
      </c>
      <c r="U112" s="119" t="str">
        <f t="shared" si="126"/>
        <v/>
      </c>
      <c r="V112" s="119"/>
      <c r="W112" s="120" t="str">
        <f t="shared" si="145"/>
        <v/>
      </c>
      <c r="X112" s="120" t="str">
        <f t="shared" si="113"/>
        <v/>
      </c>
      <c r="Y112" s="120" t="str">
        <f t="shared" si="127"/>
        <v/>
      </c>
      <c r="Z112" s="120"/>
      <c r="AA112" s="119" t="str">
        <f t="shared" si="146"/>
        <v/>
      </c>
      <c r="AC112" s="26" t="str">
        <f t="shared" si="128"/>
        <v/>
      </c>
      <c r="AD112" s="25" t="str">
        <f t="shared" si="129"/>
        <v/>
      </c>
      <c r="AE112" s="105"/>
      <c r="AF112" s="26" t="str">
        <f t="shared" si="130"/>
        <v/>
      </c>
      <c r="AG112" s="25" t="str">
        <f t="shared" si="131"/>
        <v/>
      </c>
      <c r="AH112" s="123"/>
      <c r="AI112" s="51" t="str">
        <f t="shared" si="132"/>
        <v/>
      </c>
      <c r="AJ112" s="35" t="str">
        <f t="shared" si="133"/>
        <v/>
      </c>
      <c r="AL112" s="25" t="str">
        <f t="shared" si="147"/>
        <v/>
      </c>
      <c r="AM112" s="25" t="str">
        <f t="shared" si="148"/>
        <v/>
      </c>
      <c r="AO112" s="33" t="str">
        <f t="shared" si="149"/>
        <v/>
      </c>
      <c r="AP112" s="33" t="str">
        <f t="shared" si="150"/>
        <v/>
      </c>
      <c r="AQ112" s="125"/>
      <c r="AR112" s="126" t="str">
        <f t="shared" si="151"/>
        <v/>
      </c>
      <c r="AS112" s="126" t="str">
        <f t="shared" si="152"/>
        <v/>
      </c>
      <c r="AT112" s="126"/>
      <c r="AU112" s="62" t="str">
        <f t="shared" si="134"/>
        <v/>
      </c>
      <c r="AV112" s="62" t="str">
        <f t="shared" si="135"/>
        <v/>
      </c>
      <c r="AW112" s="62" t="str">
        <f t="shared" si="136"/>
        <v/>
      </c>
      <c r="AX112" s="61" t="str">
        <f t="shared" si="153"/>
        <v/>
      </c>
      <c r="AY112" s="126"/>
      <c r="AZ112" s="33" t="str">
        <f>IF(B112="","",VLOOKUP($A$3,'Tab1-Plan'!$B$30:$F$33,IF(B112&lt;65,2,3),FALSE))</f>
        <v/>
      </c>
      <c r="BA112" s="33" t="str">
        <f>IF(T112="","",VLOOKUP($A$3,'Tab1-Plan'!$B$30:$F$33,IF(T112&lt;65,4,5),FALSE))</f>
        <v/>
      </c>
      <c r="BB112" s="115"/>
      <c r="BC112" s="126" t="str">
        <f t="shared" si="137"/>
        <v/>
      </c>
      <c r="BD112" s="126" t="str">
        <f t="shared" si="138"/>
        <v/>
      </c>
      <c r="BE112" s="125"/>
      <c r="BF112" s="62" t="str">
        <f t="shared" si="139"/>
        <v/>
      </c>
      <c r="BG112" s="62" t="str">
        <f t="shared" si="140"/>
        <v/>
      </c>
      <c r="BH112" s="62" t="str">
        <f t="shared" si="141"/>
        <v/>
      </c>
      <c r="BI112" s="61" t="str">
        <f t="shared" si="142"/>
        <v/>
      </c>
      <c r="BJ112" s="61"/>
      <c r="BK112" s="61" t="str">
        <f t="shared" si="143"/>
        <v/>
      </c>
      <c r="BL112" s="61" t="str">
        <f t="shared" si="144"/>
        <v/>
      </c>
      <c r="BM112" s="127"/>
      <c r="BU112" s="37"/>
      <c r="BV112" s="127"/>
      <c r="BW112" s="127"/>
    </row>
    <row r="113" spans="1:75">
      <c r="A113" s="26" t="str">
        <f t="shared" si="107"/>
        <v/>
      </c>
      <c r="B113" s="26" t="str">
        <f t="shared" si="108"/>
        <v/>
      </c>
      <c r="C113" s="26" t="str">
        <f t="shared" si="122"/>
        <v/>
      </c>
      <c r="D113" s="103" t="str">
        <f t="shared" si="123"/>
        <v/>
      </c>
      <c r="E113" s="118" t="str">
        <f t="shared" si="124"/>
        <v/>
      </c>
      <c r="F113" s="103" t="str">
        <f t="shared" si="125"/>
        <v/>
      </c>
      <c r="G113" s="103"/>
      <c r="H113" s="60" t="str">
        <f t="shared" si="81"/>
        <v/>
      </c>
      <c r="I113" s="64"/>
      <c r="J113" s="64"/>
      <c r="K113" s="103" t="str">
        <f t="shared" si="109"/>
        <v/>
      </c>
      <c r="L113" s="103" t="str">
        <f t="shared" si="82"/>
        <v/>
      </c>
      <c r="M113" s="103" t="str">
        <f t="shared" si="83"/>
        <v/>
      </c>
      <c r="N113" s="103" t="str">
        <f t="shared" si="84"/>
        <v/>
      </c>
      <c r="O113" s="103" t="str">
        <f t="shared" si="85"/>
        <v/>
      </c>
      <c r="P113" s="103" t="str">
        <f t="shared" si="110"/>
        <v/>
      </c>
      <c r="Q113" s="103" t="str">
        <f t="shared" si="86"/>
        <v/>
      </c>
      <c r="R113" s="103" t="str">
        <f t="shared" si="87"/>
        <v/>
      </c>
      <c r="T113" s="26" t="str">
        <f t="shared" si="111"/>
        <v/>
      </c>
      <c r="U113" s="119" t="str">
        <f t="shared" si="126"/>
        <v/>
      </c>
      <c r="V113" s="119"/>
      <c r="W113" s="120" t="str">
        <f t="shared" si="145"/>
        <v/>
      </c>
      <c r="X113" s="120" t="str">
        <f t="shared" si="113"/>
        <v/>
      </c>
      <c r="Y113" s="120" t="str">
        <f t="shared" si="127"/>
        <v/>
      </c>
      <c r="Z113" s="120"/>
      <c r="AA113" s="119" t="str">
        <f t="shared" si="146"/>
        <v/>
      </c>
      <c r="AC113" s="26" t="str">
        <f t="shared" si="128"/>
        <v/>
      </c>
      <c r="AD113" s="25" t="str">
        <f t="shared" si="129"/>
        <v/>
      </c>
      <c r="AE113" s="105"/>
      <c r="AF113" s="26" t="str">
        <f t="shared" si="130"/>
        <v/>
      </c>
      <c r="AG113" s="25" t="str">
        <f t="shared" si="131"/>
        <v/>
      </c>
      <c r="AH113" s="123"/>
      <c r="AI113" s="51" t="str">
        <f t="shared" si="132"/>
        <v/>
      </c>
      <c r="AJ113" s="35" t="str">
        <f t="shared" si="133"/>
        <v/>
      </c>
      <c r="AL113" s="25" t="str">
        <f t="shared" si="147"/>
        <v/>
      </c>
      <c r="AM113" s="25" t="str">
        <f t="shared" si="148"/>
        <v/>
      </c>
      <c r="AO113" s="33" t="str">
        <f t="shared" si="149"/>
        <v/>
      </c>
      <c r="AP113" s="33" t="str">
        <f t="shared" si="150"/>
        <v/>
      </c>
      <c r="AQ113" s="125"/>
      <c r="AR113" s="126" t="str">
        <f t="shared" si="151"/>
        <v/>
      </c>
      <c r="AS113" s="126" t="str">
        <f t="shared" si="152"/>
        <v/>
      </c>
      <c r="AT113" s="126"/>
      <c r="AU113" s="62" t="str">
        <f t="shared" si="134"/>
        <v/>
      </c>
      <c r="AV113" s="62" t="str">
        <f t="shared" si="135"/>
        <v/>
      </c>
      <c r="AW113" s="62" t="str">
        <f t="shared" si="136"/>
        <v/>
      </c>
      <c r="AX113" s="61" t="str">
        <f t="shared" si="153"/>
        <v/>
      </c>
      <c r="AY113" s="126"/>
      <c r="AZ113" s="33" t="str">
        <f>IF(B113="","",VLOOKUP($A$3,'Tab1-Plan'!$B$30:$F$33,IF(B113&lt;65,2,3),FALSE))</f>
        <v/>
      </c>
      <c r="BA113" s="33" t="str">
        <f>IF(T113="","",VLOOKUP($A$3,'Tab1-Plan'!$B$30:$F$33,IF(T113&lt;65,4,5),FALSE))</f>
        <v/>
      </c>
      <c r="BB113" s="115"/>
      <c r="BC113" s="126" t="str">
        <f t="shared" si="137"/>
        <v/>
      </c>
      <c r="BD113" s="126" t="str">
        <f t="shared" si="138"/>
        <v/>
      </c>
      <c r="BE113" s="125"/>
      <c r="BF113" s="62" t="str">
        <f t="shared" si="139"/>
        <v/>
      </c>
      <c r="BG113" s="62" t="str">
        <f t="shared" si="140"/>
        <v/>
      </c>
      <c r="BH113" s="62" t="str">
        <f t="shared" si="141"/>
        <v/>
      </c>
      <c r="BI113" s="61" t="str">
        <f t="shared" si="142"/>
        <v/>
      </c>
      <c r="BJ113" s="61"/>
      <c r="BK113" s="61" t="str">
        <f t="shared" si="143"/>
        <v/>
      </c>
      <c r="BL113" s="61" t="str">
        <f t="shared" si="144"/>
        <v/>
      </c>
      <c r="BM113" s="127"/>
      <c r="BU113" s="37"/>
      <c r="BV113" s="127"/>
      <c r="BW113" s="127"/>
    </row>
    <row r="114" spans="1:75">
      <c r="A114" s="26" t="str">
        <f t="shared" si="107"/>
        <v/>
      </c>
      <c r="B114" s="26" t="str">
        <f t="shared" si="108"/>
        <v/>
      </c>
      <c r="C114" s="26" t="str">
        <f t="shared" si="122"/>
        <v/>
      </c>
      <c r="D114" s="103" t="str">
        <f t="shared" si="123"/>
        <v/>
      </c>
      <c r="E114" s="118" t="str">
        <f t="shared" si="124"/>
        <v/>
      </c>
      <c r="F114" s="103" t="str">
        <f t="shared" si="125"/>
        <v/>
      </c>
      <c r="G114" s="103"/>
      <c r="H114" s="60" t="str">
        <f t="shared" si="81"/>
        <v/>
      </c>
      <c r="I114" s="64"/>
      <c r="J114" s="64"/>
      <c r="K114" s="103" t="str">
        <f t="shared" si="109"/>
        <v/>
      </c>
      <c r="L114" s="103" t="str">
        <f t="shared" si="82"/>
        <v/>
      </c>
      <c r="M114" s="103" t="str">
        <f t="shared" si="83"/>
        <v/>
      </c>
      <c r="N114" s="103" t="str">
        <f t="shared" si="84"/>
        <v/>
      </c>
      <c r="O114" s="103" t="str">
        <f t="shared" si="85"/>
        <v/>
      </c>
      <c r="P114" s="103" t="str">
        <f t="shared" si="110"/>
        <v/>
      </c>
      <c r="Q114" s="103" t="str">
        <f t="shared" si="86"/>
        <v/>
      </c>
      <c r="R114" s="103" t="str">
        <f t="shared" si="87"/>
        <v/>
      </c>
      <c r="T114" s="26" t="str">
        <f t="shared" si="111"/>
        <v/>
      </c>
      <c r="U114" s="119" t="str">
        <f t="shared" si="126"/>
        <v/>
      </c>
      <c r="V114" s="119"/>
      <c r="W114" s="120" t="str">
        <f t="shared" si="145"/>
        <v/>
      </c>
      <c r="X114" s="120" t="str">
        <f t="shared" si="113"/>
        <v/>
      </c>
      <c r="Y114" s="120" t="str">
        <f t="shared" si="127"/>
        <v/>
      </c>
      <c r="Z114" s="120"/>
      <c r="AA114" s="119" t="str">
        <f t="shared" si="146"/>
        <v/>
      </c>
      <c r="AC114" s="26" t="str">
        <f t="shared" si="128"/>
        <v/>
      </c>
      <c r="AD114" s="25" t="str">
        <f t="shared" si="129"/>
        <v/>
      </c>
      <c r="AE114" s="105"/>
      <c r="AF114" s="26" t="str">
        <f t="shared" si="130"/>
        <v/>
      </c>
      <c r="AG114" s="25" t="str">
        <f t="shared" si="131"/>
        <v/>
      </c>
      <c r="AH114" s="123"/>
      <c r="AI114" s="51" t="str">
        <f t="shared" si="132"/>
        <v/>
      </c>
      <c r="AJ114" s="35" t="str">
        <f t="shared" si="133"/>
        <v/>
      </c>
      <c r="AL114" s="25" t="str">
        <f t="shared" si="147"/>
        <v/>
      </c>
      <c r="AM114" s="25" t="str">
        <f t="shared" si="148"/>
        <v/>
      </c>
      <c r="AO114" s="33" t="str">
        <f t="shared" si="149"/>
        <v/>
      </c>
      <c r="AP114" s="33" t="str">
        <f t="shared" si="150"/>
        <v/>
      </c>
      <c r="AQ114" s="125"/>
      <c r="AR114" s="126" t="str">
        <f t="shared" si="151"/>
        <v/>
      </c>
      <c r="AS114" s="126" t="str">
        <f t="shared" si="152"/>
        <v/>
      </c>
      <c r="AT114" s="126"/>
      <c r="AU114" s="62" t="str">
        <f t="shared" si="134"/>
        <v/>
      </c>
      <c r="AV114" s="62" t="str">
        <f t="shared" si="135"/>
        <v/>
      </c>
      <c r="AW114" s="62" t="str">
        <f t="shared" si="136"/>
        <v/>
      </c>
      <c r="AX114" s="61" t="str">
        <f t="shared" si="153"/>
        <v/>
      </c>
      <c r="AY114" s="126"/>
      <c r="AZ114" s="33" t="str">
        <f>IF(B114="","",VLOOKUP($A$3,'Tab1-Plan'!$B$30:$F$33,IF(B114&lt;65,2,3),FALSE))</f>
        <v/>
      </c>
      <c r="BA114" s="33" t="str">
        <f>IF(T114="","",VLOOKUP($A$3,'Tab1-Plan'!$B$30:$F$33,IF(T114&lt;65,4,5),FALSE))</f>
        <v/>
      </c>
      <c r="BB114" s="115"/>
      <c r="BC114" s="126" t="str">
        <f t="shared" si="137"/>
        <v/>
      </c>
      <c r="BD114" s="126" t="str">
        <f t="shared" si="138"/>
        <v/>
      </c>
      <c r="BE114" s="125"/>
      <c r="BF114" s="62" t="str">
        <f t="shared" si="139"/>
        <v/>
      </c>
      <c r="BG114" s="62" t="str">
        <f t="shared" si="140"/>
        <v/>
      </c>
      <c r="BH114" s="62" t="str">
        <f t="shared" si="141"/>
        <v/>
      </c>
      <c r="BI114" s="61" t="str">
        <f t="shared" si="142"/>
        <v/>
      </c>
      <c r="BJ114" s="61"/>
      <c r="BK114" s="61" t="str">
        <f t="shared" si="143"/>
        <v/>
      </c>
      <c r="BL114" s="61" t="str">
        <f t="shared" si="144"/>
        <v/>
      </c>
      <c r="BM114" s="127"/>
      <c r="BU114" s="37"/>
      <c r="BV114" s="127"/>
      <c r="BW114" s="127"/>
    </row>
    <row r="115" spans="1:75">
      <c r="A115" s="26" t="str">
        <f t="shared" si="107"/>
        <v/>
      </c>
      <c r="B115" s="26" t="str">
        <f t="shared" si="108"/>
        <v/>
      </c>
      <c r="C115" s="26" t="str">
        <f t="shared" si="122"/>
        <v/>
      </c>
      <c r="D115" s="103" t="str">
        <f t="shared" si="123"/>
        <v/>
      </c>
      <c r="E115" s="118" t="str">
        <f t="shared" si="124"/>
        <v/>
      </c>
      <c r="F115" s="103" t="str">
        <f t="shared" si="125"/>
        <v/>
      </c>
      <c r="G115" s="103"/>
      <c r="H115" s="60" t="str">
        <f t="shared" si="81"/>
        <v/>
      </c>
      <c r="I115" s="64"/>
      <c r="J115" s="64"/>
      <c r="K115" s="103" t="str">
        <f t="shared" si="109"/>
        <v/>
      </c>
      <c r="L115" s="103" t="str">
        <f t="shared" si="82"/>
        <v/>
      </c>
      <c r="M115" s="103" t="str">
        <f t="shared" si="83"/>
        <v/>
      </c>
      <c r="N115" s="103" t="str">
        <f t="shared" si="84"/>
        <v/>
      </c>
      <c r="O115" s="103" t="str">
        <f t="shared" si="85"/>
        <v/>
      </c>
      <c r="P115" s="103" t="str">
        <f t="shared" si="110"/>
        <v/>
      </c>
      <c r="Q115" s="103" t="str">
        <f t="shared" si="86"/>
        <v/>
      </c>
      <c r="R115" s="103" t="str">
        <f t="shared" si="87"/>
        <v/>
      </c>
      <c r="T115" s="26" t="str">
        <f t="shared" si="111"/>
        <v/>
      </c>
      <c r="U115" s="119" t="str">
        <f t="shared" si="126"/>
        <v/>
      </c>
      <c r="V115" s="119"/>
      <c r="W115" s="120" t="str">
        <f t="shared" si="145"/>
        <v/>
      </c>
      <c r="X115" s="120" t="str">
        <f t="shared" si="113"/>
        <v/>
      </c>
      <c r="Y115" s="120" t="str">
        <f t="shared" si="127"/>
        <v/>
      </c>
      <c r="Z115" s="120"/>
      <c r="AA115" s="119" t="str">
        <f t="shared" si="146"/>
        <v/>
      </c>
      <c r="AC115" s="26" t="str">
        <f t="shared" si="128"/>
        <v/>
      </c>
      <c r="AD115" s="25" t="str">
        <f t="shared" si="129"/>
        <v/>
      </c>
      <c r="AE115" s="105"/>
      <c r="AF115" s="26" t="str">
        <f t="shared" si="130"/>
        <v/>
      </c>
      <c r="AG115" s="25" t="str">
        <f t="shared" si="131"/>
        <v/>
      </c>
      <c r="AH115" s="123"/>
      <c r="AI115" s="51" t="str">
        <f t="shared" si="132"/>
        <v/>
      </c>
      <c r="AJ115" s="35" t="str">
        <f t="shared" si="133"/>
        <v/>
      </c>
      <c r="AL115" s="25" t="str">
        <f t="shared" si="147"/>
        <v/>
      </c>
      <c r="AM115" s="25" t="str">
        <f t="shared" si="148"/>
        <v/>
      </c>
      <c r="AO115" s="33" t="str">
        <f t="shared" si="149"/>
        <v/>
      </c>
      <c r="AP115" s="33" t="str">
        <f t="shared" si="150"/>
        <v/>
      </c>
      <c r="AQ115" s="125"/>
      <c r="AR115" s="126" t="str">
        <f t="shared" si="151"/>
        <v/>
      </c>
      <c r="AS115" s="126" t="str">
        <f t="shared" si="152"/>
        <v/>
      </c>
      <c r="AT115" s="126"/>
      <c r="AU115" s="62" t="str">
        <f t="shared" si="134"/>
        <v/>
      </c>
      <c r="AV115" s="62" t="str">
        <f t="shared" si="135"/>
        <v/>
      </c>
      <c r="AW115" s="62" t="str">
        <f t="shared" si="136"/>
        <v/>
      </c>
      <c r="AX115" s="61" t="str">
        <f t="shared" si="153"/>
        <v/>
      </c>
      <c r="AY115" s="126"/>
      <c r="AZ115" s="33" t="str">
        <f>IF(B115="","",VLOOKUP($A$3,'Tab1-Plan'!$B$30:$F$33,IF(B115&lt;65,2,3),FALSE))</f>
        <v/>
      </c>
      <c r="BA115" s="33" t="str">
        <f>IF(T115="","",VLOOKUP($A$3,'Tab1-Plan'!$B$30:$F$33,IF(T115&lt;65,4,5),FALSE))</f>
        <v/>
      </c>
      <c r="BB115" s="115"/>
      <c r="BC115" s="126" t="str">
        <f t="shared" si="137"/>
        <v/>
      </c>
      <c r="BD115" s="126" t="str">
        <f t="shared" si="138"/>
        <v/>
      </c>
      <c r="BE115" s="125"/>
      <c r="BF115" s="62" t="str">
        <f t="shared" si="139"/>
        <v/>
      </c>
      <c r="BG115" s="62" t="str">
        <f t="shared" si="140"/>
        <v/>
      </c>
      <c r="BH115" s="62" t="str">
        <f t="shared" si="141"/>
        <v/>
      </c>
      <c r="BI115" s="61" t="str">
        <f t="shared" si="142"/>
        <v/>
      </c>
      <c r="BJ115" s="61"/>
      <c r="BK115" s="61" t="str">
        <f t="shared" si="143"/>
        <v/>
      </c>
      <c r="BL115" s="61" t="str">
        <f t="shared" si="144"/>
        <v/>
      </c>
      <c r="BM115" s="127"/>
      <c r="BU115" s="37"/>
      <c r="BV115" s="127"/>
      <c r="BW115" s="127"/>
    </row>
    <row r="116" spans="1:75">
      <c r="A116" s="26" t="str">
        <f t="shared" si="107"/>
        <v/>
      </c>
      <c r="B116" s="26" t="str">
        <f t="shared" si="108"/>
        <v/>
      </c>
      <c r="C116" s="26" t="str">
        <f t="shared" si="122"/>
        <v/>
      </c>
      <c r="D116" s="103" t="str">
        <f t="shared" si="123"/>
        <v/>
      </c>
      <c r="E116" s="118" t="str">
        <f t="shared" si="124"/>
        <v/>
      </c>
      <c r="F116" s="103" t="str">
        <f t="shared" si="125"/>
        <v/>
      </c>
      <c r="G116" s="103"/>
      <c r="H116" s="60" t="str">
        <f t="shared" si="81"/>
        <v/>
      </c>
      <c r="I116" s="64"/>
      <c r="J116" s="64"/>
      <c r="K116" s="103" t="str">
        <f t="shared" si="109"/>
        <v/>
      </c>
      <c r="L116" s="103" t="str">
        <f t="shared" si="82"/>
        <v/>
      </c>
      <c r="M116" s="103" t="str">
        <f t="shared" si="83"/>
        <v/>
      </c>
      <c r="N116" s="103" t="str">
        <f t="shared" si="84"/>
        <v/>
      </c>
      <c r="O116" s="103" t="str">
        <f t="shared" si="85"/>
        <v/>
      </c>
      <c r="P116" s="103" t="str">
        <f t="shared" si="110"/>
        <v/>
      </c>
      <c r="Q116" s="103" t="str">
        <f t="shared" si="86"/>
        <v/>
      </c>
      <c r="R116" s="103" t="str">
        <f t="shared" si="87"/>
        <v/>
      </c>
      <c r="T116" s="26" t="str">
        <f t="shared" si="111"/>
        <v/>
      </c>
      <c r="U116" s="119" t="str">
        <f t="shared" si="126"/>
        <v/>
      </c>
      <c r="V116" s="119"/>
      <c r="W116" s="120" t="str">
        <f t="shared" si="145"/>
        <v/>
      </c>
      <c r="X116" s="120" t="str">
        <f t="shared" si="113"/>
        <v/>
      </c>
      <c r="Y116" s="120" t="str">
        <f t="shared" si="127"/>
        <v/>
      </c>
      <c r="Z116" s="120"/>
      <c r="AA116" s="119" t="str">
        <f t="shared" si="146"/>
        <v/>
      </c>
      <c r="AC116" s="26" t="str">
        <f t="shared" si="128"/>
        <v/>
      </c>
      <c r="AD116" s="25" t="str">
        <f t="shared" si="129"/>
        <v/>
      </c>
      <c r="AE116" s="105"/>
      <c r="AF116" s="26" t="str">
        <f t="shared" si="130"/>
        <v/>
      </c>
      <c r="AG116" s="25" t="str">
        <f t="shared" si="131"/>
        <v/>
      </c>
      <c r="AH116" s="123"/>
      <c r="AI116" s="51" t="str">
        <f t="shared" si="132"/>
        <v/>
      </c>
      <c r="AJ116" s="35" t="str">
        <f t="shared" si="133"/>
        <v/>
      </c>
      <c r="AL116" s="25" t="str">
        <f t="shared" si="147"/>
        <v/>
      </c>
      <c r="AM116" s="25" t="str">
        <f t="shared" si="148"/>
        <v/>
      </c>
      <c r="AO116" s="33" t="str">
        <f t="shared" si="149"/>
        <v/>
      </c>
      <c r="AP116" s="33" t="str">
        <f t="shared" si="150"/>
        <v/>
      </c>
      <c r="AQ116" s="125"/>
      <c r="AR116" s="126" t="str">
        <f t="shared" si="151"/>
        <v/>
      </c>
      <c r="AS116" s="126" t="str">
        <f t="shared" si="152"/>
        <v/>
      </c>
      <c r="AT116" s="126"/>
      <c r="AU116" s="62" t="str">
        <f t="shared" si="134"/>
        <v/>
      </c>
      <c r="AV116" s="62" t="str">
        <f t="shared" si="135"/>
        <v/>
      </c>
      <c r="AW116" s="62" t="str">
        <f t="shared" si="136"/>
        <v/>
      </c>
      <c r="AX116" s="61" t="str">
        <f t="shared" si="153"/>
        <v/>
      </c>
      <c r="AY116" s="126"/>
      <c r="AZ116" s="33" t="str">
        <f>IF(B116="","",VLOOKUP($A$3,'Tab1-Plan'!$B$30:$F$33,IF(B116&lt;65,2,3),FALSE))</f>
        <v/>
      </c>
      <c r="BA116" s="33" t="str">
        <f>IF(T116="","",VLOOKUP($A$3,'Tab1-Plan'!$B$30:$F$33,IF(T116&lt;65,4,5),FALSE))</f>
        <v/>
      </c>
      <c r="BB116" s="115"/>
      <c r="BC116" s="126" t="str">
        <f t="shared" si="137"/>
        <v/>
      </c>
      <c r="BD116" s="126" t="str">
        <f t="shared" si="138"/>
        <v/>
      </c>
      <c r="BE116" s="125"/>
      <c r="BF116" s="62" t="str">
        <f t="shared" si="139"/>
        <v/>
      </c>
      <c r="BG116" s="62" t="str">
        <f t="shared" si="140"/>
        <v/>
      </c>
      <c r="BH116" s="62" t="str">
        <f t="shared" si="141"/>
        <v/>
      </c>
      <c r="BI116" s="61" t="str">
        <f t="shared" si="142"/>
        <v/>
      </c>
      <c r="BJ116" s="61"/>
      <c r="BK116" s="61" t="str">
        <f t="shared" si="143"/>
        <v/>
      </c>
      <c r="BL116" s="61" t="str">
        <f t="shared" si="144"/>
        <v/>
      </c>
      <c r="BM116" s="127"/>
      <c r="BU116" s="37"/>
      <c r="BV116" s="127"/>
      <c r="BW116" s="127"/>
    </row>
    <row r="117" spans="1:75">
      <c r="A117" s="26" t="str">
        <f t="shared" si="107"/>
        <v/>
      </c>
      <c r="B117" s="26" t="str">
        <f t="shared" si="108"/>
        <v/>
      </c>
      <c r="C117" s="26" t="str">
        <f t="shared" si="122"/>
        <v/>
      </c>
      <c r="D117" s="103" t="str">
        <f t="shared" si="123"/>
        <v/>
      </c>
      <c r="E117" s="118" t="str">
        <f t="shared" si="124"/>
        <v/>
      </c>
      <c r="F117" s="103" t="str">
        <f t="shared" si="125"/>
        <v/>
      </c>
      <c r="G117" s="103"/>
      <c r="H117" s="60" t="str">
        <f t="shared" si="81"/>
        <v/>
      </c>
      <c r="I117" s="64"/>
      <c r="J117" s="64"/>
      <c r="K117" s="103" t="str">
        <f t="shared" si="109"/>
        <v/>
      </c>
      <c r="L117" s="103" t="str">
        <f t="shared" si="82"/>
        <v/>
      </c>
      <c r="M117" s="103" t="str">
        <f t="shared" si="83"/>
        <v/>
      </c>
      <c r="N117" s="103" t="str">
        <f t="shared" si="84"/>
        <v/>
      </c>
      <c r="O117" s="103" t="str">
        <f t="shared" si="85"/>
        <v/>
      </c>
      <c r="P117" s="103" t="str">
        <f t="shared" si="110"/>
        <v/>
      </c>
      <c r="Q117" s="103" t="str">
        <f t="shared" si="86"/>
        <v/>
      </c>
      <c r="R117" s="103" t="str">
        <f t="shared" si="87"/>
        <v/>
      </c>
      <c r="T117" s="26" t="str">
        <f t="shared" si="111"/>
        <v/>
      </c>
      <c r="U117" s="119" t="str">
        <f t="shared" si="126"/>
        <v/>
      </c>
      <c r="V117" s="119"/>
      <c r="W117" s="120" t="str">
        <f t="shared" si="145"/>
        <v/>
      </c>
      <c r="X117" s="120" t="str">
        <f t="shared" si="113"/>
        <v/>
      </c>
      <c r="Y117" s="120" t="str">
        <f t="shared" si="127"/>
        <v/>
      </c>
      <c r="Z117" s="120"/>
      <c r="AA117" s="119" t="str">
        <f t="shared" si="146"/>
        <v/>
      </c>
      <c r="AC117" s="26" t="str">
        <f t="shared" si="128"/>
        <v/>
      </c>
      <c r="AD117" s="25" t="str">
        <f t="shared" si="129"/>
        <v/>
      </c>
      <c r="AE117" s="105"/>
      <c r="AF117" s="26" t="str">
        <f t="shared" si="130"/>
        <v/>
      </c>
      <c r="AG117" s="25" t="str">
        <f t="shared" si="131"/>
        <v/>
      </c>
      <c r="AH117" s="123"/>
      <c r="AI117" s="51" t="str">
        <f t="shared" si="132"/>
        <v/>
      </c>
      <c r="AJ117" s="35" t="str">
        <f t="shared" si="133"/>
        <v/>
      </c>
      <c r="AL117" s="25" t="str">
        <f t="shared" si="147"/>
        <v/>
      </c>
      <c r="AM117" s="25" t="str">
        <f t="shared" si="148"/>
        <v/>
      </c>
      <c r="AO117" s="33" t="str">
        <f t="shared" si="149"/>
        <v/>
      </c>
      <c r="AP117" s="33" t="str">
        <f t="shared" si="150"/>
        <v/>
      </c>
      <c r="AQ117" s="125"/>
      <c r="AR117" s="126" t="str">
        <f t="shared" si="151"/>
        <v/>
      </c>
      <c r="AS117" s="126" t="str">
        <f t="shared" si="152"/>
        <v/>
      </c>
      <c r="AT117" s="126"/>
      <c r="AU117" s="62" t="str">
        <f t="shared" si="134"/>
        <v/>
      </c>
      <c r="AV117" s="62" t="str">
        <f t="shared" si="135"/>
        <v/>
      </c>
      <c r="AW117" s="62" t="str">
        <f t="shared" si="136"/>
        <v/>
      </c>
      <c r="AX117" s="61" t="str">
        <f t="shared" si="153"/>
        <v/>
      </c>
      <c r="AY117" s="126"/>
      <c r="AZ117" s="33" t="str">
        <f>IF(B117="","",VLOOKUP($A$3,'Tab1-Plan'!$B$30:$F$33,IF(B117&lt;65,2,3),FALSE))</f>
        <v/>
      </c>
      <c r="BA117" s="33" t="str">
        <f>IF(T117="","",VLOOKUP($A$3,'Tab1-Plan'!$B$30:$F$33,IF(T117&lt;65,4,5),FALSE))</f>
        <v/>
      </c>
      <c r="BB117" s="115"/>
      <c r="BC117" s="126" t="str">
        <f t="shared" si="137"/>
        <v/>
      </c>
      <c r="BD117" s="126" t="str">
        <f t="shared" si="138"/>
        <v/>
      </c>
      <c r="BE117" s="125"/>
      <c r="BF117" s="62" t="str">
        <f t="shared" si="139"/>
        <v/>
      </c>
      <c r="BG117" s="62" t="str">
        <f t="shared" si="140"/>
        <v/>
      </c>
      <c r="BH117" s="62" t="str">
        <f t="shared" si="141"/>
        <v/>
      </c>
      <c r="BI117" s="61" t="str">
        <f t="shared" si="142"/>
        <v/>
      </c>
      <c r="BJ117" s="61"/>
      <c r="BK117" s="61" t="str">
        <f t="shared" si="143"/>
        <v/>
      </c>
      <c r="BL117" s="61" t="str">
        <f t="shared" si="144"/>
        <v/>
      </c>
      <c r="BM117" s="127"/>
      <c r="BU117" s="37"/>
      <c r="BV117" s="127"/>
      <c r="BW117" s="127"/>
    </row>
    <row r="118" spans="1:75">
      <c r="A118" s="26" t="str">
        <f t="shared" si="107"/>
        <v/>
      </c>
      <c r="B118" s="26" t="str">
        <f t="shared" si="108"/>
        <v/>
      </c>
      <c r="C118" s="26" t="str">
        <f t="shared" si="122"/>
        <v/>
      </c>
      <c r="D118" s="103" t="str">
        <f t="shared" si="123"/>
        <v/>
      </c>
      <c r="E118" s="118" t="str">
        <f t="shared" si="124"/>
        <v/>
      </c>
      <c r="F118" s="103" t="str">
        <f t="shared" si="125"/>
        <v/>
      </c>
      <c r="G118" s="103"/>
      <c r="H118" s="60" t="str">
        <f t="shared" si="81"/>
        <v/>
      </c>
      <c r="I118" s="64"/>
      <c r="J118" s="64"/>
      <c r="K118" s="103" t="str">
        <f t="shared" si="109"/>
        <v/>
      </c>
      <c r="L118" s="103" t="str">
        <f t="shared" si="82"/>
        <v/>
      </c>
      <c r="M118" s="103" t="str">
        <f t="shared" si="83"/>
        <v/>
      </c>
      <c r="N118" s="103" t="str">
        <f t="shared" si="84"/>
        <v/>
      </c>
      <c r="O118" s="103" t="str">
        <f t="shared" si="85"/>
        <v/>
      </c>
      <c r="P118" s="103" t="str">
        <f t="shared" si="110"/>
        <v/>
      </c>
      <c r="Q118" s="103" t="str">
        <f t="shared" si="86"/>
        <v/>
      </c>
      <c r="R118" s="103" t="str">
        <f t="shared" si="87"/>
        <v/>
      </c>
      <c r="T118" s="26" t="str">
        <f t="shared" si="111"/>
        <v/>
      </c>
      <c r="U118" s="119" t="str">
        <f t="shared" si="126"/>
        <v/>
      </c>
      <c r="V118" s="119"/>
      <c r="W118" s="120" t="str">
        <f t="shared" si="145"/>
        <v/>
      </c>
      <c r="X118" s="120" t="str">
        <f t="shared" si="113"/>
        <v/>
      </c>
      <c r="Y118" s="120" t="str">
        <f t="shared" si="127"/>
        <v/>
      </c>
      <c r="Z118" s="120"/>
      <c r="AA118" s="119" t="str">
        <f t="shared" si="146"/>
        <v/>
      </c>
      <c r="AC118" s="26" t="str">
        <f t="shared" si="128"/>
        <v/>
      </c>
      <c r="AD118" s="25" t="str">
        <f t="shared" si="129"/>
        <v/>
      </c>
      <c r="AE118" s="105"/>
      <c r="AF118" s="26" t="str">
        <f t="shared" si="130"/>
        <v/>
      </c>
      <c r="AG118" s="25" t="str">
        <f t="shared" si="131"/>
        <v/>
      </c>
      <c r="AH118" s="123"/>
      <c r="AI118" s="51" t="str">
        <f t="shared" si="132"/>
        <v/>
      </c>
      <c r="AJ118" s="35" t="str">
        <f t="shared" si="133"/>
        <v/>
      </c>
      <c r="AL118" s="25" t="str">
        <f t="shared" si="147"/>
        <v/>
      </c>
      <c r="AM118" s="25" t="str">
        <f t="shared" si="148"/>
        <v/>
      </c>
      <c r="AO118" s="33" t="str">
        <f t="shared" si="149"/>
        <v/>
      </c>
      <c r="AP118" s="33" t="str">
        <f t="shared" si="150"/>
        <v/>
      </c>
      <c r="AQ118" s="125"/>
      <c r="AR118" s="126" t="str">
        <f t="shared" si="151"/>
        <v/>
      </c>
      <c r="AS118" s="126" t="str">
        <f t="shared" si="152"/>
        <v/>
      </c>
      <c r="AT118" s="126"/>
      <c r="AU118" s="62" t="str">
        <f t="shared" si="134"/>
        <v/>
      </c>
      <c r="AV118" s="62" t="str">
        <f t="shared" si="135"/>
        <v/>
      </c>
      <c r="AW118" s="62" t="str">
        <f t="shared" si="136"/>
        <v/>
      </c>
      <c r="AX118" s="61" t="str">
        <f t="shared" si="153"/>
        <v/>
      </c>
      <c r="AY118" s="126"/>
      <c r="AZ118" s="33" t="str">
        <f>IF(B118="","",VLOOKUP($A$3,'Tab1-Plan'!$B$30:$F$33,IF(B118&lt;65,2,3),FALSE))</f>
        <v/>
      </c>
      <c r="BA118" s="33" t="str">
        <f>IF(T118="","",VLOOKUP($A$3,'Tab1-Plan'!$B$30:$F$33,IF(T118&lt;65,4,5),FALSE))</f>
        <v/>
      </c>
      <c r="BB118" s="115"/>
      <c r="BC118" s="126" t="str">
        <f t="shared" si="137"/>
        <v/>
      </c>
      <c r="BD118" s="126" t="str">
        <f t="shared" si="138"/>
        <v/>
      </c>
      <c r="BE118" s="125"/>
      <c r="BF118" s="62" t="str">
        <f t="shared" si="139"/>
        <v/>
      </c>
      <c r="BG118" s="62" t="str">
        <f t="shared" si="140"/>
        <v/>
      </c>
      <c r="BH118" s="62" t="str">
        <f t="shared" si="141"/>
        <v/>
      </c>
      <c r="BI118" s="61" t="str">
        <f t="shared" si="142"/>
        <v/>
      </c>
      <c r="BJ118" s="61"/>
      <c r="BK118" s="61" t="str">
        <f t="shared" si="143"/>
        <v/>
      </c>
      <c r="BL118" s="61" t="str">
        <f t="shared" si="144"/>
        <v/>
      </c>
      <c r="BM118" s="127"/>
      <c r="BU118" s="37"/>
      <c r="BV118" s="127"/>
      <c r="BW118" s="127"/>
    </row>
    <row r="119" spans="1:75">
      <c r="A119" s="26" t="str">
        <f t="shared" si="107"/>
        <v/>
      </c>
      <c r="B119" s="26" t="str">
        <f t="shared" si="108"/>
        <v/>
      </c>
      <c r="C119" s="26" t="str">
        <f t="shared" si="122"/>
        <v/>
      </c>
      <c r="D119" s="103" t="str">
        <f t="shared" si="123"/>
        <v/>
      </c>
      <c r="E119" s="118" t="str">
        <f t="shared" si="124"/>
        <v/>
      </c>
      <c r="F119" s="103" t="str">
        <f t="shared" si="125"/>
        <v/>
      </c>
      <c r="G119" s="103"/>
      <c r="H119" s="60" t="str">
        <f t="shared" si="81"/>
        <v/>
      </c>
      <c r="I119" s="64"/>
      <c r="J119" s="64"/>
      <c r="K119" s="103" t="str">
        <f t="shared" si="109"/>
        <v/>
      </c>
      <c r="L119" s="103" t="str">
        <f t="shared" si="82"/>
        <v/>
      </c>
      <c r="M119" s="103" t="str">
        <f t="shared" si="83"/>
        <v/>
      </c>
      <c r="N119" s="103" t="str">
        <f t="shared" si="84"/>
        <v/>
      </c>
      <c r="O119" s="103" t="str">
        <f t="shared" si="85"/>
        <v/>
      </c>
      <c r="P119" s="103" t="str">
        <f t="shared" si="110"/>
        <v/>
      </c>
      <c r="Q119" s="103" t="str">
        <f t="shared" si="86"/>
        <v/>
      </c>
      <c r="R119" s="103" t="str">
        <f t="shared" si="87"/>
        <v/>
      </c>
      <c r="T119" s="26" t="str">
        <f t="shared" si="111"/>
        <v/>
      </c>
      <c r="U119" s="119" t="str">
        <f t="shared" si="126"/>
        <v/>
      </c>
      <c r="V119" s="119"/>
      <c r="W119" s="120" t="str">
        <f t="shared" si="145"/>
        <v/>
      </c>
      <c r="X119" s="120" t="str">
        <f t="shared" si="113"/>
        <v/>
      </c>
      <c r="Y119" s="120" t="str">
        <f t="shared" si="127"/>
        <v/>
      </c>
      <c r="Z119" s="120"/>
      <c r="AA119" s="119" t="str">
        <f t="shared" si="146"/>
        <v/>
      </c>
      <c r="AC119" s="26" t="str">
        <f t="shared" si="128"/>
        <v/>
      </c>
      <c r="AD119" s="25" t="str">
        <f t="shared" si="129"/>
        <v/>
      </c>
      <c r="AE119" s="105"/>
      <c r="AF119" s="26" t="str">
        <f t="shared" si="130"/>
        <v/>
      </c>
      <c r="AG119" s="25" t="str">
        <f t="shared" si="131"/>
        <v/>
      </c>
      <c r="AH119" s="123"/>
      <c r="AI119" s="51" t="str">
        <f t="shared" si="132"/>
        <v/>
      </c>
      <c r="AJ119" s="35" t="str">
        <f t="shared" si="133"/>
        <v/>
      </c>
      <c r="AL119" s="25" t="str">
        <f t="shared" si="147"/>
        <v/>
      </c>
      <c r="AM119" s="25" t="str">
        <f t="shared" si="148"/>
        <v/>
      </c>
      <c r="AO119" s="33" t="str">
        <f t="shared" si="149"/>
        <v/>
      </c>
      <c r="AP119" s="33" t="str">
        <f t="shared" si="150"/>
        <v/>
      </c>
      <c r="AQ119" s="125"/>
      <c r="AR119" s="126" t="str">
        <f t="shared" si="151"/>
        <v/>
      </c>
      <c r="AS119" s="126" t="str">
        <f t="shared" si="152"/>
        <v/>
      </c>
      <c r="AT119" s="126"/>
      <c r="AU119" s="62" t="str">
        <f t="shared" si="134"/>
        <v/>
      </c>
      <c r="AV119" s="62" t="str">
        <f t="shared" si="135"/>
        <v/>
      </c>
      <c r="AW119" s="62" t="str">
        <f t="shared" si="136"/>
        <v/>
      </c>
      <c r="AX119" s="61" t="str">
        <f t="shared" si="153"/>
        <v/>
      </c>
      <c r="AY119" s="126"/>
      <c r="AZ119" s="33" t="str">
        <f>IF(B119="","",VLOOKUP($A$3,'Tab1-Plan'!$B$30:$F$33,IF(B119&lt;65,2,3),FALSE))</f>
        <v/>
      </c>
      <c r="BA119" s="33" t="str">
        <f>IF(T119="","",VLOOKUP($A$3,'Tab1-Plan'!$B$30:$F$33,IF(T119&lt;65,4,5),FALSE))</f>
        <v/>
      </c>
      <c r="BB119" s="115"/>
      <c r="BC119" s="126" t="str">
        <f t="shared" si="137"/>
        <v/>
      </c>
      <c r="BD119" s="126" t="str">
        <f t="shared" si="138"/>
        <v/>
      </c>
      <c r="BE119" s="125"/>
      <c r="BF119" s="62" t="str">
        <f t="shared" si="139"/>
        <v/>
      </c>
      <c r="BG119" s="62" t="str">
        <f t="shared" si="140"/>
        <v/>
      </c>
      <c r="BH119" s="62" t="str">
        <f t="shared" si="141"/>
        <v/>
      </c>
      <c r="BI119" s="61" t="str">
        <f t="shared" si="142"/>
        <v/>
      </c>
      <c r="BJ119" s="61"/>
      <c r="BK119" s="61" t="str">
        <f t="shared" si="143"/>
        <v/>
      </c>
      <c r="BL119" s="61" t="str">
        <f t="shared" si="144"/>
        <v/>
      </c>
      <c r="BM119" s="127"/>
      <c r="BU119" s="37"/>
      <c r="BV119" s="127"/>
      <c r="BW119" s="127"/>
    </row>
    <row r="120" spans="1:75">
      <c r="A120" s="26" t="str">
        <f t="shared" si="107"/>
        <v/>
      </c>
      <c r="B120" s="26" t="str">
        <f t="shared" si="108"/>
        <v/>
      </c>
      <c r="C120" s="26" t="str">
        <f t="shared" si="122"/>
        <v/>
      </c>
      <c r="D120" s="103" t="str">
        <f t="shared" si="123"/>
        <v/>
      </c>
      <c r="E120" s="118" t="str">
        <f t="shared" si="124"/>
        <v/>
      </c>
      <c r="F120" s="103" t="str">
        <f t="shared" si="125"/>
        <v/>
      </c>
      <c r="G120" s="103"/>
      <c r="H120" s="60" t="str">
        <f t="shared" si="81"/>
        <v/>
      </c>
      <c r="I120" s="64"/>
      <c r="J120" s="64"/>
      <c r="K120" s="103" t="str">
        <f t="shared" si="109"/>
        <v/>
      </c>
      <c r="L120" s="103" t="str">
        <f t="shared" si="82"/>
        <v/>
      </c>
      <c r="M120" s="103" t="str">
        <f t="shared" si="83"/>
        <v/>
      </c>
      <c r="N120" s="103" t="str">
        <f t="shared" si="84"/>
        <v/>
      </c>
      <c r="O120" s="103" t="str">
        <f t="shared" si="85"/>
        <v/>
      </c>
      <c r="P120" s="103" t="str">
        <f t="shared" si="110"/>
        <v/>
      </c>
      <c r="Q120" s="103" t="str">
        <f t="shared" si="86"/>
        <v/>
      </c>
      <c r="R120" s="103" t="str">
        <f t="shared" si="87"/>
        <v/>
      </c>
      <c r="T120" s="26" t="str">
        <f t="shared" si="111"/>
        <v/>
      </c>
      <c r="U120" s="119" t="str">
        <f t="shared" si="126"/>
        <v/>
      </c>
      <c r="V120" s="119"/>
      <c r="W120" s="120" t="str">
        <f t="shared" si="145"/>
        <v/>
      </c>
      <c r="X120" s="120" t="str">
        <f t="shared" si="113"/>
        <v/>
      </c>
      <c r="Y120" s="120" t="str">
        <f t="shared" si="127"/>
        <v/>
      </c>
      <c r="Z120" s="120"/>
      <c r="AA120" s="119" t="str">
        <f t="shared" si="146"/>
        <v/>
      </c>
      <c r="AC120" s="26" t="str">
        <f t="shared" si="128"/>
        <v/>
      </c>
      <c r="AD120" s="25" t="str">
        <f t="shared" si="129"/>
        <v/>
      </c>
      <c r="AE120" s="105"/>
      <c r="AF120" s="26" t="str">
        <f t="shared" si="130"/>
        <v/>
      </c>
      <c r="AG120" s="25" t="str">
        <f t="shared" si="131"/>
        <v/>
      </c>
      <c r="AH120" s="123"/>
      <c r="AI120" s="51" t="str">
        <f t="shared" si="132"/>
        <v/>
      </c>
      <c r="AJ120" s="35" t="str">
        <f t="shared" si="133"/>
        <v/>
      </c>
      <c r="AL120" s="25" t="str">
        <f t="shared" si="147"/>
        <v/>
      </c>
      <c r="AM120" s="25" t="str">
        <f t="shared" si="148"/>
        <v/>
      </c>
      <c r="AO120" s="33" t="str">
        <f t="shared" si="149"/>
        <v/>
      </c>
      <c r="AP120" s="33" t="str">
        <f t="shared" si="150"/>
        <v/>
      </c>
      <c r="AQ120" s="125"/>
      <c r="AR120" s="126" t="str">
        <f t="shared" si="151"/>
        <v/>
      </c>
      <c r="AS120" s="126" t="str">
        <f t="shared" si="152"/>
        <v/>
      </c>
      <c r="AT120" s="126"/>
      <c r="AU120" s="62" t="str">
        <f t="shared" si="134"/>
        <v/>
      </c>
      <c r="AV120" s="62" t="str">
        <f t="shared" si="135"/>
        <v/>
      </c>
      <c r="AW120" s="62" t="str">
        <f t="shared" si="136"/>
        <v/>
      </c>
      <c r="AX120" s="61" t="str">
        <f t="shared" si="153"/>
        <v/>
      </c>
      <c r="AY120" s="126"/>
      <c r="AZ120" s="33" t="str">
        <f>IF(B120="","",VLOOKUP($A$3,'Tab1-Plan'!$B$30:$F$33,IF(B120&lt;65,2,3),FALSE))</f>
        <v/>
      </c>
      <c r="BA120" s="33" t="str">
        <f>IF(T120="","",VLOOKUP($A$3,'Tab1-Plan'!$B$30:$F$33,IF(T120&lt;65,4,5),FALSE))</f>
        <v/>
      </c>
      <c r="BB120" s="115"/>
      <c r="BC120" s="126" t="str">
        <f t="shared" si="137"/>
        <v/>
      </c>
      <c r="BD120" s="126" t="str">
        <f t="shared" si="138"/>
        <v/>
      </c>
      <c r="BE120" s="125"/>
      <c r="BF120" s="62" t="str">
        <f t="shared" si="139"/>
        <v/>
      </c>
      <c r="BG120" s="62" t="str">
        <f t="shared" si="140"/>
        <v/>
      </c>
      <c r="BH120" s="62" t="str">
        <f t="shared" si="141"/>
        <v/>
      </c>
      <c r="BI120" s="61" t="str">
        <f t="shared" si="142"/>
        <v/>
      </c>
      <c r="BJ120" s="61"/>
      <c r="BK120" s="61" t="str">
        <f t="shared" si="143"/>
        <v/>
      </c>
      <c r="BL120" s="61" t="str">
        <f t="shared" si="144"/>
        <v/>
      </c>
      <c r="BM120" s="127"/>
      <c r="BU120" s="37"/>
      <c r="BV120" s="127"/>
      <c r="BW120" s="127"/>
    </row>
    <row r="121" spans="1:75">
      <c r="A121" s="26" t="str">
        <f t="shared" si="107"/>
        <v/>
      </c>
      <c r="B121" s="26" t="str">
        <f t="shared" si="108"/>
        <v/>
      </c>
      <c r="C121" s="26" t="str">
        <f t="shared" si="122"/>
        <v/>
      </c>
      <c r="D121" s="103" t="str">
        <f t="shared" si="123"/>
        <v/>
      </c>
      <c r="E121" s="118" t="str">
        <f t="shared" si="124"/>
        <v/>
      </c>
      <c r="F121" s="103" t="str">
        <f t="shared" si="125"/>
        <v/>
      </c>
      <c r="G121" s="103"/>
      <c r="H121" s="60" t="str">
        <f t="shared" si="81"/>
        <v/>
      </c>
      <c r="I121" s="64"/>
      <c r="J121" s="64"/>
      <c r="K121" s="103" t="str">
        <f t="shared" si="109"/>
        <v/>
      </c>
      <c r="L121" s="103" t="str">
        <f t="shared" si="82"/>
        <v/>
      </c>
      <c r="M121" s="103" t="str">
        <f t="shared" si="83"/>
        <v/>
      </c>
      <c r="N121" s="103" t="str">
        <f t="shared" si="84"/>
        <v/>
      </c>
      <c r="O121" s="103" t="str">
        <f t="shared" si="85"/>
        <v/>
      </c>
      <c r="P121" s="103" t="str">
        <f t="shared" si="110"/>
        <v/>
      </c>
      <c r="Q121" s="103" t="str">
        <f t="shared" si="86"/>
        <v/>
      </c>
      <c r="R121" s="103" t="str">
        <f t="shared" si="87"/>
        <v/>
      </c>
      <c r="T121" s="26" t="str">
        <f t="shared" si="111"/>
        <v/>
      </c>
      <c r="U121" s="119" t="str">
        <f t="shared" si="126"/>
        <v/>
      </c>
      <c r="V121" s="119"/>
      <c r="W121" s="120" t="str">
        <f t="shared" si="145"/>
        <v/>
      </c>
      <c r="X121" s="120" t="str">
        <f t="shared" si="113"/>
        <v/>
      </c>
      <c r="Y121" s="120" t="str">
        <f t="shared" si="127"/>
        <v/>
      </c>
      <c r="Z121" s="120"/>
      <c r="AA121" s="119" t="str">
        <f t="shared" si="146"/>
        <v/>
      </c>
      <c r="AC121" s="26" t="str">
        <f t="shared" si="128"/>
        <v/>
      </c>
      <c r="AD121" s="25" t="str">
        <f t="shared" si="129"/>
        <v/>
      </c>
      <c r="AE121" s="105"/>
      <c r="AF121" s="26" t="str">
        <f t="shared" si="130"/>
        <v/>
      </c>
      <c r="AG121" s="25" t="str">
        <f t="shared" si="131"/>
        <v/>
      </c>
      <c r="AH121" s="123"/>
      <c r="AI121" s="51" t="str">
        <f t="shared" si="132"/>
        <v/>
      </c>
      <c r="AJ121" s="35" t="str">
        <f t="shared" si="133"/>
        <v/>
      </c>
      <c r="AL121" s="25" t="str">
        <f t="shared" si="147"/>
        <v/>
      </c>
      <c r="AM121" s="25" t="str">
        <f t="shared" si="148"/>
        <v/>
      </c>
      <c r="AO121" s="33" t="str">
        <f t="shared" si="149"/>
        <v/>
      </c>
      <c r="AP121" s="33" t="str">
        <f t="shared" si="150"/>
        <v/>
      </c>
      <c r="AQ121" s="125"/>
      <c r="AR121" s="126" t="str">
        <f t="shared" si="151"/>
        <v/>
      </c>
      <c r="AS121" s="126" t="str">
        <f t="shared" si="152"/>
        <v/>
      </c>
      <c r="AT121" s="126"/>
      <c r="AU121" s="62" t="str">
        <f t="shared" si="134"/>
        <v/>
      </c>
      <c r="AV121" s="62" t="str">
        <f t="shared" si="135"/>
        <v/>
      </c>
      <c r="AW121" s="62" t="str">
        <f t="shared" si="136"/>
        <v/>
      </c>
      <c r="AX121" s="61" t="str">
        <f t="shared" si="153"/>
        <v/>
      </c>
      <c r="AY121" s="126"/>
      <c r="AZ121" s="33" t="str">
        <f>IF(B121="","",VLOOKUP($A$3,'Tab1-Plan'!$B$30:$F$33,IF(B121&lt;65,2,3),FALSE))</f>
        <v/>
      </c>
      <c r="BA121" s="33" t="str">
        <f>IF(T121="","",VLOOKUP($A$3,'Tab1-Plan'!$B$30:$F$33,IF(T121&lt;65,4,5),FALSE))</f>
        <v/>
      </c>
      <c r="BB121" s="115"/>
      <c r="BC121" s="126" t="str">
        <f t="shared" si="137"/>
        <v/>
      </c>
      <c r="BD121" s="126" t="str">
        <f t="shared" si="138"/>
        <v/>
      </c>
      <c r="BE121" s="125"/>
      <c r="BF121" s="62" t="str">
        <f t="shared" si="139"/>
        <v/>
      </c>
      <c r="BG121" s="62" t="str">
        <f t="shared" si="140"/>
        <v/>
      </c>
      <c r="BH121" s="62" t="str">
        <f t="shared" si="141"/>
        <v/>
      </c>
      <c r="BI121" s="61" t="str">
        <f t="shared" si="142"/>
        <v/>
      </c>
      <c r="BJ121" s="61"/>
      <c r="BK121" s="61" t="str">
        <f t="shared" si="143"/>
        <v/>
      </c>
      <c r="BL121" s="61" t="str">
        <f t="shared" si="144"/>
        <v/>
      </c>
      <c r="BM121" s="127"/>
      <c r="BU121" s="37"/>
      <c r="BV121" s="127"/>
      <c r="BW121" s="127"/>
    </row>
    <row r="122" spans="1:75">
      <c r="A122" s="26" t="str">
        <f t="shared" si="107"/>
        <v/>
      </c>
      <c r="B122" s="26" t="str">
        <f t="shared" si="108"/>
        <v/>
      </c>
      <c r="C122" s="26" t="str">
        <f t="shared" si="122"/>
        <v/>
      </c>
      <c r="D122" s="103" t="str">
        <f t="shared" si="123"/>
        <v/>
      </c>
      <c r="E122" s="118" t="str">
        <f t="shared" si="124"/>
        <v/>
      </c>
      <c r="F122" s="103" t="str">
        <f t="shared" si="125"/>
        <v/>
      </c>
      <c r="G122" s="103"/>
      <c r="H122" s="60" t="str">
        <f t="shared" si="81"/>
        <v/>
      </c>
      <c r="I122" s="64"/>
      <c r="J122" s="64"/>
      <c r="K122" s="103" t="str">
        <f t="shared" si="109"/>
        <v/>
      </c>
      <c r="L122" s="103" t="str">
        <f t="shared" si="82"/>
        <v/>
      </c>
      <c r="M122" s="103" t="str">
        <f t="shared" si="83"/>
        <v/>
      </c>
      <c r="N122" s="103" t="str">
        <f t="shared" si="84"/>
        <v/>
      </c>
      <c r="O122" s="103" t="str">
        <f t="shared" si="85"/>
        <v/>
      </c>
      <c r="P122" s="103" t="str">
        <f t="shared" si="110"/>
        <v/>
      </c>
      <c r="Q122" s="103" t="str">
        <f t="shared" si="86"/>
        <v/>
      </c>
      <c r="R122" s="103" t="str">
        <f t="shared" si="87"/>
        <v/>
      </c>
      <c r="T122" s="26" t="str">
        <f t="shared" si="111"/>
        <v/>
      </c>
      <c r="U122" s="119" t="str">
        <f t="shared" si="126"/>
        <v/>
      </c>
      <c r="V122" s="119"/>
      <c r="W122" s="120" t="str">
        <f t="shared" si="145"/>
        <v/>
      </c>
      <c r="X122" s="120" t="str">
        <f t="shared" si="113"/>
        <v/>
      </c>
      <c r="Y122" s="120" t="str">
        <f t="shared" si="127"/>
        <v/>
      </c>
      <c r="Z122" s="120"/>
      <c r="AA122" s="119" t="str">
        <f t="shared" si="146"/>
        <v/>
      </c>
      <c r="AC122" s="26" t="str">
        <f t="shared" si="128"/>
        <v/>
      </c>
      <c r="AD122" s="25" t="str">
        <f t="shared" si="129"/>
        <v/>
      </c>
      <c r="AE122" s="105"/>
      <c r="AF122" s="26" t="str">
        <f t="shared" si="130"/>
        <v/>
      </c>
      <c r="AG122" s="25" t="str">
        <f t="shared" si="131"/>
        <v/>
      </c>
      <c r="AH122" s="123"/>
      <c r="AI122" s="51" t="str">
        <f t="shared" si="132"/>
        <v/>
      </c>
      <c r="AJ122" s="35" t="str">
        <f t="shared" si="133"/>
        <v/>
      </c>
      <c r="AL122" s="25" t="str">
        <f t="shared" si="147"/>
        <v/>
      </c>
      <c r="AM122" s="25" t="str">
        <f t="shared" si="148"/>
        <v/>
      </c>
      <c r="AO122" s="33" t="str">
        <f t="shared" si="149"/>
        <v/>
      </c>
      <c r="AP122" s="33" t="str">
        <f t="shared" si="150"/>
        <v/>
      </c>
      <c r="AQ122" s="125"/>
      <c r="AR122" s="126" t="str">
        <f t="shared" si="151"/>
        <v/>
      </c>
      <c r="AS122" s="126" t="str">
        <f t="shared" si="152"/>
        <v/>
      </c>
      <c r="AT122" s="126"/>
      <c r="AU122" s="62" t="str">
        <f t="shared" si="134"/>
        <v/>
      </c>
      <c r="AV122" s="62" t="str">
        <f t="shared" si="135"/>
        <v/>
      </c>
      <c r="AW122" s="62" t="str">
        <f t="shared" si="136"/>
        <v/>
      </c>
      <c r="AX122" s="61" t="str">
        <f t="shared" si="153"/>
        <v/>
      </c>
      <c r="AY122" s="126"/>
      <c r="AZ122" s="33" t="str">
        <f>IF(B122="","",VLOOKUP($A$3,'Tab1-Plan'!$B$30:$F$33,IF(B122&lt;65,2,3),FALSE))</f>
        <v/>
      </c>
      <c r="BA122" s="33" t="str">
        <f>IF(T122="","",VLOOKUP($A$3,'Tab1-Plan'!$B$30:$F$33,IF(T122&lt;65,4,5),FALSE))</f>
        <v/>
      </c>
      <c r="BB122" s="115"/>
      <c r="BC122" s="126" t="str">
        <f t="shared" si="137"/>
        <v/>
      </c>
      <c r="BD122" s="126" t="str">
        <f t="shared" si="138"/>
        <v/>
      </c>
      <c r="BE122" s="125"/>
      <c r="BF122" s="62" t="str">
        <f t="shared" si="139"/>
        <v/>
      </c>
      <c r="BG122" s="62" t="str">
        <f t="shared" si="140"/>
        <v/>
      </c>
      <c r="BH122" s="62" t="str">
        <f t="shared" si="141"/>
        <v/>
      </c>
      <c r="BI122" s="61" t="str">
        <f t="shared" si="142"/>
        <v/>
      </c>
      <c r="BJ122" s="61"/>
      <c r="BK122" s="61" t="str">
        <f t="shared" si="143"/>
        <v/>
      </c>
      <c r="BL122" s="61" t="str">
        <f t="shared" si="144"/>
        <v/>
      </c>
      <c r="BM122" s="127"/>
      <c r="BU122" s="37"/>
      <c r="BV122" s="127"/>
      <c r="BW122" s="127"/>
    </row>
    <row r="123" spans="1:75">
      <c r="A123" s="26" t="str">
        <f t="shared" si="107"/>
        <v/>
      </c>
      <c r="B123" s="26" t="str">
        <f t="shared" si="108"/>
        <v/>
      </c>
      <c r="C123" s="26" t="str">
        <f t="shared" si="122"/>
        <v/>
      </c>
      <c r="D123" s="103" t="str">
        <f t="shared" si="123"/>
        <v/>
      </c>
      <c r="E123" s="118" t="str">
        <f t="shared" si="124"/>
        <v/>
      </c>
      <c r="F123" s="103" t="str">
        <f t="shared" si="125"/>
        <v/>
      </c>
      <c r="G123" s="103"/>
      <c r="H123" s="60" t="str">
        <f t="shared" si="81"/>
        <v/>
      </c>
      <c r="I123" s="64"/>
      <c r="J123" s="64"/>
      <c r="K123" s="103" t="str">
        <f t="shared" si="109"/>
        <v/>
      </c>
      <c r="L123" s="103" t="str">
        <f t="shared" si="82"/>
        <v/>
      </c>
      <c r="M123" s="103" t="str">
        <f t="shared" si="83"/>
        <v/>
      </c>
      <c r="N123" s="103" t="str">
        <f t="shared" si="84"/>
        <v/>
      </c>
      <c r="O123" s="103" t="str">
        <f t="shared" si="85"/>
        <v/>
      </c>
      <c r="P123" s="103" t="str">
        <f t="shared" si="110"/>
        <v/>
      </c>
      <c r="Q123" s="103" t="str">
        <f t="shared" si="86"/>
        <v/>
      </c>
      <c r="R123" s="103" t="str">
        <f t="shared" si="87"/>
        <v/>
      </c>
      <c r="T123" s="26" t="str">
        <f t="shared" si="111"/>
        <v/>
      </c>
      <c r="U123" s="119" t="str">
        <f t="shared" si="126"/>
        <v/>
      </c>
      <c r="V123" s="119"/>
      <c r="W123" s="120" t="str">
        <f t="shared" si="145"/>
        <v/>
      </c>
      <c r="X123" s="120" t="str">
        <f t="shared" si="113"/>
        <v/>
      </c>
      <c r="Y123" s="120" t="str">
        <f t="shared" si="127"/>
        <v/>
      </c>
      <c r="Z123" s="120"/>
      <c r="AA123" s="119" t="str">
        <f t="shared" si="146"/>
        <v/>
      </c>
      <c r="AC123" s="26" t="str">
        <f t="shared" si="128"/>
        <v/>
      </c>
      <c r="AD123" s="25" t="str">
        <f t="shared" si="129"/>
        <v/>
      </c>
      <c r="AE123" s="105"/>
      <c r="AF123" s="26" t="str">
        <f t="shared" si="130"/>
        <v/>
      </c>
      <c r="AG123" s="25" t="str">
        <f t="shared" si="131"/>
        <v/>
      </c>
      <c r="AH123" s="123"/>
      <c r="AI123" s="51" t="str">
        <f t="shared" si="132"/>
        <v/>
      </c>
      <c r="AJ123" s="35" t="str">
        <f t="shared" si="133"/>
        <v/>
      </c>
      <c r="AL123" s="25" t="str">
        <f t="shared" si="147"/>
        <v/>
      </c>
      <c r="AM123" s="25" t="str">
        <f t="shared" si="148"/>
        <v/>
      </c>
      <c r="AO123" s="33" t="str">
        <f t="shared" si="149"/>
        <v/>
      </c>
      <c r="AP123" s="33" t="str">
        <f t="shared" si="150"/>
        <v/>
      </c>
      <c r="AQ123" s="125"/>
      <c r="AR123" s="126" t="str">
        <f t="shared" si="151"/>
        <v/>
      </c>
      <c r="AS123" s="126" t="str">
        <f t="shared" si="152"/>
        <v/>
      </c>
      <c r="AT123" s="126"/>
      <c r="AU123" s="62" t="str">
        <f t="shared" si="134"/>
        <v/>
      </c>
      <c r="AV123" s="62" t="str">
        <f t="shared" si="135"/>
        <v/>
      </c>
      <c r="AW123" s="62" t="str">
        <f t="shared" si="136"/>
        <v/>
      </c>
      <c r="AX123" s="61" t="str">
        <f t="shared" si="153"/>
        <v/>
      </c>
      <c r="AY123" s="126"/>
      <c r="AZ123" s="33" t="str">
        <f>IF(B123="","",VLOOKUP($A$3,'Tab1-Plan'!$B$30:$F$33,IF(B123&lt;65,2,3),FALSE))</f>
        <v/>
      </c>
      <c r="BA123" s="33" t="str">
        <f>IF(T123="","",VLOOKUP($A$3,'Tab1-Plan'!$B$30:$F$33,IF(T123&lt;65,4,5),FALSE))</f>
        <v/>
      </c>
      <c r="BB123" s="115"/>
      <c r="BC123" s="126" t="str">
        <f t="shared" si="137"/>
        <v/>
      </c>
      <c r="BD123" s="126" t="str">
        <f t="shared" si="138"/>
        <v/>
      </c>
      <c r="BE123" s="125"/>
      <c r="BF123" s="62" t="str">
        <f t="shared" si="139"/>
        <v/>
      </c>
      <c r="BG123" s="62" t="str">
        <f t="shared" si="140"/>
        <v/>
      </c>
      <c r="BH123" s="62" t="str">
        <f t="shared" si="141"/>
        <v/>
      </c>
      <c r="BI123" s="61" t="str">
        <f t="shared" si="142"/>
        <v/>
      </c>
      <c r="BJ123" s="61"/>
      <c r="BK123" s="61" t="str">
        <f t="shared" si="143"/>
        <v/>
      </c>
      <c r="BL123" s="61" t="str">
        <f t="shared" si="144"/>
        <v/>
      </c>
      <c r="BM123" s="127"/>
      <c r="BU123" s="37"/>
      <c r="BV123" s="127"/>
      <c r="BW123" s="127"/>
    </row>
    <row r="124" spans="1:75">
      <c r="A124" s="26" t="str">
        <f t="shared" si="107"/>
        <v/>
      </c>
      <c r="B124" s="26" t="str">
        <f t="shared" si="108"/>
        <v/>
      </c>
      <c r="C124" s="26" t="str">
        <f t="shared" si="122"/>
        <v/>
      </c>
      <c r="D124" s="103" t="str">
        <f t="shared" si="123"/>
        <v/>
      </c>
      <c r="E124" s="118" t="str">
        <f t="shared" si="124"/>
        <v/>
      </c>
      <c r="F124" s="103" t="str">
        <f t="shared" si="125"/>
        <v/>
      </c>
      <c r="G124" s="103"/>
      <c r="H124" s="60" t="str">
        <f t="shared" si="81"/>
        <v/>
      </c>
      <c r="I124" s="64"/>
      <c r="J124" s="64"/>
      <c r="K124" s="103" t="str">
        <f t="shared" si="109"/>
        <v/>
      </c>
      <c r="L124" s="103" t="str">
        <f t="shared" si="82"/>
        <v/>
      </c>
      <c r="M124" s="103" t="str">
        <f t="shared" si="83"/>
        <v/>
      </c>
      <c r="N124" s="103" t="str">
        <f t="shared" si="84"/>
        <v/>
      </c>
      <c r="O124" s="103" t="str">
        <f t="shared" si="85"/>
        <v/>
      </c>
      <c r="P124" s="103" t="str">
        <f t="shared" si="110"/>
        <v/>
      </c>
      <c r="Q124" s="103" t="str">
        <f t="shared" si="86"/>
        <v/>
      </c>
      <c r="R124" s="103" t="str">
        <f t="shared" si="87"/>
        <v/>
      </c>
      <c r="T124" s="26" t="str">
        <f t="shared" si="111"/>
        <v/>
      </c>
      <c r="U124" s="119" t="str">
        <f t="shared" si="126"/>
        <v/>
      </c>
      <c r="V124" s="119"/>
      <c r="W124" s="120" t="str">
        <f t="shared" si="145"/>
        <v/>
      </c>
      <c r="X124" s="120" t="str">
        <f t="shared" si="113"/>
        <v/>
      </c>
      <c r="Y124" s="120" t="str">
        <f t="shared" si="127"/>
        <v/>
      </c>
      <c r="Z124" s="120"/>
      <c r="AA124" s="119" t="str">
        <f t="shared" si="146"/>
        <v/>
      </c>
      <c r="AC124" s="26" t="str">
        <f t="shared" si="128"/>
        <v/>
      </c>
      <c r="AD124" s="25" t="str">
        <f t="shared" si="129"/>
        <v/>
      </c>
      <c r="AE124" s="105"/>
      <c r="AF124" s="26" t="str">
        <f t="shared" si="130"/>
        <v/>
      </c>
      <c r="AG124" s="25" t="str">
        <f t="shared" si="131"/>
        <v/>
      </c>
      <c r="AH124" s="123"/>
      <c r="AI124" s="51" t="str">
        <f t="shared" si="132"/>
        <v/>
      </c>
      <c r="AJ124" s="35" t="str">
        <f t="shared" si="133"/>
        <v/>
      </c>
      <c r="AL124" s="25" t="str">
        <f t="shared" si="147"/>
        <v/>
      </c>
      <c r="AM124" s="25" t="str">
        <f t="shared" si="148"/>
        <v/>
      </c>
      <c r="AO124" s="33" t="str">
        <f t="shared" si="149"/>
        <v/>
      </c>
      <c r="AP124" s="33" t="str">
        <f t="shared" si="150"/>
        <v/>
      </c>
      <c r="AQ124" s="125"/>
      <c r="AR124" s="126" t="str">
        <f t="shared" si="151"/>
        <v/>
      </c>
      <c r="AS124" s="126" t="str">
        <f t="shared" si="152"/>
        <v/>
      </c>
      <c r="AT124" s="126"/>
      <c r="AU124" s="62" t="str">
        <f t="shared" si="134"/>
        <v/>
      </c>
      <c r="AV124" s="62" t="str">
        <f t="shared" si="135"/>
        <v/>
      </c>
      <c r="AW124" s="62" t="str">
        <f t="shared" si="136"/>
        <v/>
      </c>
      <c r="AX124" s="61" t="str">
        <f t="shared" si="153"/>
        <v/>
      </c>
      <c r="AY124" s="126"/>
      <c r="AZ124" s="33" t="str">
        <f>IF(B124="","",VLOOKUP($A$3,'Tab1-Plan'!$B$30:$F$33,IF(B124&lt;65,2,3),FALSE))</f>
        <v/>
      </c>
      <c r="BA124" s="33" t="str">
        <f>IF(T124="","",VLOOKUP($A$3,'Tab1-Plan'!$B$30:$F$33,IF(T124&lt;65,4,5),FALSE))</f>
        <v/>
      </c>
      <c r="BB124" s="115"/>
      <c r="BC124" s="126" t="str">
        <f t="shared" si="137"/>
        <v/>
      </c>
      <c r="BD124" s="126" t="str">
        <f t="shared" si="138"/>
        <v/>
      </c>
      <c r="BE124" s="125"/>
      <c r="BF124" s="62" t="str">
        <f t="shared" si="139"/>
        <v/>
      </c>
      <c r="BG124" s="62" t="str">
        <f t="shared" si="140"/>
        <v/>
      </c>
      <c r="BH124" s="62" t="str">
        <f t="shared" si="141"/>
        <v/>
      </c>
      <c r="BI124" s="61" t="str">
        <f t="shared" si="142"/>
        <v/>
      </c>
      <c r="BJ124" s="61"/>
      <c r="BK124" s="61" t="str">
        <f t="shared" si="143"/>
        <v/>
      </c>
      <c r="BL124" s="61" t="str">
        <f t="shared" si="144"/>
        <v/>
      </c>
      <c r="BM124" s="127"/>
      <c r="BU124" s="37"/>
      <c r="BV124" s="127"/>
      <c r="BW124" s="127"/>
    </row>
    <row r="125" spans="1:75">
      <c r="A125" s="26" t="str">
        <f t="shared" si="107"/>
        <v/>
      </c>
      <c r="B125" s="26" t="str">
        <f t="shared" si="108"/>
        <v/>
      </c>
      <c r="C125" s="26" t="str">
        <f t="shared" si="122"/>
        <v/>
      </c>
      <c r="D125" s="103" t="str">
        <f t="shared" si="123"/>
        <v/>
      </c>
      <c r="E125" s="118" t="str">
        <f t="shared" si="124"/>
        <v/>
      </c>
      <c r="F125" s="103" t="str">
        <f t="shared" si="125"/>
        <v/>
      </c>
      <c r="G125" s="103"/>
      <c r="H125" s="60" t="str">
        <f t="shared" si="81"/>
        <v/>
      </c>
      <c r="I125" s="64"/>
      <c r="J125" s="64"/>
      <c r="K125" s="103" t="str">
        <f t="shared" si="109"/>
        <v/>
      </c>
      <c r="L125" s="103" t="str">
        <f t="shared" si="82"/>
        <v/>
      </c>
      <c r="M125" s="103" t="str">
        <f t="shared" si="83"/>
        <v/>
      </c>
      <c r="N125" s="103" t="str">
        <f t="shared" si="84"/>
        <v/>
      </c>
      <c r="O125" s="103" t="str">
        <f t="shared" si="85"/>
        <v/>
      </c>
      <c r="P125" s="103" t="str">
        <f t="shared" si="110"/>
        <v/>
      </c>
      <c r="Q125" s="103" t="str">
        <f t="shared" si="86"/>
        <v/>
      </c>
      <c r="R125" s="103" t="str">
        <f t="shared" si="87"/>
        <v/>
      </c>
      <c r="T125" s="26" t="str">
        <f t="shared" si="111"/>
        <v/>
      </c>
      <c r="U125" s="119" t="str">
        <f t="shared" si="126"/>
        <v/>
      </c>
      <c r="V125" s="119"/>
      <c r="W125" s="120" t="str">
        <f t="shared" si="145"/>
        <v/>
      </c>
      <c r="X125" s="120" t="str">
        <f t="shared" si="113"/>
        <v/>
      </c>
      <c r="Y125" s="120" t="str">
        <f t="shared" si="127"/>
        <v/>
      </c>
      <c r="Z125" s="120"/>
      <c r="AA125" s="119" t="str">
        <f t="shared" si="146"/>
        <v/>
      </c>
      <c r="AC125" s="26" t="str">
        <f t="shared" si="128"/>
        <v/>
      </c>
      <c r="AD125" s="25" t="str">
        <f t="shared" si="129"/>
        <v/>
      </c>
      <c r="AE125" s="105"/>
      <c r="AF125" s="26" t="str">
        <f t="shared" si="130"/>
        <v/>
      </c>
      <c r="AG125" s="25" t="str">
        <f t="shared" si="131"/>
        <v/>
      </c>
      <c r="AH125" s="123"/>
      <c r="AI125" s="51" t="str">
        <f t="shared" si="132"/>
        <v/>
      </c>
      <c r="AJ125" s="35" t="str">
        <f t="shared" si="133"/>
        <v/>
      </c>
      <c r="AL125" s="25" t="str">
        <f t="shared" si="147"/>
        <v/>
      </c>
      <c r="AM125" s="25" t="str">
        <f t="shared" si="148"/>
        <v/>
      </c>
      <c r="AO125" s="33" t="str">
        <f t="shared" si="149"/>
        <v/>
      </c>
      <c r="AP125" s="33" t="str">
        <f t="shared" si="150"/>
        <v/>
      </c>
      <c r="AQ125" s="125"/>
      <c r="AR125" s="126" t="str">
        <f t="shared" si="151"/>
        <v/>
      </c>
      <c r="AS125" s="126" t="str">
        <f t="shared" si="152"/>
        <v/>
      </c>
      <c r="AT125" s="126"/>
      <c r="AU125" s="62" t="str">
        <f t="shared" si="134"/>
        <v/>
      </c>
      <c r="AV125" s="62" t="str">
        <f t="shared" si="135"/>
        <v/>
      </c>
      <c r="AW125" s="62" t="str">
        <f t="shared" si="136"/>
        <v/>
      </c>
      <c r="AX125" s="61" t="str">
        <f t="shared" si="153"/>
        <v/>
      </c>
      <c r="AY125" s="126"/>
      <c r="AZ125" s="33" t="str">
        <f>IF(B125="","",VLOOKUP($A$3,'Tab1-Plan'!$B$30:$F$33,IF(B125&lt;65,2,3),FALSE))</f>
        <v/>
      </c>
      <c r="BA125" s="33" t="str">
        <f>IF(T125="","",VLOOKUP($A$3,'Tab1-Plan'!$B$30:$F$33,IF(T125&lt;65,4,5),FALSE))</f>
        <v/>
      </c>
      <c r="BB125" s="115"/>
      <c r="BC125" s="126" t="str">
        <f t="shared" si="137"/>
        <v/>
      </c>
      <c r="BD125" s="126" t="str">
        <f t="shared" si="138"/>
        <v/>
      </c>
      <c r="BE125" s="125"/>
      <c r="BF125" s="62" t="str">
        <f t="shared" si="139"/>
        <v/>
      </c>
      <c r="BG125" s="62" t="str">
        <f t="shared" si="140"/>
        <v/>
      </c>
      <c r="BH125" s="62" t="str">
        <f t="shared" si="141"/>
        <v/>
      </c>
      <c r="BI125" s="61" t="str">
        <f t="shared" si="142"/>
        <v/>
      </c>
      <c r="BJ125" s="61"/>
      <c r="BK125" s="61" t="str">
        <f t="shared" si="143"/>
        <v/>
      </c>
      <c r="BL125" s="61" t="str">
        <f t="shared" si="144"/>
        <v/>
      </c>
      <c r="BM125" s="127"/>
      <c r="BU125" s="37"/>
      <c r="BV125" s="127"/>
      <c r="BW125" s="127"/>
    </row>
    <row r="126" spans="1:75">
      <c r="A126" s="26" t="str">
        <f t="shared" si="107"/>
        <v/>
      </c>
      <c r="B126" s="26" t="str">
        <f t="shared" si="108"/>
        <v/>
      </c>
      <c r="C126" s="26" t="str">
        <f t="shared" si="122"/>
        <v/>
      </c>
      <c r="D126" s="103" t="str">
        <f t="shared" si="123"/>
        <v/>
      </c>
      <c r="E126" s="118" t="str">
        <f t="shared" si="124"/>
        <v/>
      </c>
      <c r="F126" s="103" t="str">
        <f t="shared" si="125"/>
        <v/>
      </c>
      <c r="G126" s="103"/>
      <c r="H126" s="60" t="str">
        <f t="shared" si="81"/>
        <v/>
      </c>
      <c r="I126" s="64"/>
      <c r="J126" s="64"/>
      <c r="K126" s="103" t="str">
        <f t="shared" si="109"/>
        <v/>
      </c>
      <c r="L126" s="103" t="str">
        <f t="shared" si="82"/>
        <v/>
      </c>
      <c r="M126" s="103" t="str">
        <f t="shared" si="83"/>
        <v/>
      </c>
      <c r="N126" s="103" t="str">
        <f t="shared" si="84"/>
        <v/>
      </c>
      <c r="O126" s="103" t="str">
        <f t="shared" si="85"/>
        <v/>
      </c>
      <c r="P126" s="103" t="str">
        <f t="shared" si="110"/>
        <v/>
      </c>
      <c r="Q126" s="103" t="str">
        <f t="shared" si="86"/>
        <v/>
      </c>
      <c r="R126" s="103" t="str">
        <f t="shared" si="87"/>
        <v/>
      </c>
      <c r="T126" s="26" t="str">
        <f t="shared" si="111"/>
        <v/>
      </c>
      <c r="U126" s="119" t="str">
        <f t="shared" si="126"/>
        <v/>
      </c>
      <c r="V126" s="119"/>
      <c r="W126" s="120" t="str">
        <f t="shared" si="145"/>
        <v/>
      </c>
      <c r="X126" s="120" t="str">
        <f t="shared" si="113"/>
        <v/>
      </c>
      <c r="Y126" s="120" t="str">
        <f t="shared" si="127"/>
        <v/>
      </c>
      <c r="Z126" s="120"/>
      <c r="AA126" s="119" t="str">
        <f t="shared" si="146"/>
        <v/>
      </c>
      <c r="AC126" s="26" t="str">
        <f t="shared" si="128"/>
        <v/>
      </c>
      <c r="AD126" s="25" t="str">
        <f t="shared" si="129"/>
        <v/>
      </c>
      <c r="AE126" s="105"/>
      <c r="AF126" s="26" t="str">
        <f t="shared" si="130"/>
        <v/>
      </c>
      <c r="AG126" s="25" t="str">
        <f t="shared" si="131"/>
        <v/>
      </c>
      <c r="AH126" s="123"/>
      <c r="AI126" s="51" t="str">
        <f t="shared" si="132"/>
        <v/>
      </c>
      <c r="AJ126" s="35" t="str">
        <f t="shared" si="133"/>
        <v/>
      </c>
      <c r="AL126" s="25" t="str">
        <f t="shared" si="147"/>
        <v/>
      </c>
      <c r="AM126" s="25" t="str">
        <f t="shared" si="148"/>
        <v/>
      </c>
      <c r="AO126" s="33" t="str">
        <f t="shared" si="149"/>
        <v/>
      </c>
      <c r="AP126" s="33" t="str">
        <f t="shared" si="150"/>
        <v/>
      </c>
      <c r="AQ126" s="125"/>
      <c r="AR126" s="126" t="str">
        <f t="shared" si="151"/>
        <v/>
      </c>
      <c r="AS126" s="126" t="str">
        <f t="shared" si="152"/>
        <v/>
      </c>
      <c r="AT126" s="126"/>
      <c r="AU126" s="62" t="str">
        <f t="shared" si="134"/>
        <v/>
      </c>
      <c r="AV126" s="62" t="str">
        <f t="shared" si="135"/>
        <v/>
      </c>
      <c r="AW126" s="62" t="str">
        <f t="shared" si="136"/>
        <v/>
      </c>
      <c r="AX126" s="61" t="str">
        <f t="shared" si="153"/>
        <v/>
      </c>
      <c r="AY126" s="126"/>
      <c r="AZ126" s="33" t="str">
        <f>IF(B126="","",VLOOKUP($A$3,'Tab1-Plan'!$B$30:$F$33,IF(B126&lt;65,2,3),FALSE))</f>
        <v/>
      </c>
      <c r="BA126" s="33" t="str">
        <f>IF(T126="","",VLOOKUP($A$3,'Tab1-Plan'!$B$30:$F$33,IF(T126&lt;65,4,5),FALSE))</f>
        <v/>
      </c>
      <c r="BB126" s="115"/>
      <c r="BC126" s="126" t="str">
        <f t="shared" si="137"/>
        <v/>
      </c>
      <c r="BD126" s="126" t="str">
        <f t="shared" si="138"/>
        <v/>
      </c>
      <c r="BE126" s="125"/>
      <c r="BF126" s="62" t="str">
        <f t="shared" si="139"/>
        <v/>
      </c>
      <c r="BG126" s="62" t="str">
        <f t="shared" si="140"/>
        <v/>
      </c>
      <c r="BH126" s="62" t="str">
        <f t="shared" si="141"/>
        <v/>
      </c>
      <c r="BI126" s="61" t="str">
        <f t="shared" si="142"/>
        <v/>
      </c>
      <c r="BJ126" s="61"/>
      <c r="BK126" s="61" t="str">
        <f t="shared" si="143"/>
        <v/>
      </c>
      <c r="BL126" s="61" t="str">
        <f t="shared" si="144"/>
        <v/>
      </c>
      <c r="BM126" s="127"/>
      <c r="BU126" s="37"/>
      <c r="BV126" s="127"/>
      <c r="BW126" s="127"/>
    </row>
    <row r="127" spans="1:75">
      <c r="A127" s="26" t="str">
        <f t="shared" si="107"/>
        <v/>
      </c>
      <c r="B127" s="26" t="str">
        <f t="shared" si="108"/>
        <v/>
      </c>
      <c r="C127" s="26" t="str">
        <f t="shared" si="122"/>
        <v/>
      </c>
      <c r="D127" s="103" t="str">
        <f t="shared" si="123"/>
        <v/>
      </c>
      <c r="E127" s="118" t="str">
        <f t="shared" si="124"/>
        <v/>
      </c>
      <c r="F127" s="103" t="str">
        <f t="shared" si="125"/>
        <v/>
      </c>
      <c r="G127" s="103"/>
      <c r="H127" s="60" t="str">
        <f t="shared" si="81"/>
        <v/>
      </c>
      <c r="I127" s="64"/>
      <c r="J127" s="64"/>
      <c r="K127" s="103" t="str">
        <f t="shared" si="109"/>
        <v/>
      </c>
      <c r="L127" s="103" t="str">
        <f t="shared" si="82"/>
        <v/>
      </c>
      <c r="M127" s="103" t="str">
        <f t="shared" si="83"/>
        <v/>
      </c>
      <c r="N127" s="103" t="str">
        <f t="shared" si="84"/>
        <v/>
      </c>
      <c r="O127" s="103" t="str">
        <f t="shared" si="85"/>
        <v/>
      </c>
      <c r="P127" s="103" t="str">
        <f t="shared" si="110"/>
        <v/>
      </c>
      <c r="Q127" s="103" t="str">
        <f t="shared" si="86"/>
        <v/>
      </c>
      <c r="R127" s="103" t="str">
        <f t="shared" si="87"/>
        <v/>
      </c>
      <c r="T127" s="26" t="str">
        <f t="shared" si="111"/>
        <v/>
      </c>
      <c r="U127" s="119" t="str">
        <f t="shared" si="126"/>
        <v/>
      </c>
      <c r="V127" s="119"/>
      <c r="W127" s="120" t="str">
        <f t="shared" si="145"/>
        <v/>
      </c>
      <c r="X127" s="120" t="str">
        <f t="shared" si="113"/>
        <v/>
      </c>
      <c r="Y127" s="120" t="str">
        <f t="shared" si="127"/>
        <v/>
      </c>
      <c r="Z127" s="120"/>
      <c r="AA127" s="119" t="str">
        <f t="shared" si="146"/>
        <v/>
      </c>
      <c r="AC127" s="26" t="str">
        <f t="shared" si="128"/>
        <v/>
      </c>
      <c r="AD127" s="25" t="str">
        <f t="shared" si="129"/>
        <v/>
      </c>
      <c r="AE127" s="105"/>
      <c r="AF127" s="26" t="str">
        <f t="shared" si="130"/>
        <v/>
      </c>
      <c r="AG127" s="25" t="str">
        <f t="shared" si="131"/>
        <v/>
      </c>
      <c r="AH127" s="123"/>
      <c r="AI127" s="51" t="str">
        <f t="shared" si="132"/>
        <v/>
      </c>
      <c r="AJ127" s="35" t="str">
        <f t="shared" si="133"/>
        <v/>
      </c>
      <c r="AL127" s="25" t="str">
        <f t="shared" si="147"/>
        <v/>
      </c>
      <c r="AM127" s="25" t="str">
        <f t="shared" si="148"/>
        <v/>
      </c>
      <c r="AO127" s="33" t="str">
        <f t="shared" si="149"/>
        <v/>
      </c>
      <c r="AP127" s="33" t="str">
        <f t="shared" si="150"/>
        <v/>
      </c>
      <c r="AQ127" s="125"/>
      <c r="AR127" s="126" t="str">
        <f t="shared" si="151"/>
        <v/>
      </c>
      <c r="AS127" s="126" t="str">
        <f t="shared" si="152"/>
        <v/>
      </c>
      <c r="AT127" s="126"/>
      <c r="AU127" s="62" t="str">
        <f t="shared" si="134"/>
        <v/>
      </c>
      <c r="AV127" s="62" t="str">
        <f t="shared" si="135"/>
        <v/>
      </c>
      <c r="AW127" s="62" t="str">
        <f t="shared" si="136"/>
        <v/>
      </c>
      <c r="AX127" s="61" t="str">
        <f t="shared" si="153"/>
        <v/>
      </c>
      <c r="AY127" s="126"/>
      <c r="AZ127" s="33" t="str">
        <f>IF(B127="","",VLOOKUP($A$3,'Tab1-Plan'!$B$30:$F$33,IF(B127&lt;65,2,3),FALSE))</f>
        <v/>
      </c>
      <c r="BA127" s="33" t="str">
        <f>IF(T127="","",VLOOKUP($A$3,'Tab1-Plan'!$B$30:$F$33,IF(T127&lt;65,4,5),FALSE))</f>
        <v/>
      </c>
      <c r="BB127" s="115"/>
      <c r="BC127" s="126" t="str">
        <f t="shared" si="137"/>
        <v/>
      </c>
      <c r="BD127" s="126" t="str">
        <f t="shared" si="138"/>
        <v/>
      </c>
      <c r="BE127" s="125"/>
      <c r="BF127" s="62" t="str">
        <f t="shared" si="139"/>
        <v/>
      </c>
      <c r="BG127" s="62" t="str">
        <f t="shared" si="140"/>
        <v/>
      </c>
      <c r="BH127" s="62" t="str">
        <f t="shared" si="141"/>
        <v/>
      </c>
      <c r="BI127" s="61" t="str">
        <f t="shared" si="142"/>
        <v/>
      </c>
      <c r="BJ127" s="61"/>
      <c r="BK127" s="61" t="str">
        <f t="shared" si="143"/>
        <v/>
      </c>
      <c r="BL127" s="61" t="str">
        <f t="shared" si="144"/>
        <v/>
      </c>
      <c r="BM127" s="127"/>
      <c r="BU127" s="37"/>
      <c r="BV127" s="127"/>
      <c r="BW127" s="127"/>
    </row>
    <row r="128" spans="1:75">
      <c r="A128" s="26" t="str">
        <f t="shared" si="107"/>
        <v/>
      </c>
      <c r="B128" s="26" t="str">
        <f t="shared" si="108"/>
        <v/>
      </c>
      <c r="C128" s="26" t="str">
        <f t="shared" si="122"/>
        <v/>
      </c>
      <c r="D128" s="103" t="str">
        <f t="shared" si="123"/>
        <v/>
      </c>
      <c r="E128" s="118" t="str">
        <f t="shared" si="124"/>
        <v/>
      </c>
      <c r="F128" s="103" t="str">
        <f t="shared" si="125"/>
        <v/>
      </c>
      <c r="G128" s="103"/>
      <c r="H128" s="60" t="str">
        <f t="shared" si="81"/>
        <v/>
      </c>
      <c r="I128" s="64"/>
      <c r="J128" s="64"/>
      <c r="K128" s="103" t="str">
        <f t="shared" si="109"/>
        <v/>
      </c>
      <c r="L128" s="103" t="str">
        <f t="shared" si="82"/>
        <v/>
      </c>
      <c r="M128" s="103" t="str">
        <f t="shared" si="83"/>
        <v/>
      </c>
      <c r="N128" s="103" t="str">
        <f t="shared" si="84"/>
        <v/>
      </c>
      <c r="O128" s="103" t="str">
        <f t="shared" si="85"/>
        <v/>
      </c>
      <c r="P128" s="103" t="str">
        <f t="shared" si="110"/>
        <v/>
      </c>
      <c r="Q128" s="103" t="str">
        <f t="shared" si="86"/>
        <v/>
      </c>
      <c r="R128" s="103" t="str">
        <f t="shared" si="87"/>
        <v/>
      </c>
      <c r="T128" s="26" t="str">
        <f t="shared" si="111"/>
        <v/>
      </c>
      <c r="U128" s="119" t="str">
        <f t="shared" si="126"/>
        <v/>
      </c>
      <c r="V128" s="119"/>
      <c r="W128" s="120" t="str">
        <f t="shared" si="145"/>
        <v/>
      </c>
      <c r="X128" s="120" t="str">
        <f t="shared" si="113"/>
        <v/>
      </c>
      <c r="Y128" s="120" t="str">
        <f t="shared" si="127"/>
        <v/>
      </c>
      <c r="Z128" s="120"/>
      <c r="AA128" s="119" t="str">
        <f t="shared" si="146"/>
        <v/>
      </c>
      <c r="AC128" s="26" t="str">
        <f t="shared" si="128"/>
        <v/>
      </c>
      <c r="AD128" s="25" t="str">
        <f t="shared" si="129"/>
        <v/>
      </c>
      <c r="AE128" s="105"/>
      <c r="AF128" s="26" t="str">
        <f t="shared" si="130"/>
        <v/>
      </c>
      <c r="AG128" s="25" t="str">
        <f t="shared" si="131"/>
        <v/>
      </c>
      <c r="AH128" s="123"/>
      <c r="AI128" s="51" t="str">
        <f t="shared" si="132"/>
        <v/>
      </c>
      <c r="AJ128" s="35" t="str">
        <f t="shared" si="133"/>
        <v/>
      </c>
      <c r="AL128" s="25" t="str">
        <f t="shared" si="147"/>
        <v/>
      </c>
      <c r="AM128" s="25" t="str">
        <f t="shared" si="148"/>
        <v/>
      </c>
      <c r="AO128" s="33" t="str">
        <f t="shared" si="149"/>
        <v/>
      </c>
      <c r="AP128" s="33" t="str">
        <f t="shared" si="150"/>
        <v/>
      </c>
      <c r="AQ128" s="125"/>
      <c r="AR128" s="126" t="str">
        <f t="shared" si="151"/>
        <v/>
      </c>
      <c r="AS128" s="126" t="str">
        <f t="shared" si="152"/>
        <v/>
      </c>
      <c r="AT128" s="126"/>
      <c r="AU128" s="62" t="str">
        <f t="shared" si="134"/>
        <v/>
      </c>
      <c r="AV128" s="62" t="str">
        <f t="shared" si="135"/>
        <v/>
      </c>
      <c r="AW128" s="62" t="str">
        <f t="shared" si="136"/>
        <v/>
      </c>
      <c r="AX128" s="61" t="str">
        <f t="shared" si="153"/>
        <v/>
      </c>
      <c r="AY128" s="126"/>
      <c r="AZ128" s="33" t="str">
        <f>IF(B128="","",VLOOKUP($A$3,'Tab1-Plan'!$B$30:$F$33,IF(B128&lt;65,2,3),FALSE))</f>
        <v/>
      </c>
      <c r="BA128" s="33" t="str">
        <f>IF(T128="","",VLOOKUP($A$3,'Tab1-Plan'!$B$30:$F$33,IF(T128&lt;65,4,5),FALSE))</f>
        <v/>
      </c>
      <c r="BB128" s="115"/>
      <c r="BC128" s="126" t="str">
        <f t="shared" si="137"/>
        <v/>
      </c>
      <c r="BD128" s="126" t="str">
        <f t="shared" si="138"/>
        <v/>
      </c>
      <c r="BE128" s="125"/>
      <c r="BF128" s="62" t="str">
        <f t="shared" si="139"/>
        <v/>
      </c>
      <c r="BG128" s="62" t="str">
        <f t="shared" si="140"/>
        <v/>
      </c>
      <c r="BH128" s="62" t="str">
        <f t="shared" si="141"/>
        <v/>
      </c>
      <c r="BI128" s="61" t="str">
        <f t="shared" si="142"/>
        <v/>
      </c>
      <c r="BJ128" s="61"/>
      <c r="BK128" s="61" t="str">
        <f t="shared" si="143"/>
        <v/>
      </c>
      <c r="BL128" s="61" t="str">
        <f t="shared" si="144"/>
        <v/>
      </c>
      <c r="BM128" s="127"/>
      <c r="BU128" s="37"/>
      <c r="BV128" s="127"/>
      <c r="BW128" s="127"/>
    </row>
    <row r="129" spans="1:75">
      <c r="A129" s="26" t="str">
        <f t="shared" si="107"/>
        <v/>
      </c>
      <c r="B129" s="26" t="str">
        <f t="shared" si="108"/>
        <v/>
      </c>
      <c r="C129" s="26" t="str">
        <f t="shared" si="122"/>
        <v/>
      </c>
      <c r="D129" s="103" t="str">
        <f t="shared" si="123"/>
        <v/>
      </c>
      <c r="E129" s="118" t="str">
        <f t="shared" si="124"/>
        <v/>
      </c>
      <c r="F129" s="103" t="str">
        <f t="shared" si="125"/>
        <v/>
      </c>
      <c r="G129" s="103"/>
      <c r="H129" s="60" t="str">
        <f t="shared" si="81"/>
        <v/>
      </c>
      <c r="I129" s="64"/>
      <c r="J129" s="64"/>
      <c r="K129" s="103" t="str">
        <f t="shared" si="109"/>
        <v/>
      </c>
      <c r="L129" s="103" t="str">
        <f t="shared" si="82"/>
        <v/>
      </c>
      <c r="M129" s="103" t="str">
        <f t="shared" si="83"/>
        <v/>
      </c>
      <c r="N129" s="103" t="str">
        <f t="shared" si="84"/>
        <v/>
      </c>
      <c r="O129" s="103" t="str">
        <f t="shared" si="85"/>
        <v/>
      </c>
      <c r="P129" s="103" t="str">
        <f t="shared" si="110"/>
        <v/>
      </c>
      <c r="Q129" s="103" t="str">
        <f t="shared" si="86"/>
        <v/>
      </c>
      <c r="R129" s="103" t="str">
        <f t="shared" si="87"/>
        <v/>
      </c>
      <c r="T129" s="26" t="str">
        <f t="shared" si="111"/>
        <v/>
      </c>
      <c r="U129" s="119" t="str">
        <f t="shared" si="126"/>
        <v/>
      </c>
      <c r="V129" s="119"/>
      <c r="W129" s="120" t="str">
        <f t="shared" si="145"/>
        <v/>
      </c>
      <c r="X129" s="120" t="str">
        <f t="shared" si="113"/>
        <v/>
      </c>
      <c r="Y129" s="120" t="str">
        <f t="shared" si="127"/>
        <v/>
      </c>
      <c r="Z129" s="120"/>
      <c r="AA129" s="119" t="str">
        <f t="shared" si="146"/>
        <v/>
      </c>
      <c r="AC129" s="26" t="str">
        <f t="shared" si="128"/>
        <v/>
      </c>
      <c r="AD129" s="25" t="str">
        <f t="shared" si="129"/>
        <v/>
      </c>
      <c r="AE129" s="105"/>
      <c r="AF129" s="26" t="str">
        <f t="shared" si="130"/>
        <v/>
      </c>
      <c r="AG129" s="25" t="str">
        <f t="shared" si="131"/>
        <v/>
      </c>
      <c r="AH129" s="123"/>
      <c r="AI129" s="51" t="str">
        <f t="shared" si="132"/>
        <v/>
      </c>
      <c r="AJ129" s="35" t="str">
        <f t="shared" si="133"/>
        <v/>
      </c>
      <c r="AL129" s="25" t="str">
        <f t="shared" si="147"/>
        <v/>
      </c>
      <c r="AM129" s="25" t="str">
        <f t="shared" si="148"/>
        <v/>
      </c>
      <c r="AO129" s="33" t="str">
        <f t="shared" si="149"/>
        <v/>
      </c>
      <c r="AP129" s="33" t="str">
        <f t="shared" si="150"/>
        <v/>
      </c>
      <c r="AQ129" s="125"/>
      <c r="AR129" s="126" t="str">
        <f t="shared" si="151"/>
        <v/>
      </c>
      <c r="AS129" s="126" t="str">
        <f t="shared" si="152"/>
        <v/>
      </c>
      <c r="AT129" s="126"/>
      <c r="AU129" s="62" t="str">
        <f t="shared" si="134"/>
        <v/>
      </c>
      <c r="AV129" s="62" t="str">
        <f t="shared" si="135"/>
        <v/>
      </c>
      <c r="AW129" s="62" t="str">
        <f t="shared" si="136"/>
        <v/>
      </c>
      <c r="AX129" s="61" t="str">
        <f t="shared" si="153"/>
        <v/>
      </c>
      <c r="AY129" s="126"/>
      <c r="AZ129" s="33" t="str">
        <f>IF(B129="","",VLOOKUP($A$3,'Tab1-Plan'!$B$30:$F$33,IF(B129&lt;65,2,3),FALSE))</f>
        <v/>
      </c>
      <c r="BA129" s="33" t="str">
        <f>IF(T129="","",VLOOKUP($A$3,'Tab1-Plan'!$B$30:$F$33,IF(T129&lt;65,4,5),FALSE))</f>
        <v/>
      </c>
      <c r="BB129" s="115"/>
      <c r="BC129" s="126" t="str">
        <f t="shared" si="137"/>
        <v/>
      </c>
      <c r="BD129" s="126" t="str">
        <f t="shared" si="138"/>
        <v/>
      </c>
      <c r="BE129" s="125"/>
      <c r="BF129" s="62" t="str">
        <f t="shared" si="139"/>
        <v/>
      </c>
      <c r="BG129" s="62" t="str">
        <f t="shared" si="140"/>
        <v/>
      </c>
      <c r="BH129" s="62" t="str">
        <f t="shared" si="141"/>
        <v/>
      </c>
      <c r="BI129" s="61" t="str">
        <f t="shared" si="142"/>
        <v/>
      </c>
      <c r="BJ129" s="61"/>
      <c r="BK129" s="61" t="str">
        <f t="shared" si="143"/>
        <v/>
      </c>
      <c r="BL129" s="61" t="str">
        <f t="shared" si="144"/>
        <v/>
      </c>
      <c r="BM129" s="127"/>
      <c r="BU129" s="37"/>
      <c r="BV129" s="127"/>
      <c r="BW129" s="127"/>
    </row>
    <row r="130" spans="1:75">
      <c r="A130" s="26" t="str">
        <f t="shared" si="107"/>
        <v/>
      </c>
      <c r="B130" s="26" t="str">
        <f t="shared" si="108"/>
        <v/>
      </c>
      <c r="C130" s="26" t="str">
        <f t="shared" si="122"/>
        <v/>
      </c>
      <c r="D130" s="103" t="str">
        <f t="shared" si="123"/>
        <v/>
      </c>
      <c r="E130" s="118" t="str">
        <f t="shared" si="124"/>
        <v/>
      </c>
      <c r="F130" s="103" t="str">
        <f t="shared" si="125"/>
        <v/>
      </c>
      <c r="G130" s="103"/>
      <c r="H130" s="60" t="str">
        <f t="shared" si="81"/>
        <v/>
      </c>
      <c r="I130" s="64"/>
      <c r="J130" s="64"/>
      <c r="K130" s="103" t="str">
        <f t="shared" si="109"/>
        <v/>
      </c>
      <c r="L130" s="103" t="str">
        <f t="shared" si="82"/>
        <v/>
      </c>
      <c r="M130" s="103" t="str">
        <f t="shared" si="83"/>
        <v/>
      </c>
      <c r="N130" s="103" t="str">
        <f t="shared" si="84"/>
        <v/>
      </c>
      <c r="O130" s="103" t="str">
        <f t="shared" si="85"/>
        <v/>
      </c>
      <c r="P130" s="103" t="str">
        <f t="shared" si="110"/>
        <v/>
      </c>
      <c r="Q130" s="103" t="str">
        <f t="shared" si="86"/>
        <v/>
      </c>
      <c r="R130" s="103" t="str">
        <f t="shared" si="87"/>
        <v/>
      </c>
      <c r="T130" s="26" t="str">
        <f t="shared" si="111"/>
        <v/>
      </c>
      <c r="U130" s="119" t="str">
        <f t="shared" si="126"/>
        <v/>
      </c>
      <c r="V130" s="119"/>
      <c r="W130" s="120" t="str">
        <f t="shared" si="145"/>
        <v/>
      </c>
      <c r="X130" s="120" t="str">
        <f t="shared" si="113"/>
        <v/>
      </c>
      <c r="Y130" s="120" t="str">
        <f t="shared" si="127"/>
        <v/>
      </c>
      <c r="Z130" s="120"/>
      <c r="AA130" s="119" t="str">
        <f t="shared" si="146"/>
        <v/>
      </c>
      <c r="AC130" s="26" t="str">
        <f t="shared" si="128"/>
        <v/>
      </c>
      <c r="AD130" s="25" t="str">
        <f t="shared" si="129"/>
        <v/>
      </c>
      <c r="AE130" s="105"/>
      <c r="AF130" s="26" t="str">
        <f t="shared" si="130"/>
        <v/>
      </c>
      <c r="AG130" s="25" t="str">
        <f t="shared" si="131"/>
        <v/>
      </c>
      <c r="AH130" s="123"/>
      <c r="AI130" s="51" t="str">
        <f t="shared" si="132"/>
        <v/>
      </c>
      <c r="AJ130" s="35" t="str">
        <f t="shared" si="133"/>
        <v/>
      </c>
      <c r="AL130" s="25" t="str">
        <f t="shared" si="147"/>
        <v/>
      </c>
      <c r="AM130" s="25" t="str">
        <f t="shared" si="148"/>
        <v/>
      </c>
      <c r="AO130" s="33" t="str">
        <f t="shared" si="149"/>
        <v/>
      </c>
      <c r="AP130" s="33" t="str">
        <f t="shared" si="150"/>
        <v/>
      </c>
      <c r="AQ130" s="125"/>
      <c r="AR130" s="126" t="str">
        <f t="shared" si="151"/>
        <v/>
      </c>
      <c r="AS130" s="126" t="str">
        <f t="shared" si="152"/>
        <v/>
      </c>
      <c r="AT130" s="126"/>
      <c r="AU130" s="62" t="str">
        <f t="shared" si="134"/>
        <v/>
      </c>
      <c r="AV130" s="62" t="str">
        <f t="shared" si="135"/>
        <v/>
      </c>
      <c r="AW130" s="62" t="str">
        <f t="shared" si="136"/>
        <v/>
      </c>
      <c r="AX130" s="61" t="str">
        <f t="shared" si="153"/>
        <v/>
      </c>
      <c r="AY130" s="126"/>
      <c r="AZ130" s="33" t="str">
        <f>IF(B130="","",VLOOKUP($A$3,'Tab1-Plan'!$B$30:$F$33,IF(B130&lt;65,2,3),FALSE))</f>
        <v/>
      </c>
      <c r="BA130" s="33" t="str">
        <f>IF(T130="","",VLOOKUP($A$3,'Tab1-Plan'!$B$30:$F$33,IF(T130&lt;65,4,5),FALSE))</f>
        <v/>
      </c>
      <c r="BB130" s="115"/>
      <c r="BC130" s="126" t="str">
        <f t="shared" si="137"/>
        <v/>
      </c>
      <c r="BD130" s="126" t="str">
        <f t="shared" si="138"/>
        <v/>
      </c>
      <c r="BE130" s="125"/>
      <c r="BF130" s="62" t="str">
        <f t="shared" si="139"/>
        <v/>
      </c>
      <c r="BG130" s="62" t="str">
        <f t="shared" si="140"/>
        <v/>
      </c>
      <c r="BH130" s="62" t="str">
        <f t="shared" si="141"/>
        <v/>
      </c>
      <c r="BI130" s="61" t="str">
        <f t="shared" si="142"/>
        <v/>
      </c>
      <c r="BJ130" s="61"/>
      <c r="BK130" s="61" t="str">
        <f t="shared" si="143"/>
        <v/>
      </c>
      <c r="BL130" s="61" t="str">
        <f t="shared" si="144"/>
        <v/>
      </c>
      <c r="BM130" s="127"/>
      <c r="BU130" s="37"/>
      <c r="BV130" s="127"/>
      <c r="BW130" s="127"/>
    </row>
    <row r="131" spans="1:75">
      <c r="A131" s="26" t="str">
        <f t="shared" si="107"/>
        <v/>
      </c>
      <c r="B131" s="26" t="str">
        <f t="shared" si="108"/>
        <v/>
      </c>
      <c r="C131" s="26" t="str">
        <f t="shared" si="122"/>
        <v/>
      </c>
      <c r="D131" s="103" t="str">
        <f t="shared" si="123"/>
        <v/>
      </c>
      <c r="E131" s="118" t="str">
        <f t="shared" si="124"/>
        <v/>
      </c>
      <c r="F131" s="103" t="str">
        <f t="shared" si="125"/>
        <v/>
      </c>
      <c r="G131" s="103"/>
      <c r="H131" s="60" t="str">
        <f t="shared" si="81"/>
        <v/>
      </c>
      <c r="I131" s="64"/>
      <c r="J131" s="64"/>
      <c r="K131" s="103" t="str">
        <f t="shared" si="109"/>
        <v/>
      </c>
      <c r="L131" s="103" t="str">
        <f t="shared" si="82"/>
        <v/>
      </c>
      <c r="M131" s="103" t="str">
        <f t="shared" si="83"/>
        <v/>
      </c>
      <c r="N131" s="103" t="str">
        <f t="shared" si="84"/>
        <v/>
      </c>
      <c r="O131" s="103" t="str">
        <f t="shared" si="85"/>
        <v/>
      </c>
      <c r="P131" s="103" t="str">
        <f t="shared" si="110"/>
        <v/>
      </c>
      <c r="Q131" s="103" t="str">
        <f t="shared" si="86"/>
        <v/>
      </c>
      <c r="R131" s="103" t="str">
        <f t="shared" si="87"/>
        <v/>
      </c>
      <c r="T131" s="26" t="str">
        <f t="shared" si="111"/>
        <v/>
      </c>
      <c r="U131" s="119" t="str">
        <f t="shared" si="126"/>
        <v/>
      </c>
      <c r="V131" s="119"/>
      <c r="W131" s="120" t="str">
        <f t="shared" si="145"/>
        <v/>
      </c>
      <c r="X131" s="120" t="str">
        <f t="shared" si="113"/>
        <v/>
      </c>
      <c r="Y131" s="120" t="str">
        <f t="shared" si="127"/>
        <v/>
      </c>
      <c r="Z131" s="120"/>
      <c r="AA131" s="119" t="str">
        <f t="shared" si="146"/>
        <v/>
      </c>
      <c r="AC131" s="26" t="str">
        <f t="shared" si="128"/>
        <v/>
      </c>
      <c r="AD131" s="25" t="str">
        <f t="shared" si="129"/>
        <v/>
      </c>
      <c r="AE131" s="105"/>
      <c r="AF131" s="26" t="str">
        <f t="shared" si="130"/>
        <v/>
      </c>
      <c r="AG131" s="25" t="str">
        <f t="shared" si="131"/>
        <v/>
      </c>
      <c r="AH131" s="123"/>
      <c r="AI131" s="51" t="str">
        <f t="shared" si="132"/>
        <v/>
      </c>
      <c r="AJ131" s="35" t="str">
        <f t="shared" si="133"/>
        <v/>
      </c>
      <c r="AL131" s="25" t="str">
        <f t="shared" si="147"/>
        <v/>
      </c>
      <c r="AM131" s="25" t="str">
        <f t="shared" si="148"/>
        <v/>
      </c>
      <c r="AO131" s="33" t="str">
        <f t="shared" si="149"/>
        <v/>
      </c>
      <c r="AP131" s="33" t="str">
        <f t="shared" si="150"/>
        <v/>
      </c>
      <c r="AQ131" s="125"/>
      <c r="AR131" s="126" t="str">
        <f t="shared" si="151"/>
        <v/>
      </c>
      <c r="AS131" s="126" t="str">
        <f t="shared" si="152"/>
        <v/>
      </c>
      <c r="AT131" s="126"/>
      <c r="AU131" s="62" t="str">
        <f t="shared" si="134"/>
        <v/>
      </c>
      <c r="AV131" s="62" t="str">
        <f t="shared" si="135"/>
        <v/>
      </c>
      <c r="AW131" s="62" t="str">
        <f t="shared" si="136"/>
        <v/>
      </c>
      <c r="AX131" s="61" t="str">
        <f t="shared" si="153"/>
        <v/>
      </c>
      <c r="AY131" s="126"/>
      <c r="AZ131" s="33" t="str">
        <f>IF(B131="","",VLOOKUP($A$3,'Tab1-Plan'!$B$30:$F$33,IF(B131&lt;65,2,3),FALSE))</f>
        <v/>
      </c>
      <c r="BA131" s="33" t="str">
        <f>IF(T131="","",VLOOKUP($A$3,'Tab1-Plan'!$B$30:$F$33,IF(T131&lt;65,4,5),FALSE))</f>
        <v/>
      </c>
      <c r="BB131" s="115"/>
      <c r="BC131" s="126" t="str">
        <f t="shared" si="137"/>
        <v/>
      </c>
      <c r="BD131" s="126" t="str">
        <f t="shared" si="138"/>
        <v/>
      </c>
      <c r="BE131" s="125"/>
      <c r="BF131" s="62" t="str">
        <f t="shared" si="139"/>
        <v/>
      </c>
      <c r="BG131" s="62" t="str">
        <f t="shared" si="140"/>
        <v/>
      </c>
      <c r="BH131" s="62" t="str">
        <f t="shared" si="141"/>
        <v/>
      </c>
      <c r="BI131" s="61" t="str">
        <f t="shared" si="142"/>
        <v/>
      </c>
      <c r="BJ131" s="61"/>
      <c r="BK131" s="61" t="str">
        <f t="shared" si="143"/>
        <v/>
      </c>
      <c r="BL131" s="61" t="str">
        <f t="shared" si="144"/>
        <v/>
      </c>
      <c r="BM131" s="127"/>
      <c r="BU131" s="37"/>
      <c r="BV131" s="127"/>
      <c r="BW131" s="127"/>
    </row>
    <row r="132" spans="1:75">
      <c r="A132" s="26" t="str">
        <f t="shared" si="107"/>
        <v/>
      </c>
      <c r="B132" s="26" t="str">
        <f t="shared" si="108"/>
        <v/>
      </c>
      <c r="C132" s="26" t="str">
        <f t="shared" si="122"/>
        <v/>
      </c>
      <c r="D132" s="103" t="str">
        <f t="shared" si="123"/>
        <v/>
      </c>
      <c r="E132" s="118" t="str">
        <f t="shared" si="124"/>
        <v/>
      </c>
      <c r="F132" s="103" t="str">
        <f t="shared" si="125"/>
        <v/>
      </c>
      <c r="G132" s="103"/>
      <c r="H132" s="60" t="str">
        <f t="shared" si="81"/>
        <v/>
      </c>
      <c r="I132" s="64"/>
      <c r="J132" s="64"/>
      <c r="K132" s="103" t="str">
        <f t="shared" si="109"/>
        <v/>
      </c>
      <c r="L132" s="103" t="str">
        <f t="shared" si="82"/>
        <v/>
      </c>
      <c r="M132" s="103" t="str">
        <f t="shared" si="83"/>
        <v/>
      </c>
      <c r="N132" s="103" t="str">
        <f t="shared" si="84"/>
        <v/>
      </c>
      <c r="O132" s="103" t="str">
        <f t="shared" si="85"/>
        <v/>
      </c>
      <c r="P132" s="103" t="str">
        <f t="shared" si="110"/>
        <v/>
      </c>
      <c r="Q132" s="103" t="str">
        <f t="shared" si="86"/>
        <v/>
      </c>
      <c r="R132" s="103" t="str">
        <f t="shared" si="87"/>
        <v/>
      </c>
      <c r="T132" s="26" t="str">
        <f t="shared" si="111"/>
        <v/>
      </c>
      <c r="U132" s="119" t="str">
        <f t="shared" si="126"/>
        <v/>
      </c>
      <c r="V132" s="119"/>
      <c r="W132" s="120" t="str">
        <f t="shared" si="145"/>
        <v/>
      </c>
      <c r="X132" s="120" t="str">
        <f t="shared" si="113"/>
        <v/>
      </c>
      <c r="Y132" s="120" t="str">
        <f t="shared" si="127"/>
        <v/>
      </c>
      <c r="Z132" s="120"/>
      <c r="AA132" s="119" t="str">
        <f t="shared" si="146"/>
        <v/>
      </c>
      <c r="AC132" s="26" t="str">
        <f t="shared" si="128"/>
        <v/>
      </c>
      <c r="AD132" s="25" t="str">
        <f t="shared" si="129"/>
        <v/>
      </c>
      <c r="AE132" s="105"/>
      <c r="AF132" s="26" t="str">
        <f t="shared" si="130"/>
        <v/>
      </c>
      <c r="AG132" s="25" t="str">
        <f t="shared" si="131"/>
        <v/>
      </c>
      <c r="AH132" s="123"/>
      <c r="AI132" s="51" t="str">
        <f t="shared" si="132"/>
        <v/>
      </c>
      <c r="AJ132" s="35" t="str">
        <f t="shared" si="133"/>
        <v/>
      </c>
      <c r="AL132" s="25" t="str">
        <f t="shared" si="147"/>
        <v/>
      </c>
      <c r="AM132" s="25" t="str">
        <f t="shared" si="148"/>
        <v/>
      </c>
      <c r="AO132" s="33" t="str">
        <f t="shared" si="149"/>
        <v/>
      </c>
      <c r="AP132" s="33" t="str">
        <f t="shared" si="150"/>
        <v/>
      </c>
      <c r="AQ132" s="125"/>
      <c r="AR132" s="126" t="str">
        <f t="shared" si="151"/>
        <v/>
      </c>
      <c r="AS132" s="126" t="str">
        <f t="shared" si="152"/>
        <v/>
      </c>
      <c r="AT132" s="126"/>
      <c r="AU132" s="62" t="str">
        <f t="shared" si="134"/>
        <v/>
      </c>
      <c r="AV132" s="62" t="str">
        <f t="shared" si="135"/>
        <v/>
      </c>
      <c r="AW132" s="62" t="str">
        <f t="shared" si="136"/>
        <v/>
      </c>
      <c r="AX132" s="61" t="str">
        <f t="shared" si="153"/>
        <v/>
      </c>
      <c r="AY132" s="126"/>
      <c r="AZ132" s="33" t="str">
        <f>IF(B132="","",VLOOKUP($A$3,'Tab1-Plan'!$B$30:$F$33,IF(B132&lt;65,2,3),FALSE))</f>
        <v/>
      </c>
      <c r="BA132" s="33" t="str">
        <f>IF(T132="","",VLOOKUP($A$3,'Tab1-Plan'!$B$30:$F$33,IF(T132&lt;65,4,5),FALSE))</f>
        <v/>
      </c>
      <c r="BB132" s="115"/>
      <c r="BC132" s="126" t="str">
        <f t="shared" si="137"/>
        <v/>
      </c>
      <c r="BD132" s="126" t="str">
        <f t="shared" si="138"/>
        <v/>
      </c>
      <c r="BE132" s="125"/>
      <c r="BF132" s="62" t="str">
        <f t="shared" si="139"/>
        <v/>
      </c>
      <c r="BG132" s="62" t="str">
        <f t="shared" si="140"/>
        <v/>
      </c>
      <c r="BH132" s="62" t="str">
        <f t="shared" si="141"/>
        <v/>
      </c>
      <c r="BI132" s="61" t="str">
        <f t="shared" si="142"/>
        <v/>
      </c>
      <c r="BJ132" s="61"/>
      <c r="BK132" s="61" t="str">
        <f t="shared" si="143"/>
        <v/>
      </c>
      <c r="BL132" s="61" t="str">
        <f t="shared" si="144"/>
        <v/>
      </c>
      <c r="BM132" s="127"/>
      <c r="BU132" s="37"/>
      <c r="BV132" s="127"/>
      <c r="BW132" s="127"/>
    </row>
    <row r="133" spans="1:75">
      <c r="A133" s="26" t="str">
        <f t="shared" si="107"/>
        <v/>
      </c>
      <c r="B133" s="26" t="str">
        <f t="shared" si="108"/>
        <v/>
      </c>
      <c r="C133" s="26" t="str">
        <f t="shared" si="122"/>
        <v/>
      </c>
      <c r="D133" s="103" t="str">
        <f t="shared" si="123"/>
        <v/>
      </c>
      <c r="E133" s="118" t="str">
        <f t="shared" si="124"/>
        <v/>
      </c>
      <c r="F133" s="103" t="str">
        <f t="shared" si="125"/>
        <v/>
      </c>
      <c r="G133" s="103"/>
      <c r="H133" s="60" t="str">
        <f t="shared" si="81"/>
        <v/>
      </c>
      <c r="I133" s="64"/>
      <c r="J133" s="64"/>
      <c r="K133" s="103" t="str">
        <f t="shared" si="109"/>
        <v/>
      </c>
      <c r="L133" s="103" t="str">
        <f t="shared" si="82"/>
        <v/>
      </c>
      <c r="M133" s="103" t="str">
        <f t="shared" si="83"/>
        <v/>
      </c>
      <c r="N133" s="103" t="str">
        <f t="shared" si="84"/>
        <v/>
      </c>
      <c r="O133" s="103" t="str">
        <f t="shared" si="85"/>
        <v/>
      </c>
      <c r="P133" s="103" t="str">
        <f t="shared" si="110"/>
        <v/>
      </c>
      <c r="Q133" s="103" t="str">
        <f t="shared" si="86"/>
        <v/>
      </c>
      <c r="R133" s="103" t="str">
        <f t="shared" si="87"/>
        <v/>
      </c>
      <c r="T133" s="26" t="str">
        <f t="shared" si="111"/>
        <v/>
      </c>
      <c r="U133" s="119" t="str">
        <f t="shared" si="126"/>
        <v/>
      </c>
      <c r="V133" s="119"/>
      <c r="W133" s="120" t="str">
        <f t="shared" si="145"/>
        <v/>
      </c>
      <c r="X133" s="120" t="str">
        <f t="shared" si="113"/>
        <v/>
      </c>
      <c r="Y133" s="120" t="str">
        <f t="shared" si="127"/>
        <v/>
      </c>
      <c r="Z133" s="120"/>
      <c r="AA133" s="119" t="str">
        <f t="shared" si="146"/>
        <v/>
      </c>
      <c r="AC133" s="26" t="str">
        <f t="shared" si="128"/>
        <v/>
      </c>
      <c r="AD133" s="25" t="str">
        <f t="shared" si="129"/>
        <v/>
      </c>
      <c r="AE133" s="105"/>
      <c r="AF133" s="26" t="str">
        <f t="shared" si="130"/>
        <v/>
      </c>
      <c r="AG133" s="25" t="str">
        <f t="shared" si="131"/>
        <v/>
      </c>
      <c r="AH133" s="123"/>
      <c r="AI133" s="51" t="str">
        <f t="shared" si="132"/>
        <v/>
      </c>
      <c r="AJ133" s="35" t="str">
        <f t="shared" si="133"/>
        <v/>
      </c>
      <c r="AL133" s="25" t="str">
        <f t="shared" si="147"/>
        <v/>
      </c>
      <c r="AM133" s="25" t="str">
        <f t="shared" si="148"/>
        <v/>
      </c>
      <c r="AO133" s="33" t="str">
        <f t="shared" si="149"/>
        <v/>
      </c>
      <c r="AP133" s="33" t="str">
        <f t="shared" si="150"/>
        <v/>
      </c>
      <c r="AQ133" s="125"/>
      <c r="AR133" s="126" t="str">
        <f t="shared" si="151"/>
        <v/>
      </c>
      <c r="AS133" s="126" t="str">
        <f t="shared" si="152"/>
        <v/>
      </c>
      <c r="AT133" s="126"/>
      <c r="AU133" s="62" t="str">
        <f t="shared" si="134"/>
        <v/>
      </c>
      <c r="AV133" s="62" t="str">
        <f t="shared" si="135"/>
        <v/>
      </c>
      <c r="AW133" s="62" t="str">
        <f t="shared" si="136"/>
        <v/>
      </c>
      <c r="AX133" s="61" t="str">
        <f t="shared" si="153"/>
        <v/>
      </c>
      <c r="AY133" s="126"/>
      <c r="AZ133" s="33" t="str">
        <f>IF(B133="","",VLOOKUP($A$3,'Tab1-Plan'!$B$30:$F$33,IF(B133&lt;65,2,3),FALSE))</f>
        <v/>
      </c>
      <c r="BA133" s="33" t="str">
        <f>IF(T133="","",VLOOKUP($A$3,'Tab1-Plan'!$B$30:$F$33,IF(T133&lt;65,4,5),FALSE))</f>
        <v/>
      </c>
      <c r="BB133" s="115"/>
      <c r="BC133" s="126" t="str">
        <f t="shared" si="137"/>
        <v/>
      </c>
      <c r="BD133" s="126" t="str">
        <f t="shared" si="138"/>
        <v/>
      </c>
      <c r="BE133" s="125"/>
      <c r="BF133" s="62" t="str">
        <f t="shared" si="139"/>
        <v/>
      </c>
      <c r="BG133" s="62" t="str">
        <f t="shared" si="140"/>
        <v/>
      </c>
      <c r="BH133" s="62" t="str">
        <f t="shared" si="141"/>
        <v/>
      </c>
      <c r="BI133" s="61" t="str">
        <f t="shared" si="142"/>
        <v/>
      </c>
      <c r="BJ133" s="61"/>
      <c r="BK133" s="61" t="str">
        <f t="shared" si="143"/>
        <v/>
      </c>
      <c r="BL133" s="61" t="str">
        <f t="shared" si="144"/>
        <v/>
      </c>
      <c r="BM133" s="127"/>
      <c r="BU133" s="37"/>
      <c r="BV133" s="127"/>
      <c r="BW133" s="127"/>
    </row>
    <row r="134" spans="1:75">
      <c r="A134" s="26" t="str">
        <f t="shared" si="107"/>
        <v/>
      </c>
      <c r="B134" s="26" t="str">
        <f t="shared" si="108"/>
        <v/>
      </c>
      <c r="C134" s="26" t="str">
        <f t="shared" ref="C134:C150" si="154">IF(B134="","",retiree2_service_at_retirement)</f>
        <v/>
      </c>
      <c r="D134" s="103" t="str">
        <f t="shared" ref="D134:D150" si="155">IF(B134="","",IF($A$2="R",0,VLOOKUP($B134,RETIREMENT,2,TRUE)))</f>
        <v/>
      </c>
      <c r="E134" s="118" t="str">
        <f t="shared" ref="E134:E150" si="156">IF(B134="","",IF($A$2="R",0,VLOOKUP($B134,WITHDRAWAL,2)))</f>
        <v/>
      </c>
      <c r="F134" s="103" t="str">
        <f t="shared" ref="F134:F150" si="157">IF(B134="","",IF(OR(retiree2_sex="M",retiree2_sex="m"),VLOOKUP(IF(B134&lt;20,20,$B134),DEATH_MALE,2),IF(OR(retiree2_sex="F",retiree2_sex="f"),VLOOKUP(IF(B134&lt;20,20,$B134),DEATH_FEMALE,2),"error")))</f>
        <v/>
      </c>
      <c r="G134" s="103"/>
      <c r="H134" s="60" t="str">
        <f t="shared" ref="H134:H150" si="158">IF(B134="","",IF($A$2="R",1,0))</f>
        <v/>
      </c>
      <c r="I134" s="64"/>
      <c r="J134" s="64"/>
      <c r="K134" s="103" t="str">
        <f t="shared" si="109"/>
        <v/>
      </c>
      <c r="L134" s="103" t="str">
        <f t="shared" ref="L134:L150" si="159">IF(B134="","",H134*$K134*IF($D134="",0,$D134))</f>
        <v/>
      </c>
      <c r="M134" s="103" t="str">
        <f t="shared" ref="M134:M150" si="160">IF(B134="","",IF(H134=1,0,$K134*IF($E134="",0,$E134)))</f>
        <v/>
      </c>
      <c r="N134" s="103" t="str">
        <f t="shared" ref="N134:N150" si="161">IF(B134="","",$K134*$F134)</f>
        <v/>
      </c>
      <c r="O134" s="103" t="str">
        <f t="shared" ref="O134:O150" si="162">IF(B134="","",MAX(K134-SUM(L134:N134),0))</f>
        <v/>
      </c>
      <c r="P134" s="103" t="str">
        <f t="shared" si="110"/>
        <v/>
      </c>
      <c r="Q134" s="103" t="str">
        <f t="shared" ref="Q134:Q150" si="163">IF(B134="","",P134*(1-$F134))</f>
        <v/>
      </c>
      <c r="R134" s="103" t="str">
        <f t="shared" ref="R134:R150" si="164">IF(B134="","",AVERAGE(P134:Q134))</f>
        <v/>
      </c>
      <c r="T134" s="26" t="str">
        <f t="shared" si="111"/>
        <v/>
      </c>
      <c r="U134" s="119" t="str">
        <f t="shared" ref="U134:U150" si="165">IF(T134="","",IF(OR(retiree2_sex="M",retiree2_sex="m"),VLOOKUP(IF(T134&lt;20,20,$T134),DEATH_FEMALE,2),IF(OR(retiree2_sex="F",retiree2_sex="f"),VLOOKUP(IF(T134&lt;20,20,$T134),DEATH_MALE,2),"error")))</f>
        <v/>
      </c>
      <c r="V134" s="119"/>
      <c r="W134" s="120" t="str">
        <f t="shared" si="145"/>
        <v/>
      </c>
      <c r="X134" s="120" t="str">
        <f t="shared" si="113"/>
        <v/>
      </c>
      <c r="Y134" s="120" t="str">
        <f t="shared" ref="Y134:Y150" si="166">IF(T134="","",AVERAGE(W134,X134))</f>
        <v/>
      </c>
      <c r="Z134" s="120"/>
      <c r="AA134" s="119" t="str">
        <f t="shared" si="146"/>
        <v/>
      </c>
      <c r="AC134" s="26" t="str">
        <f t="shared" ref="AC134:AC150" si="167">B134</f>
        <v/>
      </c>
      <c r="AD134" s="25" t="str">
        <f t="shared" ref="AD134:AD150" si="168">IF(AC134="","",VLOOKUP(AC134,agingtable,3))</f>
        <v/>
      </c>
      <c r="AE134" s="105"/>
      <c r="AF134" s="26" t="str">
        <f t="shared" ref="AF134:AF150" si="169">T134</f>
        <v/>
      </c>
      <c r="AG134" s="25" t="str">
        <f t="shared" ref="AG134:AG151" si="170">IF(AF134="","",VLOOKUP(AF134,agingtable,3))</f>
        <v/>
      </c>
      <c r="AH134" s="123"/>
      <c r="AI134" s="51" t="str">
        <f t="shared" ref="AI134:AI150" si="171">IF(A134="","",VLOOKUP($A134,TRENDS,2,TRUE))</f>
        <v/>
      </c>
      <c r="AJ134" s="35" t="str">
        <f t="shared" ref="AJ134:AJ150" si="172">IF(A134="","",VLOOKUP($A134,TRENDS,3,TRUE))</f>
        <v/>
      </c>
      <c r="AL134" s="25" t="str">
        <f t="shared" si="147"/>
        <v/>
      </c>
      <c r="AM134" s="25" t="str">
        <f t="shared" si="148"/>
        <v/>
      </c>
      <c r="AO134" s="33" t="str">
        <f t="shared" si="149"/>
        <v/>
      </c>
      <c r="AP134" s="33" t="str">
        <f t="shared" si="150"/>
        <v/>
      </c>
      <c r="AQ134" s="125"/>
      <c r="AR134" s="126" t="str">
        <f t="shared" si="151"/>
        <v/>
      </c>
      <c r="AS134" s="126" t="str">
        <f t="shared" si="152"/>
        <v/>
      </c>
      <c r="AT134" s="126"/>
      <c r="AU134" s="62" t="str">
        <f t="shared" ref="AU134:AU150" si="173">IF($B134="","",(AR134)*$R134*$I134)</f>
        <v/>
      </c>
      <c r="AV134" s="62" t="str">
        <f t="shared" ref="AV134:AV150" si="174">IF($T134="","",(AS134)*$Y134*$I134)</f>
        <v/>
      </c>
      <c r="AW134" s="62" t="str">
        <f t="shared" ref="AW134:AW150" si="175">IF($A134="","",SUM(AU134:AV134))</f>
        <v/>
      </c>
      <c r="AX134" s="61" t="str">
        <f t="shared" si="153"/>
        <v/>
      </c>
      <c r="AY134" s="126"/>
      <c r="AZ134" s="33" t="str">
        <f>IF(B134="","",VLOOKUP($A$3,'Tab1-Plan'!$B$30:$F$33,IF(B134&lt;65,2,3),FALSE))</f>
        <v/>
      </c>
      <c r="BA134" s="33" t="str">
        <f>IF(T134="","",VLOOKUP($A$3,'Tab1-Plan'!$B$30:$F$33,IF(T134&lt;65,4,5),FALSE))</f>
        <v/>
      </c>
      <c r="BB134" s="115"/>
      <c r="BC134" s="126" t="str">
        <f t="shared" ref="BC134:BC150" si="176">IF(B134="","",AZ134*IF(AZ134&lt;1,AR134,AM134))</f>
        <v/>
      </c>
      <c r="BD134" s="126" t="str">
        <f t="shared" ref="BD134:BD150" si="177">IF($T134="","",BA134*IF(BA134&lt;1,AS134,$AM134))</f>
        <v/>
      </c>
      <c r="BE134" s="125"/>
      <c r="BF134" s="62" t="str">
        <f t="shared" si="139"/>
        <v/>
      </c>
      <c r="BG134" s="62" t="str">
        <f t="shared" ref="BG134:BG150" si="178">IF($T134="","",(BD134)*$Y134*$I134)</f>
        <v/>
      </c>
      <c r="BH134" s="62" t="str">
        <f t="shared" ref="BH134:BH150" si="179">IF($A134="","",SUM(BF134:BG134))</f>
        <v/>
      </c>
      <c r="BI134" s="61" t="str">
        <f t="shared" ref="BI134:BI150" si="180">IF($A134="","",BH134*AA134)</f>
        <v/>
      </c>
      <c r="BJ134" s="61"/>
      <c r="BK134" s="61" t="str">
        <f t="shared" ref="BK134:BK150" si="181">IF(A134="","",AW134-BH134)</f>
        <v/>
      </c>
      <c r="BL134" s="61" t="str">
        <f t="shared" ref="BL134:BL150" si="182">IF(A134="","",AX134-BI134)</f>
        <v/>
      </c>
      <c r="BM134" s="127"/>
      <c r="BU134" s="37"/>
      <c r="BV134" s="127"/>
      <c r="BW134" s="127"/>
    </row>
    <row r="135" spans="1:75">
      <c r="A135" s="26" t="str">
        <f t="shared" ref="A135:A150" si="183">IF(AND(B135="",T135=""),"",A134+1)</f>
        <v/>
      </c>
      <c r="B135" s="26" t="str">
        <f t="shared" ref="B135:B150" si="184">IF(B134="","",IF((B134+1)&gt;110,"",B134+1))</f>
        <v/>
      </c>
      <c r="C135" s="26" t="str">
        <f t="shared" si="154"/>
        <v/>
      </c>
      <c r="D135" s="103" t="str">
        <f t="shared" si="155"/>
        <v/>
      </c>
      <c r="E135" s="118" t="str">
        <f t="shared" si="156"/>
        <v/>
      </c>
      <c r="F135" s="103" t="str">
        <f t="shared" si="157"/>
        <v/>
      </c>
      <c r="G135" s="103"/>
      <c r="H135" s="60" t="str">
        <f t="shared" si="158"/>
        <v/>
      </c>
      <c r="I135" s="64"/>
      <c r="J135" s="64"/>
      <c r="K135" s="103" t="str">
        <f t="shared" ref="K135:K150" si="185">IF(B135="","",O134)</f>
        <v/>
      </c>
      <c r="L135" s="103" t="str">
        <f t="shared" si="159"/>
        <v/>
      </c>
      <c r="M135" s="103" t="str">
        <f t="shared" si="160"/>
        <v/>
      </c>
      <c r="N135" s="103" t="str">
        <f t="shared" si="161"/>
        <v/>
      </c>
      <c r="O135" s="103" t="str">
        <f t="shared" si="162"/>
        <v/>
      </c>
      <c r="P135" s="103" t="str">
        <f t="shared" ref="P135:P150" si="186">IF(B135="","",L135+Q134)</f>
        <v/>
      </c>
      <c r="Q135" s="103" t="str">
        <f t="shared" si="163"/>
        <v/>
      </c>
      <c r="R135" s="103" t="str">
        <f t="shared" si="164"/>
        <v/>
      </c>
      <c r="T135" s="26" t="str">
        <f t="shared" ref="T135:T150" si="187">IF(T134="","",IF((T134+1)&gt;110,"",T134+1))</f>
        <v/>
      </c>
      <c r="U135" s="119" t="str">
        <f t="shared" si="165"/>
        <v/>
      </c>
      <c r="V135" s="119"/>
      <c r="W135" s="120" t="str">
        <f t="shared" ref="W135:W150" si="188">IF(T135="","",X134+IF(L135="",0,L135))</f>
        <v/>
      </c>
      <c r="X135" s="120" t="str">
        <f t="shared" ref="X135:X150" si="189">IF(T135="","",W135*((1-U135)*(1-IF(B136="",0,F135))+(1-U135)*IF(B136="",0,F135)))</f>
        <v/>
      </c>
      <c r="Y135" s="120" t="str">
        <f t="shared" si="166"/>
        <v/>
      </c>
      <c r="Z135" s="120"/>
      <c r="AA135" s="119" t="str">
        <f t="shared" ref="AA135:AA150" si="190">IF(A135="","",AA134/(1+discount))</f>
        <v/>
      </c>
      <c r="AC135" s="26" t="str">
        <f t="shared" si="167"/>
        <v/>
      </c>
      <c r="AD135" s="25" t="str">
        <f t="shared" si="168"/>
        <v/>
      </c>
      <c r="AE135" s="105"/>
      <c r="AF135" s="26" t="str">
        <f t="shared" si="169"/>
        <v/>
      </c>
      <c r="AG135" s="25" t="str">
        <f t="shared" si="170"/>
        <v/>
      </c>
      <c r="AH135" s="123"/>
      <c r="AI135" s="51" t="str">
        <f t="shared" si="171"/>
        <v/>
      </c>
      <c r="AJ135" s="35" t="str">
        <f t="shared" si="172"/>
        <v/>
      </c>
      <c r="AL135" s="25" t="str">
        <f t="shared" ref="AL135:AL150" si="191">IF(A135="","",AL134*(1+AI134))</f>
        <v/>
      </c>
      <c r="AM135" s="25" t="str">
        <f t="shared" ref="AM135:AM150" si="192">IF(A135="","",AM134*(1+AJ134))</f>
        <v/>
      </c>
      <c r="AO135" s="33" t="str">
        <f t="shared" ref="AO135:AO150" si="193">IF(B135="","",IF(B135&lt;65,cc_pre_ret_age65,cc_pst_ret_age65))</f>
        <v/>
      </c>
      <c r="AP135" s="33" t="str">
        <f t="shared" ref="AP135:AP150" si="194">IF(T135="","",IF(T135&lt;65,cc_pre_sp_age65,cc_pst_sp_age65))</f>
        <v/>
      </c>
      <c r="AQ135" s="125"/>
      <c r="AR135" s="126" t="str">
        <f t="shared" ref="AR135:AR150" si="195">IF(B135="","",AO135*AL135*AD135)</f>
        <v/>
      </c>
      <c r="AS135" s="126" t="str">
        <f t="shared" ref="AS135:AS150" si="196">IF(T135="","",AP135*AL135*AG135)</f>
        <v/>
      </c>
      <c r="AT135" s="126"/>
      <c r="AU135" s="62" t="str">
        <f t="shared" si="173"/>
        <v/>
      </c>
      <c r="AV135" s="62" t="str">
        <f t="shared" si="174"/>
        <v/>
      </c>
      <c r="AW135" s="62" t="str">
        <f t="shared" si="175"/>
        <v/>
      </c>
      <c r="AX135" s="61" t="str">
        <f t="shared" ref="AX135:AX150" si="197">IF($A135="","",AW135*AA135)</f>
        <v/>
      </c>
      <c r="AY135" s="126"/>
      <c r="AZ135" s="33" t="str">
        <f>IF(B135="","",VLOOKUP($A$3,'Tab1-Plan'!$B$30:$F$33,IF(B135&lt;65,2,3),FALSE))</f>
        <v/>
      </c>
      <c r="BA135" s="33" t="str">
        <f>IF(T135="","",VLOOKUP($A$3,'Tab1-Plan'!$B$30:$F$33,IF(T135&lt;65,4,5),FALSE))</f>
        <v/>
      </c>
      <c r="BB135" s="115"/>
      <c r="BC135" s="126" t="str">
        <f t="shared" si="176"/>
        <v/>
      </c>
      <c r="BD135" s="126" t="str">
        <f t="shared" si="177"/>
        <v/>
      </c>
      <c r="BE135" s="125"/>
      <c r="BF135" s="62" t="str">
        <f t="shared" ref="BF135:BF150" si="198">IF($B135="","",(BC135)*$R135*$I135)</f>
        <v/>
      </c>
      <c r="BG135" s="62" t="str">
        <f t="shared" si="178"/>
        <v/>
      </c>
      <c r="BH135" s="62" t="str">
        <f t="shared" si="179"/>
        <v/>
      </c>
      <c r="BI135" s="61" t="str">
        <f t="shared" si="180"/>
        <v/>
      </c>
      <c r="BJ135" s="61"/>
      <c r="BK135" s="61" t="str">
        <f t="shared" si="181"/>
        <v/>
      </c>
      <c r="BL135" s="61" t="str">
        <f t="shared" si="182"/>
        <v/>
      </c>
      <c r="BM135" s="127"/>
      <c r="BU135" s="37"/>
      <c r="BV135" s="127"/>
      <c r="BW135" s="127"/>
    </row>
    <row r="136" spans="1:75">
      <c r="A136" s="26" t="str">
        <f t="shared" si="183"/>
        <v/>
      </c>
      <c r="B136" s="26" t="str">
        <f t="shared" si="184"/>
        <v/>
      </c>
      <c r="C136" s="26" t="str">
        <f t="shared" si="154"/>
        <v/>
      </c>
      <c r="D136" s="103" t="str">
        <f t="shared" si="155"/>
        <v/>
      </c>
      <c r="E136" s="118" t="str">
        <f t="shared" si="156"/>
        <v/>
      </c>
      <c r="F136" s="103" t="str">
        <f t="shared" si="157"/>
        <v/>
      </c>
      <c r="G136" s="103"/>
      <c r="H136" s="60" t="str">
        <f t="shared" si="158"/>
        <v/>
      </c>
      <c r="I136" s="64"/>
      <c r="J136" s="64"/>
      <c r="K136" s="103" t="str">
        <f t="shared" si="185"/>
        <v/>
      </c>
      <c r="L136" s="103" t="str">
        <f t="shared" si="159"/>
        <v/>
      </c>
      <c r="M136" s="103" t="str">
        <f t="shared" si="160"/>
        <v/>
      </c>
      <c r="N136" s="103" t="str">
        <f t="shared" si="161"/>
        <v/>
      </c>
      <c r="O136" s="103" t="str">
        <f t="shared" si="162"/>
        <v/>
      </c>
      <c r="P136" s="103" t="str">
        <f t="shared" si="186"/>
        <v/>
      </c>
      <c r="Q136" s="103" t="str">
        <f t="shared" si="163"/>
        <v/>
      </c>
      <c r="R136" s="103" t="str">
        <f t="shared" si="164"/>
        <v/>
      </c>
      <c r="T136" s="26" t="str">
        <f t="shared" si="187"/>
        <v/>
      </c>
      <c r="U136" s="119" t="str">
        <f t="shared" si="165"/>
        <v/>
      </c>
      <c r="V136" s="119"/>
      <c r="W136" s="120" t="str">
        <f t="shared" si="188"/>
        <v/>
      </c>
      <c r="X136" s="120" t="str">
        <f t="shared" si="189"/>
        <v/>
      </c>
      <c r="Y136" s="120" t="str">
        <f t="shared" si="166"/>
        <v/>
      </c>
      <c r="Z136" s="120"/>
      <c r="AA136" s="119" t="str">
        <f t="shared" si="190"/>
        <v/>
      </c>
      <c r="AC136" s="26" t="str">
        <f t="shared" si="167"/>
        <v/>
      </c>
      <c r="AD136" s="25" t="str">
        <f t="shared" si="168"/>
        <v/>
      </c>
      <c r="AE136" s="105"/>
      <c r="AF136" s="26" t="str">
        <f t="shared" si="169"/>
        <v/>
      </c>
      <c r="AG136" s="25" t="str">
        <f t="shared" si="170"/>
        <v/>
      </c>
      <c r="AH136" s="123"/>
      <c r="AI136" s="51" t="str">
        <f t="shared" si="171"/>
        <v/>
      </c>
      <c r="AJ136" s="35" t="str">
        <f t="shared" si="172"/>
        <v/>
      </c>
      <c r="AL136" s="25" t="str">
        <f t="shared" si="191"/>
        <v/>
      </c>
      <c r="AM136" s="25" t="str">
        <f t="shared" si="192"/>
        <v/>
      </c>
      <c r="AO136" s="33" t="str">
        <f t="shared" si="193"/>
        <v/>
      </c>
      <c r="AP136" s="33" t="str">
        <f t="shared" si="194"/>
        <v/>
      </c>
      <c r="AQ136" s="125"/>
      <c r="AR136" s="126" t="str">
        <f t="shared" si="195"/>
        <v/>
      </c>
      <c r="AS136" s="126" t="str">
        <f t="shared" si="196"/>
        <v/>
      </c>
      <c r="AT136" s="126"/>
      <c r="AU136" s="62" t="str">
        <f t="shared" si="173"/>
        <v/>
      </c>
      <c r="AV136" s="62" t="str">
        <f t="shared" si="174"/>
        <v/>
      </c>
      <c r="AW136" s="62" t="str">
        <f t="shared" si="175"/>
        <v/>
      </c>
      <c r="AX136" s="61" t="str">
        <f t="shared" si="197"/>
        <v/>
      </c>
      <c r="AY136" s="126"/>
      <c r="AZ136" s="33" t="str">
        <f>IF(B136="","",VLOOKUP($A$3,'Tab1-Plan'!$B$30:$F$33,IF(B136&lt;65,2,3),FALSE))</f>
        <v/>
      </c>
      <c r="BA136" s="33" t="str">
        <f>IF(T136="","",VLOOKUP($A$3,'Tab1-Plan'!$B$30:$F$33,IF(T136&lt;65,4,5),FALSE))</f>
        <v/>
      </c>
      <c r="BB136" s="115"/>
      <c r="BC136" s="126" t="str">
        <f t="shared" si="176"/>
        <v/>
      </c>
      <c r="BD136" s="126" t="str">
        <f t="shared" si="177"/>
        <v/>
      </c>
      <c r="BE136" s="125"/>
      <c r="BF136" s="62" t="str">
        <f t="shared" si="198"/>
        <v/>
      </c>
      <c r="BG136" s="62" t="str">
        <f t="shared" si="178"/>
        <v/>
      </c>
      <c r="BH136" s="62" t="str">
        <f t="shared" si="179"/>
        <v/>
      </c>
      <c r="BI136" s="61" t="str">
        <f t="shared" si="180"/>
        <v/>
      </c>
      <c r="BJ136" s="61"/>
      <c r="BK136" s="61" t="str">
        <f t="shared" si="181"/>
        <v/>
      </c>
      <c r="BL136" s="61" t="str">
        <f t="shared" si="182"/>
        <v/>
      </c>
      <c r="BM136" s="127"/>
      <c r="BU136" s="37"/>
      <c r="BV136" s="127"/>
      <c r="BW136" s="127"/>
    </row>
    <row r="137" spans="1:75">
      <c r="A137" s="26" t="str">
        <f t="shared" si="183"/>
        <v/>
      </c>
      <c r="B137" s="26" t="str">
        <f t="shared" si="184"/>
        <v/>
      </c>
      <c r="C137" s="26" t="str">
        <f t="shared" si="154"/>
        <v/>
      </c>
      <c r="D137" s="103" t="str">
        <f t="shared" si="155"/>
        <v/>
      </c>
      <c r="E137" s="118" t="str">
        <f t="shared" si="156"/>
        <v/>
      </c>
      <c r="F137" s="103" t="str">
        <f t="shared" si="157"/>
        <v/>
      </c>
      <c r="G137" s="103"/>
      <c r="H137" s="60" t="str">
        <f t="shared" si="158"/>
        <v/>
      </c>
      <c r="I137" s="64"/>
      <c r="J137" s="64"/>
      <c r="K137" s="103" t="str">
        <f t="shared" si="185"/>
        <v/>
      </c>
      <c r="L137" s="103" t="str">
        <f t="shared" si="159"/>
        <v/>
      </c>
      <c r="M137" s="103" t="str">
        <f t="shared" si="160"/>
        <v/>
      </c>
      <c r="N137" s="103" t="str">
        <f t="shared" si="161"/>
        <v/>
      </c>
      <c r="O137" s="103" t="str">
        <f t="shared" si="162"/>
        <v/>
      </c>
      <c r="P137" s="103" t="str">
        <f t="shared" si="186"/>
        <v/>
      </c>
      <c r="Q137" s="103" t="str">
        <f t="shared" si="163"/>
        <v/>
      </c>
      <c r="R137" s="103" t="str">
        <f t="shared" si="164"/>
        <v/>
      </c>
      <c r="T137" s="26" t="str">
        <f t="shared" si="187"/>
        <v/>
      </c>
      <c r="U137" s="119" t="str">
        <f t="shared" si="165"/>
        <v/>
      </c>
      <c r="V137" s="119"/>
      <c r="W137" s="120" t="str">
        <f t="shared" si="188"/>
        <v/>
      </c>
      <c r="X137" s="120" t="str">
        <f t="shared" si="189"/>
        <v/>
      </c>
      <c r="Y137" s="120" t="str">
        <f t="shared" si="166"/>
        <v/>
      </c>
      <c r="Z137" s="120"/>
      <c r="AA137" s="119" t="str">
        <f t="shared" si="190"/>
        <v/>
      </c>
      <c r="AC137" s="26" t="str">
        <f t="shared" si="167"/>
        <v/>
      </c>
      <c r="AD137" s="25" t="str">
        <f t="shared" si="168"/>
        <v/>
      </c>
      <c r="AE137" s="105"/>
      <c r="AF137" s="26" t="str">
        <f t="shared" si="169"/>
        <v/>
      </c>
      <c r="AG137" s="25" t="str">
        <f t="shared" si="170"/>
        <v/>
      </c>
      <c r="AH137" s="123"/>
      <c r="AI137" s="51" t="str">
        <f t="shared" si="171"/>
        <v/>
      </c>
      <c r="AJ137" s="35" t="str">
        <f t="shared" si="172"/>
        <v/>
      </c>
      <c r="AL137" s="25" t="str">
        <f t="shared" si="191"/>
        <v/>
      </c>
      <c r="AM137" s="25" t="str">
        <f t="shared" si="192"/>
        <v/>
      </c>
      <c r="AO137" s="33" t="str">
        <f t="shared" si="193"/>
        <v/>
      </c>
      <c r="AP137" s="33" t="str">
        <f t="shared" si="194"/>
        <v/>
      </c>
      <c r="AQ137" s="125"/>
      <c r="AR137" s="126" t="str">
        <f t="shared" si="195"/>
        <v/>
      </c>
      <c r="AS137" s="126" t="str">
        <f t="shared" si="196"/>
        <v/>
      </c>
      <c r="AT137" s="126"/>
      <c r="AU137" s="62" t="str">
        <f t="shared" si="173"/>
        <v/>
      </c>
      <c r="AV137" s="62" t="str">
        <f t="shared" si="174"/>
        <v/>
      </c>
      <c r="AW137" s="62" t="str">
        <f t="shared" si="175"/>
        <v/>
      </c>
      <c r="AX137" s="61" t="str">
        <f t="shared" si="197"/>
        <v/>
      </c>
      <c r="AY137" s="126"/>
      <c r="AZ137" s="33" t="str">
        <f>IF(B137="","",VLOOKUP($A$3,'Tab1-Plan'!$B$30:$F$33,IF(B137&lt;65,2,3),FALSE))</f>
        <v/>
      </c>
      <c r="BA137" s="33" t="str">
        <f>IF(T137="","",VLOOKUP($A$3,'Tab1-Plan'!$B$30:$F$33,IF(T137&lt;65,4,5),FALSE))</f>
        <v/>
      </c>
      <c r="BB137" s="115"/>
      <c r="BC137" s="126" t="str">
        <f t="shared" si="176"/>
        <v/>
      </c>
      <c r="BD137" s="126" t="str">
        <f t="shared" si="177"/>
        <v/>
      </c>
      <c r="BE137" s="125"/>
      <c r="BF137" s="62" t="str">
        <f t="shared" si="198"/>
        <v/>
      </c>
      <c r="BG137" s="62" t="str">
        <f t="shared" si="178"/>
        <v/>
      </c>
      <c r="BH137" s="62" t="str">
        <f t="shared" si="179"/>
        <v/>
      </c>
      <c r="BI137" s="61" t="str">
        <f t="shared" si="180"/>
        <v/>
      </c>
      <c r="BJ137" s="61"/>
      <c r="BK137" s="61" t="str">
        <f t="shared" si="181"/>
        <v/>
      </c>
      <c r="BL137" s="61" t="str">
        <f t="shared" si="182"/>
        <v/>
      </c>
      <c r="BM137" s="127"/>
      <c r="BU137" s="37"/>
      <c r="BV137" s="127"/>
      <c r="BW137" s="127"/>
    </row>
    <row r="138" spans="1:75">
      <c r="A138" s="26" t="str">
        <f t="shared" si="183"/>
        <v/>
      </c>
      <c r="B138" s="26" t="str">
        <f t="shared" si="184"/>
        <v/>
      </c>
      <c r="C138" s="26" t="str">
        <f t="shared" si="154"/>
        <v/>
      </c>
      <c r="D138" s="103" t="str">
        <f t="shared" si="155"/>
        <v/>
      </c>
      <c r="E138" s="118" t="str">
        <f t="shared" si="156"/>
        <v/>
      </c>
      <c r="F138" s="103" t="str">
        <f t="shared" si="157"/>
        <v/>
      </c>
      <c r="G138" s="103"/>
      <c r="H138" s="60" t="str">
        <f t="shared" si="158"/>
        <v/>
      </c>
      <c r="I138" s="64"/>
      <c r="J138" s="64"/>
      <c r="K138" s="103" t="str">
        <f t="shared" si="185"/>
        <v/>
      </c>
      <c r="L138" s="103" t="str">
        <f t="shared" si="159"/>
        <v/>
      </c>
      <c r="M138" s="103" t="str">
        <f t="shared" si="160"/>
        <v/>
      </c>
      <c r="N138" s="103" t="str">
        <f t="shared" si="161"/>
        <v/>
      </c>
      <c r="O138" s="103" t="str">
        <f t="shared" si="162"/>
        <v/>
      </c>
      <c r="P138" s="103" t="str">
        <f t="shared" si="186"/>
        <v/>
      </c>
      <c r="Q138" s="103" t="str">
        <f t="shared" si="163"/>
        <v/>
      </c>
      <c r="R138" s="103" t="str">
        <f t="shared" si="164"/>
        <v/>
      </c>
      <c r="T138" s="26" t="str">
        <f t="shared" si="187"/>
        <v/>
      </c>
      <c r="U138" s="119" t="str">
        <f t="shared" si="165"/>
        <v/>
      </c>
      <c r="V138" s="119"/>
      <c r="W138" s="120" t="str">
        <f t="shared" si="188"/>
        <v/>
      </c>
      <c r="X138" s="120" t="str">
        <f t="shared" si="189"/>
        <v/>
      </c>
      <c r="Y138" s="120" t="str">
        <f t="shared" si="166"/>
        <v/>
      </c>
      <c r="Z138" s="120"/>
      <c r="AA138" s="119" t="str">
        <f t="shared" si="190"/>
        <v/>
      </c>
      <c r="AC138" s="26" t="str">
        <f t="shared" si="167"/>
        <v/>
      </c>
      <c r="AD138" s="25" t="str">
        <f t="shared" si="168"/>
        <v/>
      </c>
      <c r="AE138" s="105"/>
      <c r="AF138" s="26" t="str">
        <f t="shared" si="169"/>
        <v/>
      </c>
      <c r="AG138" s="25" t="str">
        <f t="shared" si="170"/>
        <v/>
      </c>
      <c r="AH138" s="123"/>
      <c r="AI138" s="51" t="str">
        <f t="shared" si="171"/>
        <v/>
      </c>
      <c r="AJ138" s="35" t="str">
        <f t="shared" si="172"/>
        <v/>
      </c>
      <c r="AL138" s="25" t="str">
        <f t="shared" si="191"/>
        <v/>
      </c>
      <c r="AM138" s="25" t="str">
        <f t="shared" si="192"/>
        <v/>
      </c>
      <c r="AO138" s="33" t="str">
        <f t="shared" si="193"/>
        <v/>
      </c>
      <c r="AP138" s="33" t="str">
        <f t="shared" si="194"/>
        <v/>
      </c>
      <c r="AQ138" s="125"/>
      <c r="AR138" s="126" t="str">
        <f t="shared" si="195"/>
        <v/>
      </c>
      <c r="AS138" s="126" t="str">
        <f t="shared" si="196"/>
        <v/>
      </c>
      <c r="AT138" s="126"/>
      <c r="AU138" s="62" t="str">
        <f t="shared" si="173"/>
        <v/>
      </c>
      <c r="AV138" s="62" t="str">
        <f t="shared" si="174"/>
        <v/>
      </c>
      <c r="AW138" s="62" t="str">
        <f t="shared" si="175"/>
        <v/>
      </c>
      <c r="AX138" s="61" t="str">
        <f t="shared" si="197"/>
        <v/>
      </c>
      <c r="AY138" s="126"/>
      <c r="AZ138" s="33" t="str">
        <f>IF(B138="","",VLOOKUP($A$3,'Tab1-Plan'!$B$30:$F$33,IF(B138&lt;65,2,3),FALSE))</f>
        <v/>
      </c>
      <c r="BA138" s="33" t="str">
        <f>IF(T138="","",VLOOKUP($A$3,'Tab1-Plan'!$B$30:$F$33,IF(T138&lt;65,4,5),FALSE))</f>
        <v/>
      </c>
      <c r="BB138" s="115"/>
      <c r="BC138" s="126" t="str">
        <f t="shared" si="176"/>
        <v/>
      </c>
      <c r="BD138" s="126" t="str">
        <f t="shared" si="177"/>
        <v/>
      </c>
      <c r="BE138" s="125"/>
      <c r="BF138" s="62" t="str">
        <f t="shared" si="198"/>
        <v/>
      </c>
      <c r="BG138" s="62" t="str">
        <f t="shared" si="178"/>
        <v/>
      </c>
      <c r="BH138" s="62" t="str">
        <f t="shared" si="179"/>
        <v/>
      </c>
      <c r="BI138" s="61" t="str">
        <f t="shared" si="180"/>
        <v/>
      </c>
      <c r="BJ138" s="61"/>
      <c r="BK138" s="61" t="str">
        <f t="shared" si="181"/>
        <v/>
      </c>
      <c r="BL138" s="61" t="str">
        <f t="shared" si="182"/>
        <v/>
      </c>
      <c r="BM138" s="127"/>
      <c r="BU138" s="37"/>
      <c r="BV138" s="127"/>
      <c r="BW138" s="127"/>
    </row>
    <row r="139" spans="1:75">
      <c r="A139" s="26" t="str">
        <f t="shared" si="183"/>
        <v/>
      </c>
      <c r="B139" s="26" t="str">
        <f t="shared" si="184"/>
        <v/>
      </c>
      <c r="C139" s="26" t="str">
        <f t="shared" si="154"/>
        <v/>
      </c>
      <c r="D139" s="103" t="str">
        <f t="shared" si="155"/>
        <v/>
      </c>
      <c r="E139" s="118" t="str">
        <f t="shared" si="156"/>
        <v/>
      </c>
      <c r="F139" s="103" t="str">
        <f t="shared" si="157"/>
        <v/>
      </c>
      <c r="G139" s="103"/>
      <c r="H139" s="60" t="str">
        <f t="shared" si="158"/>
        <v/>
      </c>
      <c r="I139" s="64"/>
      <c r="J139" s="64"/>
      <c r="K139" s="103" t="str">
        <f t="shared" si="185"/>
        <v/>
      </c>
      <c r="L139" s="103" t="str">
        <f t="shared" si="159"/>
        <v/>
      </c>
      <c r="M139" s="103" t="str">
        <f t="shared" si="160"/>
        <v/>
      </c>
      <c r="N139" s="103" t="str">
        <f t="shared" si="161"/>
        <v/>
      </c>
      <c r="O139" s="103" t="str">
        <f t="shared" si="162"/>
        <v/>
      </c>
      <c r="P139" s="103" t="str">
        <f t="shared" si="186"/>
        <v/>
      </c>
      <c r="Q139" s="103" t="str">
        <f t="shared" si="163"/>
        <v/>
      </c>
      <c r="R139" s="103" t="str">
        <f t="shared" si="164"/>
        <v/>
      </c>
      <c r="T139" s="26" t="str">
        <f t="shared" si="187"/>
        <v/>
      </c>
      <c r="U139" s="119" t="str">
        <f t="shared" si="165"/>
        <v/>
      </c>
      <c r="V139" s="119"/>
      <c r="W139" s="120" t="str">
        <f t="shared" si="188"/>
        <v/>
      </c>
      <c r="X139" s="120" t="str">
        <f t="shared" si="189"/>
        <v/>
      </c>
      <c r="Y139" s="120" t="str">
        <f t="shared" si="166"/>
        <v/>
      </c>
      <c r="Z139" s="120"/>
      <c r="AA139" s="119" t="str">
        <f t="shared" si="190"/>
        <v/>
      </c>
      <c r="AC139" s="26" t="str">
        <f t="shared" si="167"/>
        <v/>
      </c>
      <c r="AD139" s="25" t="str">
        <f t="shared" si="168"/>
        <v/>
      </c>
      <c r="AE139" s="105"/>
      <c r="AF139" s="26" t="str">
        <f t="shared" si="169"/>
        <v/>
      </c>
      <c r="AG139" s="25" t="str">
        <f t="shared" si="170"/>
        <v/>
      </c>
      <c r="AH139" s="123"/>
      <c r="AI139" s="51" t="str">
        <f t="shared" si="171"/>
        <v/>
      </c>
      <c r="AJ139" s="35" t="str">
        <f t="shared" si="172"/>
        <v/>
      </c>
      <c r="AL139" s="25" t="str">
        <f t="shared" si="191"/>
        <v/>
      </c>
      <c r="AM139" s="25" t="str">
        <f t="shared" si="192"/>
        <v/>
      </c>
      <c r="AO139" s="33" t="str">
        <f t="shared" si="193"/>
        <v/>
      </c>
      <c r="AP139" s="33" t="str">
        <f t="shared" si="194"/>
        <v/>
      </c>
      <c r="AQ139" s="125"/>
      <c r="AR139" s="126" t="str">
        <f t="shared" si="195"/>
        <v/>
      </c>
      <c r="AS139" s="126" t="str">
        <f t="shared" si="196"/>
        <v/>
      </c>
      <c r="AT139" s="126"/>
      <c r="AU139" s="62" t="str">
        <f t="shared" si="173"/>
        <v/>
      </c>
      <c r="AV139" s="62" t="str">
        <f t="shared" si="174"/>
        <v/>
      </c>
      <c r="AW139" s="62" t="str">
        <f t="shared" si="175"/>
        <v/>
      </c>
      <c r="AX139" s="61" t="str">
        <f t="shared" si="197"/>
        <v/>
      </c>
      <c r="AY139" s="126"/>
      <c r="AZ139" s="33" t="str">
        <f>IF(B139="","",VLOOKUP($A$3,'Tab1-Plan'!$B$30:$F$33,IF(B139&lt;65,2,3),FALSE))</f>
        <v/>
      </c>
      <c r="BA139" s="33" t="str">
        <f>IF(T139="","",VLOOKUP($A$3,'Tab1-Plan'!$B$30:$F$33,IF(T139&lt;65,4,5),FALSE))</f>
        <v/>
      </c>
      <c r="BB139" s="115"/>
      <c r="BC139" s="126" t="str">
        <f t="shared" si="176"/>
        <v/>
      </c>
      <c r="BD139" s="126" t="str">
        <f t="shared" si="177"/>
        <v/>
      </c>
      <c r="BE139" s="125"/>
      <c r="BF139" s="62" t="str">
        <f t="shared" si="198"/>
        <v/>
      </c>
      <c r="BG139" s="62" t="str">
        <f t="shared" si="178"/>
        <v/>
      </c>
      <c r="BH139" s="62" t="str">
        <f t="shared" si="179"/>
        <v/>
      </c>
      <c r="BI139" s="61" t="str">
        <f t="shared" si="180"/>
        <v/>
      </c>
      <c r="BJ139" s="61"/>
      <c r="BK139" s="61" t="str">
        <f t="shared" si="181"/>
        <v/>
      </c>
      <c r="BL139" s="61" t="str">
        <f t="shared" si="182"/>
        <v/>
      </c>
      <c r="BM139" s="127"/>
      <c r="BU139" s="37"/>
      <c r="BV139" s="127"/>
      <c r="BW139" s="127"/>
    </row>
    <row r="140" spans="1:75">
      <c r="A140" s="26" t="str">
        <f t="shared" si="183"/>
        <v/>
      </c>
      <c r="B140" s="26" t="str">
        <f t="shared" si="184"/>
        <v/>
      </c>
      <c r="C140" s="26" t="str">
        <f t="shared" si="154"/>
        <v/>
      </c>
      <c r="D140" s="103" t="str">
        <f t="shared" si="155"/>
        <v/>
      </c>
      <c r="E140" s="118" t="str">
        <f t="shared" si="156"/>
        <v/>
      </c>
      <c r="F140" s="103" t="str">
        <f t="shared" si="157"/>
        <v/>
      </c>
      <c r="G140" s="103"/>
      <c r="H140" s="60" t="str">
        <f t="shared" si="158"/>
        <v/>
      </c>
      <c r="I140" s="64"/>
      <c r="J140" s="64"/>
      <c r="K140" s="103" t="str">
        <f t="shared" si="185"/>
        <v/>
      </c>
      <c r="L140" s="103" t="str">
        <f t="shared" si="159"/>
        <v/>
      </c>
      <c r="M140" s="103" t="str">
        <f t="shared" si="160"/>
        <v/>
      </c>
      <c r="N140" s="103" t="str">
        <f t="shared" si="161"/>
        <v/>
      </c>
      <c r="O140" s="103" t="str">
        <f t="shared" si="162"/>
        <v/>
      </c>
      <c r="P140" s="103" t="str">
        <f t="shared" si="186"/>
        <v/>
      </c>
      <c r="Q140" s="103" t="str">
        <f t="shared" si="163"/>
        <v/>
      </c>
      <c r="R140" s="103" t="str">
        <f t="shared" si="164"/>
        <v/>
      </c>
      <c r="T140" s="26" t="str">
        <f t="shared" si="187"/>
        <v/>
      </c>
      <c r="U140" s="119" t="str">
        <f t="shared" si="165"/>
        <v/>
      </c>
      <c r="V140" s="119"/>
      <c r="W140" s="120" t="str">
        <f t="shared" si="188"/>
        <v/>
      </c>
      <c r="X140" s="120" t="str">
        <f t="shared" si="189"/>
        <v/>
      </c>
      <c r="Y140" s="120" t="str">
        <f t="shared" si="166"/>
        <v/>
      </c>
      <c r="Z140" s="120"/>
      <c r="AA140" s="119" t="str">
        <f t="shared" si="190"/>
        <v/>
      </c>
      <c r="AC140" s="26" t="str">
        <f t="shared" si="167"/>
        <v/>
      </c>
      <c r="AD140" s="25" t="str">
        <f t="shared" si="168"/>
        <v/>
      </c>
      <c r="AE140" s="105"/>
      <c r="AF140" s="26" t="str">
        <f t="shared" si="169"/>
        <v/>
      </c>
      <c r="AG140" s="25" t="str">
        <f t="shared" si="170"/>
        <v/>
      </c>
      <c r="AH140" s="123"/>
      <c r="AI140" s="51" t="str">
        <f t="shared" si="171"/>
        <v/>
      </c>
      <c r="AJ140" s="35" t="str">
        <f t="shared" si="172"/>
        <v/>
      </c>
      <c r="AL140" s="25" t="str">
        <f t="shared" si="191"/>
        <v/>
      </c>
      <c r="AM140" s="25" t="str">
        <f t="shared" si="192"/>
        <v/>
      </c>
      <c r="AO140" s="33" t="str">
        <f t="shared" si="193"/>
        <v/>
      </c>
      <c r="AP140" s="33" t="str">
        <f t="shared" si="194"/>
        <v/>
      </c>
      <c r="AQ140" s="125"/>
      <c r="AR140" s="126" t="str">
        <f t="shared" si="195"/>
        <v/>
      </c>
      <c r="AS140" s="126" t="str">
        <f t="shared" si="196"/>
        <v/>
      </c>
      <c r="AT140" s="126"/>
      <c r="AU140" s="62" t="str">
        <f t="shared" si="173"/>
        <v/>
      </c>
      <c r="AV140" s="62" t="str">
        <f t="shared" si="174"/>
        <v/>
      </c>
      <c r="AW140" s="62" t="str">
        <f t="shared" si="175"/>
        <v/>
      </c>
      <c r="AX140" s="61" t="str">
        <f t="shared" si="197"/>
        <v/>
      </c>
      <c r="AY140" s="126"/>
      <c r="AZ140" s="33" t="str">
        <f>IF(B140="","",VLOOKUP($A$3,'Tab1-Plan'!$B$30:$F$33,IF(B140&lt;65,2,3),FALSE))</f>
        <v/>
      </c>
      <c r="BA140" s="33" t="str">
        <f>IF(T140="","",VLOOKUP($A$3,'Tab1-Plan'!$B$30:$F$33,IF(T140&lt;65,4,5),FALSE))</f>
        <v/>
      </c>
      <c r="BB140" s="115"/>
      <c r="BC140" s="126" t="str">
        <f t="shared" si="176"/>
        <v/>
      </c>
      <c r="BD140" s="126" t="str">
        <f t="shared" si="177"/>
        <v/>
      </c>
      <c r="BE140" s="125"/>
      <c r="BF140" s="62" t="str">
        <f t="shared" si="198"/>
        <v/>
      </c>
      <c r="BG140" s="62" t="str">
        <f t="shared" si="178"/>
        <v/>
      </c>
      <c r="BH140" s="62" t="str">
        <f t="shared" si="179"/>
        <v/>
      </c>
      <c r="BI140" s="61" t="str">
        <f t="shared" si="180"/>
        <v/>
      </c>
      <c r="BJ140" s="61"/>
      <c r="BK140" s="61" t="str">
        <f t="shared" si="181"/>
        <v/>
      </c>
      <c r="BL140" s="61" t="str">
        <f t="shared" si="182"/>
        <v/>
      </c>
      <c r="BM140" s="127"/>
      <c r="BU140" s="37"/>
      <c r="BV140" s="127"/>
      <c r="BW140" s="127"/>
    </row>
    <row r="141" spans="1:75">
      <c r="A141" s="26" t="str">
        <f t="shared" si="183"/>
        <v/>
      </c>
      <c r="B141" s="26" t="str">
        <f t="shared" si="184"/>
        <v/>
      </c>
      <c r="C141" s="26" t="str">
        <f t="shared" si="154"/>
        <v/>
      </c>
      <c r="D141" s="103" t="str">
        <f t="shared" si="155"/>
        <v/>
      </c>
      <c r="E141" s="118" t="str">
        <f t="shared" si="156"/>
        <v/>
      </c>
      <c r="F141" s="103" t="str">
        <f t="shared" si="157"/>
        <v/>
      </c>
      <c r="G141" s="103"/>
      <c r="H141" s="60" t="str">
        <f t="shared" si="158"/>
        <v/>
      </c>
      <c r="I141" s="64"/>
      <c r="J141" s="64"/>
      <c r="K141" s="103" t="str">
        <f t="shared" si="185"/>
        <v/>
      </c>
      <c r="L141" s="103" t="str">
        <f t="shared" si="159"/>
        <v/>
      </c>
      <c r="M141" s="103" t="str">
        <f t="shared" si="160"/>
        <v/>
      </c>
      <c r="N141" s="103" t="str">
        <f t="shared" si="161"/>
        <v/>
      </c>
      <c r="O141" s="103" t="str">
        <f t="shared" si="162"/>
        <v/>
      </c>
      <c r="P141" s="103" t="str">
        <f t="shared" si="186"/>
        <v/>
      </c>
      <c r="Q141" s="103" t="str">
        <f t="shared" si="163"/>
        <v/>
      </c>
      <c r="R141" s="103" t="str">
        <f t="shared" si="164"/>
        <v/>
      </c>
      <c r="T141" s="26" t="str">
        <f t="shared" si="187"/>
        <v/>
      </c>
      <c r="U141" s="119" t="str">
        <f t="shared" si="165"/>
        <v/>
      </c>
      <c r="V141" s="119"/>
      <c r="W141" s="120" t="str">
        <f t="shared" si="188"/>
        <v/>
      </c>
      <c r="X141" s="120" t="str">
        <f t="shared" si="189"/>
        <v/>
      </c>
      <c r="Y141" s="120" t="str">
        <f t="shared" si="166"/>
        <v/>
      </c>
      <c r="Z141" s="120"/>
      <c r="AA141" s="119" t="str">
        <f t="shared" si="190"/>
        <v/>
      </c>
      <c r="AC141" s="26" t="str">
        <f t="shared" si="167"/>
        <v/>
      </c>
      <c r="AD141" s="25" t="str">
        <f t="shared" si="168"/>
        <v/>
      </c>
      <c r="AE141" s="105"/>
      <c r="AF141" s="26" t="str">
        <f t="shared" si="169"/>
        <v/>
      </c>
      <c r="AG141" s="25" t="str">
        <f t="shared" si="170"/>
        <v/>
      </c>
      <c r="AH141" s="123"/>
      <c r="AI141" s="51" t="str">
        <f t="shared" si="171"/>
        <v/>
      </c>
      <c r="AJ141" s="35" t="str">
        <f t="shared" si="172"/>
        <v/>
      </c>
      <c r="AL141" s="25" t="str">
        <f t="shared" si="191"/>
        <v/>
      </c>
      <c r="AM141" s="25" t="str">
        <f t="shared" si="192"/>
        <v/>
      </c>
      <c r="AO141" s="33" t="str">
        <f t="shared" si="193"/>
        <v/>
      </c>
      <c r="AP141" s="33" t="str">
        <f t="shared" si="194"/>
        <v/>
      </c>
      <c r="AQ141" s="125"/>
      <c r="AR141" s="126" t="str">
        <f t="shared" si="195"/>
        <v/>
      </c>
      <c r="AS141" s="126" t="str">
        <f t="shared" si="196"/>
        <v/>
      </c>
      <c r="AT141" s="126"/>
      <c r="AU141" s="62" t="str">
        <f t="shared" si="173"/>
        <v/>
      </c>
      <c r="AV141" s="62" t="str">
        <f t="shared" si="174"/>
        <v/>
      </c>
      <c r="AW141" s="62" t="str">
        <f t="shared" si="175"/>
        <v/>
      </c>
      <c r="AX141" s="61" t="str">
        <f t="shared" si="197"/>
        <v/>
      </c>
      <c r="AY141" s="126"/>
      <c r="AZ141" s="33" t="str">
        <f>IF(B141="","",VLOOKUP($A$3,'Tab1-Plan'!$B$30:$F$33,IF(B141&lt;65,2,3),FALSE))</f>
        <v/>
      </c>
      <c r="BA141" s="33" t="str">
        <f>IF(T141="","",VLOOKUP($A$3,'Tab1-Plan'!$B$30:$F$33,IF(T141&lt;65,4,5),FALSE))</f>
        <v/>
      </c>
      <c r="BB141" s="115"/>
      <c r="BC141" s="126" t="str">
        <f t="shared" si="176"/>
        <v/>
      </c>
      <c r="BD141" s="126" t="str">
        <f t="shared" si="177"/>
        <v/>
      </c>
      <c r="BE141" s="125"/>
      <c r="BF141" s="62" t="str">
        <f t="shared" si="198"/>
        <v/>
      </c>
      <c r="BG141" s="62" t="str">
        <f t="shared" si="178"/>
        <v/>
      </c>
      <c r="BH141" s="62" t="str">
        <f t="shared" si="179"/>
        <v/>
      </c>
      <c r="BI141" s="61" t="str">
        <f t="shared" si="180"/>
        <v/>
      </c>
      <c r="BJ141" s="61"/>
      <c r="BK141" s="61" t="str">
        <f t="shared" si="181"/>
        <v/>
      </c>
      <c r="BL141" s="61" t="str">
        <f t="shared" si="182"/>
        <v/>
      </c>
      <c r="BM141" s="127"/>
      <c r="BU141" s="37"/>
      <c r="BV141" s="127"/>
      <c r="BW141" s="127"/>
    </row>
    <row r="142" spans="1:75">
      <c r="A142" s="26" t="str">
        <f t="shared" si="183"/>
        <v/>
      </c>
      <c r="B142" s="26" t="str">
        <f t="shared" si="184"/>
        <v/>
      </c>
      <c r="C142" s="26" t="str">
        <f t="shared" si="154"/>
        <v/>
      </c>
      <c r="D142" s="103" t="str">
        <f t="shared" si="155"/>
        <v/>
      </c>
      <c r="E142" s="118" t="str">
        <f t="shared" si="156"/>
        <v/>
      </c>
      <c r="F142" s="103" t="str">
        <f t="shared" si="157"/>
        <v/>
      </c>
      <c r="G142" s="103"/>
      <c r="H142" s="60" t="str">
        <f t="shared" si="158"/>
        <v/>
      </c>
      <c r="I142" s="64"/>
      <c r="J142" s="64"/>
      <c r="K142" s="103" t="str">
        <f t="shared" si="185"/>
        <v/>
      </c>
      <c r="L142" s="103" t="str">
        <f t="shared" si="159"/>
        <v/>
      </c>
      <c r="M142" s="103" t="str">
        <f t="shared" si="160"/>
        <v/>
      </c>
      <c r="N142" s="103" t="str">
        <f t="shared" si="161"/>
        <v/>
      </c>
      <c r="O142" s="103" t="str">
        <f t="shared" si="162"/>
        <v/>
      </c>
      <c r="P142" s="103" t="str">
        <f t="shared" si="186"/>
        <v/>
      </c>
      <c r="Q142" s="103" t="str">
        <f t="shared" si="163"/>
        <v/>
      </c>
      <c r="R142" s="103" t="str">
        <f t="shared" si="164"/>
        <v/>
      </c>
      <c r="T142" s="26" t="str">
        <f t="shared" si="187"/>
        <v/>
      </c>
      <c r="U142" s="119" t="str">
        <f t="shared" si="165"/>
        <v/>
      </c>
      <c r="V142" s="119"/>
      <c r="W142" s="120" t="str">
        <f t="shared" si="188"/>
        <v/>
      </c>
      <c r="X142" s="120" t="str">
        <f t="shared" si="189"/>
        <v/>
      </c>
      <c r="Y142" s="120" t="str">
        <f t="shared" si="166"/>
        <v/>
      </c>
      <c r="Z142" s="120"/>
      <c r="AA142" s="119" t="str">
        <f t="shared" si="190"/>
        <v/>
      </c>
      <c r="AC142" s="26" t="str">
        <f t="shared" si="167"/>
        <v/>
      </c>
      <c r="AD142" s="25" t="str">
        <f t="shared" si="168"/>
        <v/>
      </c>
      <c r="AE142" s="105"/>
      <c r="AF142" s="26" t="str">
        <f t="shared" si="169"/>
        <v/>
      </c>
      <c r="AG142" s="25" t="str">
        <f t="shared" si="170"/>
        <v/>
      </c>
      <c r="AH142" s="123"/>
      <c r="AI142" s="51" t="str">
        <f t="shared" si="171"/>
        <v/>
      </c>
      <c r="AJ142" s="35" t="str">
        <f t="shared" si="172"/>
        <v/>
      </c>
      <c r="AL142" s="25" t="str">
        <f t="shared" si="191"/>
        <v/>
      </c>
      <c r="AM142" s="25" t="str">
        <f t="shared" si="192"/>
        <v/>
      </c>
      <c r="AO142" s="33" t="str">
        <f t="shared" si="193"/>
        <v/>
      </c>
      <c r="AP142" s="33" t="str">
        <f t="shared" si="194"/>
        <v/>
      </c>
      <c r="AQ142" s="125"/>
      <c r="AR142" s="126" t="str">
        <f t="shared" si="195"/>
        <v/>
      </c>
      <c r="AS142" s="126" t="str">
        <f t="shared" si="196"/>
        <v/>
      </c>
      <c r="AT142" s="126"/>
      <c r="AU142" s="62" t="str">
        <f t="shared" si="173"/>
        <v/>
      </c>
      <c r="AV142" s="62" t="str">
        <f t="shared" si="174"/>
        <v/>
      </c>
      <c r="AW142" s="62" t="str">
        <f t="shared" si="175"/>
        <v/>
      </c>
      <c r="AX142" s="61" t="str">
        <f t="shared" si="197"/>
        <v/>
      </c>
      <c r="AY142" s="126"/>
      <c r="AZ142" s="33" t="str">
        <f>IF(B142="","",VLOOKUP($A$3,'Tab1-Plan'!$B$30:$F$33,IF(B142&lt;65,2,3),FALSE))</f>
        <v/>
      </c>
      <c r="BA142" s="33" t="str">
        <f>IF(T142="","",VLOOKUP($A$3,'Tab1-Plan'!$B$30:$F$33,IF(T142&lt;65,4,5),FALSE))</f>
        <v/>
      </c>
      <c r="BB142" s="115"/>
      <c r="BC142" s="126" t="str">
        <f t="shared" si="176"/>
        <v/>
      </c>
      <c r="BD142" s="126" t="str">
        <f t="shared" si="177"/>
        <v/>
      </c>
      <c r="BE142" s="125"/>
      <c r="BF142" s="62" t="str">
        <f t="shared" si="198"/>
        <v/>
      </c>
      <c r="BG142" s="62" t="str">
        <f t="shared" si="178"/>
        <v/>
      </c>
      <c r="BH142" s="62" t="str">
        <f t="shared" si="179"/>
        <v/>
      </c>
      <c r="BI142" s="61" t="str">
        <f t="shared" si="180"/>
        <v/>
      </c>
      <c r="BJ142" s="61"/>
      <c r="BK142" s="61" t="str">
        <f t="shared" si="181"/>
        <v/>
      </c>
      <c r="BL142" s="61" t="str">
        <f t="shared" si="182"/>
        <v/>
      </c>
      <c r="BM142" s="127"/>
      <c r="BU142" s="37"/>
      <c r="BV142" s="127"/>
      <c r="BW142" s="127"/>
    </row>
    <row r="143" spans="1:75">
      <c r="A143" s="26" t="str">
        <f t="shared" si="183"/>
        <v/>
      </c>
      <c r="B143" s="26" t="str">
        <f t="shared" si="184"/>
        <v/>
      </c>
      <c r="C143" s="26" t="str">
        <f t="shared" si="154"/>
        <v/>
      </c>
      <c r="D143" s="103" t="str">
        <f t="shared" si="155"/>
        <v/>
      </c>
      <c r="E143" s="118" t="str">
        <f t="shared" si="156"/>
        <v/>
      </c>
      <c r="F143" s="103" t="str">
        <f t="shared" si="157"/>
        <v/>
      </c>
      <c r="G143" s="103"/>
      <c r="H143" s="60" t="str">
        <f t="shared" si="158"/>
        <v/>
      </c>
      <c r="I143" s="64"/>
      <c r="J143" s="64"/>
      <c r="K143" s="103" t="str">
        <f t="shared" si="185"/>
        <v/>
      </c>
      <c r="L143" s="103" t="str">
        <f t="shared" si="159"/>
        <v/>
      </c>
      <c r="M143" s="103" t="str">
        <f t="shared" si="160"/>
        <v/>
      </c>
      <c r="N143" s="103" t="str">
        <f t="shared" si="161"/>
        <v/>
      </c>
      <c r="O143" s="103" t="str">
        <f t="shared" si="162"/>
        <v/>
      </c>
      <c r="P143" s="103" t="str">
        <f t="shared" si="186"/>
        <v/>
      </c>
      <c r="Q143" s="103" t="str">
        <f t="shared" si="163"/>
        <v/>
      </c>
      <c r="R143" s="103" t="str">
        <f t="shared" si="164"/>
        <v/>
      </c>
      <c r="T143" s="26" t="str">
        <f t="shared" si="187"/>
        <v/>
      </c>
      <c r="U143" s="119" t="str">
        <f t="shared" si="165"/>
        <v/>
      </c>
      <c r="V143" s="119"/>
      <c r="W143" s="120" t="str">
        <f t="shared" si="188"/>
        <v/>
      </c>
      <c r="X143" s="120" t="str">
        <f t="shared" si="189"/>
        <v/>
      </c>
      <c r="Y143" s="120" t="str">
        <f t="shared" si="166"/>
        <v/>
      </c>
      <c r="Z143" s="120"/>
      <c r="AA143" s="119" t="str">
        <f t="shared" si="190"/>
        <v/>
      </c>
      <c r="AC143" s="26" t="str">
        <f t="shared" si="167"/>
        <v/>
      </c>
      <c r="AD143" s="25" t="str">
        <f t="shared" si="168"/>
        <v/>
      </c>
      <c r="AE143" s="105"/>
      <c r="AF143" s="26" t="str">
        <f t="shared" si="169"/>
        <v/>
      </c>
      <c r="AG143" s="25" t="str">
        <f t="shared" si="170"/>
        <v/>
      </c>
      <c r="AH143" s="123"/>
      <c r="AI143" s="51" t="str">
        <f t="shared" si="171"/>
        <v/>
      </c>
      <c r="AJ143" s="35" t="str">
        <f t="shared" si="172"/>
        <v/>
      </c>
      <c r="AL143" s="25" t="str">
        <f t="shared" si="191"/>
        <v/>
      </c>
      <c r="AM143" s="25" t="str">
        <f t="shared" si="192"/>
        <v/>
      </c>
      <c r="AO143" s="33" t="str">
        <f t="shared" si="193"/>
        <v/>
      </c>
      <c r="AP143" s="33" t="str">
        <f t="shared" si="194"/>
        <v/>
      </c>
      <c r="AQ143" s="125"/>
      <c r="AR143" s="126" t="str">
        <f t="shared" si="195"/>
        <v/>
      </c>
      <c r="AS143" s="126" t="str">
        <f t="shared" si="196"/>
        <v/>
      </c>
      <c r="AT143" s="126"/>
      <c r="AU143" s="62" t="str">
        <f t="shared" si="173"/>
        <v/>
      </c>
      <c r="AV143" s="62" t="str">
        <f t="shared" si="174"/>
        <v/>
      </c>
      <c r="AW143" s="62" t="str">
        <f t="shared" si="175"/>
        <v/>
      </c>
      <c r="AX143" s="61" t="str">
        <f t="shared" si="197"/>
        <v/>
      </c>
      <c r="AY143" s="126"/>
      <c r="AZ143" s="33" t="str">
        <f>IF(B143="","",VLOOKUP($A$3,'Tab1-Plan'!$B$30:$F$33,IF(B143&lt;65,2,3),FALSE))</f>
        <v/>
      </c>
      <c r="BA143" s="33" t="str">
        <f>IF(T143="","",VLOOKUP($A$3,'Tab1-Plan'!$B$30:$F$33,IF(T143&lt;65,4,5),FALSE))</f>
        <v/>
      </c>
      <c r="BB143" s="115"/>
      <c r="BC143" s="126" t="str">
        <f t="shared" si="176"/>
        <v/>
      </c>
      <c r="BD143" s="126" t="str">
        <f t="shared" si="177"/>
        <v/>
      </c>
      <c r="BE143" s="125"/>
      <c r="BF143" s="62" t="str">
        <f t="shared" si="198"/>
        <v/>
      </c>
      <c r="BG143" s="62" t="str">
        <f t="shared" si="178"/>
        <v/>
      </c>
      <c r="BH143" s="62" t="str">
        <f t="shared" si="179"/>
        <v/>
      </c>
      <c r="BI143" s="61" t="str">
        <f t="shared" si="180"/>
        <v/>
      </c>
      <c r="BJ143" s="61"/>
      <c r="BK143" s="61" t="str">
        <f t="shared" si="181"/>
        <v/>
      </c>
      <c r="BL143" s="61" t="str">
        <f t="shared" si="182"/>
        <v/>
      </c>
      <c r="BM143" s="127"/>
      <c r="BU143" s="37"/>
      <c r="BV143" s="127"/>
      <c r="BW143" s="127"/>
    </row>
    <row r="144" spans="1:75">
      <c r="A144" s="26" t="str">
        <f t="shared" si="183"/>
        <v/>
      </c>
      <c r="B144" s="26" t="str">
        <f t="shared" si="184"/>
        <v/>
      </c>
      <c r="C144" s="26" t="str">
        <f t="shared" si="154"/>
        <v/>
      </c>
      <c r="D144" s="103" t="str">
        <f t="shared" si="155"/>
        <v/>
      </c>
      <c r="E144" s="118" t="str">
        <f t="shared" si="156"/>
        <v/>
      </c>
      <c r="F144" s="103" t="str">
        <f t="shared" si="157"/>
        <v/>
      </c>
      <c r="G144" s="103"/>
      <c r="H144" s="60" t="str">
        <f t="shared" si="158"/>
        <v/>
      </c>
      <c r="I144" s="64"/>
      <c r="J144" s="64"/>
      <c r="K144" s="103" t="str">
        <f t="shared" si="185"/>
        <v/>
      </c>
      <c r="L144" s="103" t="str">
        <f t="shared" si="159"/>
        <v/>
      </c>
      <c r="M144" s="103" t="str">
        <f t="shared" si="160"/>
        <v/>
      </c>
      <c r="N144" s="103" t="str">
        <f t="shared" si="161"/>
        <v/>
      </c>
      <c r="O144" s="103" t="str">
        <f t="shared" si="162"/>
        <v/>
      </c>
      <c r="P144" s="103" t="str">
        <f t="shared" si="186"/>
        <v/>
      </c>
      <c r="Q144" s="103" t="str">
        <f t="shared" si="163"/>
        <v/>
      </c>
      <c r="R144" s="103" t="str">
        <f t="shared" si="164"/>
        <v/>
      </c>
      <c r="T144" s="26" t="str">
        <f t="shared" si="187"/>
        <v/>
      </c>
      <c r="U144" s="119" t="str">
        <f t="shared" si="165"/>
        <v/>
      </c>
      <c r="V144" s="119"/>
      <c r="W144" s="120" t="str">
        <f t="shared" si="188"/>
        <v/>
      </c>
      <c r="X144" s="120" t="str">
        <f t="shared" si="189"/>
        <v/>
      </c>
      <c r="Y144" s="120" t="str">
        <f t="shared" si="166"/>
        <v/>
      </c>
      <c r="Z144" s="120"/>
      <c r="AA144" s="119" t="str">
        <f t="shared" si="190"/>
        <v/>
      </c>
      <c r="AC144" s="26" t="str">
        <f t="shared" si="167"/>
        <v/>
      </c>
      <c r="AD144" s="25" t="str">
        <f t="shared" si="168"/>
        <v/>
      </c>
      <c r="AE144" s="105"/>
      <c r="AF144" s="26" t="str">
        <f t="shared" si="169"/>
        <v/>
      </c>
      <c r="AG144" s="25" t="str">
        <f t="shared" si="170"/>
        <v/>
      </c>
      <c r="AH144" s="123"/>
      <c r="AI144" s="51" t="str">
        <f t="shared" si="171"/>
        <v/>
      </c>
      <c r="AJ144" s="35" t="str">
        <f t="shared" si="172"/>
        <v/>
      </c>
      <c r="AL144" s="25" t="str">
        <f t="shared" si="191"/>
        <v/>
      </c>
      <c r="AM144" s="25" t="str">
        <f t="shared" si="192"/>
        <v/>
      </c>
      <c r="AO144" s="33" t="str">
        <f t="shared" si="193"/>
        <v/>
      </c>
      <c r="AP144" s="33" t="str">
        <f t="shared" si="194"/>
        <v/>
      </c>
      <c r="AQ144" s="125"/>
      <c r="AR144" s="126" t="str">
        <f t="shared" si="195"/>
        <v/>
      </c>
      <c r="AS144" s="126" t="str">
        <f t="shared" si="196"/>
        <v/>
      </c>
      <c r="AT144" s="126"/>
      <c r="AU144" s="62" t="str">
        <f t="shared" si="173"/>
        <v/>
      </c>
      <c r="AV144" s="62" t="str">
        <f t="shared" si="174"/>
        <v/>
      </c>
      <c r="AW144" s="62" t="str">
        <f t="shared" si="175"/>
        <v/>
      </c>
      <c r="AX144" s="61" t="str">
        <f t="shared" si="197"/>
        <v/>
      </c>
      <c r="AY144" s="126"/>
      <c r="AZ144" s="33" t="str">
        <f>IF(B144="","",VLOOKUP($A$3,'Tab1-Plan'!$B$30:$F$33,IF(B144&lt;65,2,3),FALSE))</f>
        <v/>
      </c>
      <c r="BA144" s="33" t="str">
        <f>IF(T144="","",VLOOKUP($A$3,'Tab1-Plan'!$B$30:$F$33,IF(T144&lt;65,4,5),FALSE))</f>
        <v/>
      </c>
      <c r="BB144" s="115"/>
      <c r="BC144" s="126" t="str">
        <f t="shared" si="176"/>
        <v/>
      </c>
      <c r="BD144" s="126" t="str">
        <f t="shared" si="177"/>
        <v/>
      </c>
      <c r="BE144" s="125"/>
      <c r="BF144" s="62" t="str">
        <f t="shared" si="198"/>
        <v/>
      </c>
      <c r="BG144" s="62" t="str">
        <f t="shared" si="178"/>
        <v/>
      </c>
      <c r="BH144" s="62" t="str">
        <f t="shared" si="179"/>
        <v/>
      </c>
      <c r="BI144" s="61" t="str">
        <f t="shared" si="180"/>
        <v/>
      </c>
      <c r="BJ144" s="61"/>
      <c r="BK144" s="61" t="str">
        <f t="shared" si="181"/>
        <v/>
      </c>
      <c r="BL144" s="61" t="str">
        <f t="shared" si="182"/>
        <v/>
      </c>
      <c r="BM144" s="127"/>
      <c r="BU144" s="37"/>
      <c r="BV144" s="127"/>
      <c r="BW144" s="127"/>
    </row>
    <row r="145" spans="1:75">
      <c r="A145" s="26" t="str">
        <f t="shared" si="183"/>
        <v/>
      </c>
      <c r="B145" s="26" t="str">
        <f t="shared" si="184"/>
        <v/>
      </c>
      <c r="C145" s="26" t="str">
        <f t="shared" si="154"/>
        <v/>
      </c>
      <c r="D145" s="103" t="str">
        <f t="shared" si="155"/>
        <v/>
      </c>
      <c r="E145" s="118" t="str">
        <f t="shared" si="156"/>
        <v/>
      </c>
      <c r="F145" s="103" t="str">
        <f t="shared" si="157"/>
        <v/>
      </c>
      <c r="G145" s="103"/>
      <c r="H145" s="60" t="str">
        <f t="shared" si="158"/>
        <v/>
      </c>
      <c r="I145" s="64"/>
      <c r="J145" s="64"/>
      <c r="K145" s="103" t="str">
        <f t="shared" si="185"/>
        <v/>
      </c>
      <c r="L145" s="103" t="str">
        <f t="shared" si="159"/>
        <v/>
      </c>
      <c r="M145" s="103" t="str">
        <f t="shared" si="160"/>
        <v/>
      </c>
      <c r="N145" s="103" t="str">
        <f t="shared" si="161"/>
        <v/>
      </c>
      <c r="O145" s="103" t="str">
        <f t="shared" si="162"/>
        <v/>
      </c>
      <c r="P145" s="103" t="str">
        <f t="shared" si="186"/>
        <v/>
      </c>
      <c r="Q145" s="103" t="str">
        <f t="shared" si="163"/>
        <v/>
      </c>
      <c r="R145" s="103" t="str">
        <f t="shared" si="164"/>
        <v/>
      </c>
      <c r="T145" s="26" t="str">
        <f t="shared" si="187"/>
        <v/>
      </c>
      <c r="U145" s="119" t="str">
        <f t="shared" si="165"/>
        <v/>
      </c>
      <c r="V145" s="119"/>
      <c r="W145" s="120" t="str">
        <f t="shared" si="188"/>
        <v/>
      </c>
      <c r="X145" s="120" t="str">
        <f t="shared" si="189"/>
        <v/>
      </c>
      <c r="Y145" s="120" t="str">
        <f t="shared" si="166"/>
        <v/>
      </c>
      <c r="Z145" s="120"/>
      <c r="AA145" s="119" t="str">
        <f t="shared" si="190"/>
        <v/>
      </c>
      <c r="AC145" s="26" t="str">
        <f t="shared" si="167"/>
        <v/>
      </c>
      <c r="AD145" s="25" t="str">
        <f t="shared" si="168"/>
        <v/>
      </c>
      <c r="AE145" s="105"/>
      <c r="AF145" s="26" t="str">
        <f t="shared" si="169"/>
        <v/>
      </c>
      <c r="AG145" s="25" t="str">
        <f t="shared" si="170"/>
        <v/>
      </c>
      <c r="AH145" s="123"/>
      <c r="AI145" s="51" t="str">
        <f t="shared" si="171"/>
        <v/>
      </c>
      <c r="AJ145" s="35" t="str">
        <f t="shared" si="172"/>
        <v/>
      </c>
      <c r="AL145" s="25" t="str">
        <f t="shared" si="191"/>
        <v/>
      </c>
      <c r="AM145" s="25" t="str">
        <f t="shared" si="192"/>
        <v/>
      </c>
      <c r="AO145" s="33" t="str">
        <f t="shared" si="193"/>
        <v/>
      </c>
      <c r="AP145" s="33" t="str">
        <f t="shared" si="194"/>
        <v/>
      </c>
      <c r="AQ145" s="125"/>
      <c r="AR145" s="126" t="str">
        <f t="shared" si="195"/>
        <v/>
      </c>
      <c r="AS145" s="126" t="str">
        <f t="shared" si="196"/>
        <v/>
      </c>
      <c r="AT145" s="126"/>
      <c r="AU145" s="62" t="str">
        <f t="shared" si="173"/>
        <v/>
      </c>
      <c r="AV145" s="62" t="str">
        <f t="shared" si="174"/>
        <v/>
      </c>
      <c r="AW145" s="62" t="str">
        <f t="shared" si="175"/>
        <v/>
      </c>
      <c r="AX145" s="61" t="str">
        <f t="shared" si="197"/>
        <v/>
      </c>
      <c r="AY145" s="126"/>
      <c r="AZ145" s="33" t="str">
        <f>IF(B145="","",VLOOKUP($A$3,'Tab1-Plan'!$B$30:$F$33,IF(B145&lt;65,2,3),FALSE))</f>
        <v/>
      </c>
      <c r="BA145" s="33" t="str">
        <f>IF(T145="","",VLOOKUP($A$3,'Tab1-Plan'!$B$30:$F$33,IF(T145&lt;65,4,5),FALSE))</f>
        <v/>
      </c>
      <c r="BB145" s="115"/>
      <c r="BC145" s="126" t="str">
        <f t="shared" si="176"/>
        <v/>
      </c>
      <c r="BD145" s="126" t="str">
        <f t="shared" si="177"/>
        <v/>
      </c>
      <c r="BE145" s="125"/>
      <c r="BF145" s="62" t="str">
        <f t="shared" si="198"/>
        <v/>
      </c>
      <c r="BG145" s="62" t="str">
        <f t="shared" si="178"/>
        <v/>
      </c>
      <c r="BH145" s="62" t="str">
        <f t="shared" si="179"/>
        <v/>
      </c>
      <c r="BI145" s="61" t="str">
        <f t="shared" si="180"/>
        <v/>
      </c>
      <c r="BJ145" s="61"/>
      <c r="BK145" s="61" t="str">
        <f t="shared" si="181"/>
        <v/>
      </c>
      <c r="BL145" s="61" t="str">
        <f t="shared" si="182"/>
        <v/>
      </c>
      <c r="BM145" s="127"/>
      <c r="BU145" s="37"/>
      <c r="BV145" s="127"/>
      <c r="BW145" s="127"/>
    </row>
    <row r="146" spans="1:75">
      <c r="A146" s="26" t="str">
        <f t="shared" si="183"/>
        <v/>
      </c>
      <c r="B146" s="26" t="str">
        <f t="shared" si="184"/>
        <v/>
      </c>
      <c r="C146" s="26" t="str">
        <f t="shared" si="154"/>
        <v/>
      </c>
      <c r="D146" s="103" t="str">
        <f t="shared" si="155"/>
        <v/>
      </c>
      <c r="E146" s="118" t="str">
        <f t="shared" si="156"/>
        <v/>
      </c>
      <c r="F146" s="103" t="str">
        <f t="shared" si="157"/>
        <v/>
      </c>
      <c r="G146" s="103"/>
      <c r="H146" s="60" t="str">
        <f t="shared" si="158"/>
        <v/>
      </c>
      <c r="I146" s="64"/>
      <c r="J146" s="64"/>
      <c r="K146" s="103" t="str">
        <f t="shared" si="185"/>
        <v/>
      </c>
      <c r="L146" s="103" t="str">
        <f t="shared" si="159"/>
        <v/>
      </c>
      <c r="M146" s="103" t="str">
        <f t="shared" si="160"/>
        <v/>
      </c>
      <c r="N146" s="103" t="str">
        <f t="shared" si="161"/>
        <v/>
      </c>
      <c r="O146" s="103" t="str">
        <f t="shared" si="162"/>
        <v/>
      </c>
      <c r="P146" s="103" t="str">
        <f t="shared" si="186"/>
        <v/>
      </c>
      <c r="Q146" s="103" t="str">
        <f t="shared" si="163"/>
        <v/>
      </c>
      <c r="R146" s="103" t="str">
        <f t="shared" si="164"/>
        <v/>
      </c>
      <c r="T146" s="26" t="str">
        <f t="shared" si="187"/>
        <v/>
      </c>
      <c r="U146" s="119" t="str">
        <f t="shared" si="165"/>
        <v/>
      </c>
      <c r="V146" s="119"/>
      <c r="W146" s="120" t="str">
        <f t="shared" si="188"/>
        <v/>
      </c>
      <c r="X146" s="120" t="str">
        <f t="shared" si="189"/>
        <v/>
      </c>
      <c r="Y146" s="120" t="str">
        <f t="shared" si="166"/>
        <v/>
      </c>
      <c r="Z146" s="120"/>
      <c r="AA146" s="119" t="str">
        <f t="shared" si="190"/>
        <v/>
      </c>
      <c r="AC146" s="26" t="str">
        <f t="shared" si="167"/>
        <v/>
      </c>
      <c r="AD146" s="25" t="str">
        <f t="shared" si="168"/>
        <v/>
      </c>
      <c r="AE146" s="105"/>
      <c r="AF146" s="26" t="str">
        <f t="shared" si="169"/>
        <v/>
      </c>
      <c r="AG146" s="25" t="str">
        <f t="shared" si="170"/>
        <v/>
      </c>
      <c r="AH146" s="123"/>
      <c r="AI146" s="51" t="str">
        <f t="shared" si="171"/>
        <v/>
      </c>
      <c r="AJ146" s="35" t="str">
        <f t="shared" si="172"/>
        <v/>
      </c>
      <c r="AL146" s="25" t="str">
        <f t="shared" si="191"/>
        <v/>
      </c>
      <c r="AM146" s="25" t="str">
        <f t="shared" si="192"/>
        <v/>
      </c>
      <c r="AO146" s="33" t="str">
        <f t="shared" si="193"/>
        <v/>
      </c>
      <c r="AP146" s="33" t="str">
        <f t="shared" si="194"/>
        <v/>
      </c>
      <c r="AQ146" s="125"/>
      <c r="AR146" s="126" t="str">
        <f t="shared" si="195"/>
        <v/>
      </c>
      <c r="AS146" s="126" t="str">
        <f t="shared" si="196"/>
        <v/>
      </c>
      <c r="AT146" s="126"/>
      <c r="AU146" s="62" t="str">
        <f t="shared" si="173"/>
        <v/>
      </c>
      <c r="AV146" s="62" t="str">
        <f t="shared" si="174"/>
        <v/>
      </c>
      <c r="AW146" s="62" t="str">
        <f t="shared" si="175"/>
        <v/>
      </c>
      <c r="AX146" s="61" t="str">
        <f t="shared" si="197"/>
        <v/>
      </c>
      <c r="AY146" s="126"/>
      <c r="AZ146" s="33" t="str">
        <f>IF(B146="","",VLOOKUP($A$3,'Tab1-Plan'!$B$30:$F$33,IF(B146&lt;65,2,3),FALSE))</f>
        <v/>
      </c>
      <c r="BA146" s="33" t="str">
        <f>IF(T146="","",VLOOKUP($A$3,'Tab1-Plan'!$B$30:$F$33,IF(T146&lt;65,4,5),FALSE))</f>
        <v/>
      </c>
      <c r="BB146" s="115"/>
      <c r="BC146" s="126" t="str">
        <f t="shared" si="176"/>
        <v/>
      </c>
      <c r="BD146" s="126" t="str">
        <f t="shared" si="177"/>
        <v/>
      </c>
      <c r="BE146" s="125"/>
      <c r="BF146" s="62" t="str">
        <f t="shared" si="198"/>
        <v/>
      </c>
      <c r="BG146" s="62" t="str">
        <f t="shared" si="178"/>
        <v/>
      </c>
      <c r="BH146" s="62" t="str">
        <f t="shared" si="179"/>
        <v/>
      </c>
      <c r="BI146" s="61" t="str">
        <f t="shared" si="180"/>
        <v/>
      </c>
      <c r="BJ146" s="61"/>
      <c r="BK146" s="61" t="str">
        <f t="shared" si="181"/>
        <v/>
      </c>
      <c r="BL146" s="61" t="str">
        <f t="shared" si="182"/>
        <v/>
      </c>
      <c r="BM146" s="127"/>
      <c r="BU146" s="37"/>
      <c r="BV146" s="127"/>
      <c r="BW146" s="127"/>
    </row>
    <row r="147" spans="1:75">
      <c r="A147" s="26" t="str">
        <f t="shared" si="183"/>
        <v/>
      </c>
      <c r="B147" s="26" t="str">
        <f t="shared" si="184"/>
        <v/>
      </c>
      <c r="C147" s="26" t="str">
        <f t="shared" si="154"/>
        <v/>
      </c>
      <c r="D147" s="103" t="str">
        <f t="shared" si="155"/>
        <v/>
      </c>
      <c r="E147" s="118" t="str">
        <f t="shared" si="156"/>
        <v/>
      </c>
      <c r="F147" s="103" t="str">
        <f t="shared" si="157"/>
        <v/>
      </c>
      <c r="G147" s="103"/>
      <c r="H147" s="60" t="str">
        <f t="shared" si="158"/>
        <v/>
      </c>
      <c r="I147" s="64"/>
      <c r="J147" s="64"/>
      <c r="K147" s="103" t="str">
        <f t="shared" si="185"/>
        <v/>
      </c>
      <c r="L147" s="103" t="str">
        <f t="shared" si="159"/>
        <v/>
      </c>
      <c r="M147" s="103" t="str">
        <f t="shared" si="160"/>
        <v/>
      </c>
      <c r="N147" s="103" t="str">
        <f t="shared" si="161"/>
        <v/>
      </c>
      <c r="O147" s="103" t="str">
        <f t="shared" si="162"/>
        <v/>
      </c>
      <c r="P147" s="103" t="str">
        <f t="shared" si="186"/>
        <v/>
      </c>
      <c r="Q147" s="103" t="str">
        <f t="shared" si="163"/>
        <v/>
      </c>
      <c r="R147" s="103" t="str">
        <f t="shared" si="164"/>
        <v/>
      </c>
      <c r="T147" s="26" t="str">
        <f t="shared" si="187"/>
        <v/>
      </c>
      <c r="U147" s="119" t="str">
        <f t="shared" si="165"/>
        <v/>
      </c>
      <c r="V147" s="119"/>
      <c r="W147" s="120" t="str">
        <f t="shared" si="188"/>
        <v/>
      </c>
      <c r="X147" s="120" t="str">
        <f t="shared" si="189"/>
        <v/>
      </c>
      <c r="Y147" s="120" t="str">
        <f t="shared" si="166"/>
        <v/>
      </c>
      <c r="Z147" s="120"/>
      <c r="AA147" s="119" t="str">
        <f t="shared" si="190"/>
        <v/>
      </c>
      <c r="AC147" s="26" t="str">
        <f t="shared" si="167"/>
        <v/>
      </c>
      <c r="AD147" s="25" t="str">
        <f t="shared" si="168"/>
        <v/>
      </c>
      <c r="AE147" s="105"/>
      <c r="AF147" s="26" t="str">
        <f t="shared" si="169"/>
        <v/>
      </c>
      <c r="AG147" s="25" t="str">
        <f t="shared" si="170"/>
        <v/>
      </c>
      <c r="AH147" s="123"/>
      <c r="AI147" s="51" t="str">
        <f t="shared" si="171"/>
        <v/>
      </c>
      <c r="AJ147" s="35" t="str">
        <f t="shared" si="172"/>
        <v/>
      </c>
      <c r="AL147" s="25" t="str">
        <f t="shared" si="191"/>
        <v/>
      </c>
      <c r="AM147" s="25" t="str">
        <f t="shared" si="192"/>
        <v/>
      </c>
      <c r="AO147" s="33" t="str">
        <f t="shared" si="193"/>
        <v/>
      </c>
      <c r="AP147" s="33" t="str">
        <f t="shared" si="194"/>
        <v/>
      </c>
      <c r="AQ147" s="125"/>
      <c r="AR147" s="126" t="str">
        <f t="shared" si="195"/>
        <v/>
      </c>
      <c r="AS147" s="126" t="str">
        <f t="shared" si="196"/>
        <v/>
      </c>
      <c r="AT147" s="126"/>
      <c r="AU147" s="62" t="str">
        <f t="shared" si="173"/>
        <v/>
      </c>
      <c r="AV147" s="62" t="str">
        <f t="shared" si="174"/>
        <v/>
      </c>
      <c r="AW147" s="62" t="str">
        <f t="shared" si="175"/>
        <v/>
      </c>
      <c r="AX147" s="61" t="str">
        <f t="shared" si="197"/>
        <v/>
      </c>
      <c r="AY147" s="126"/>
      <c r="AZ147" s="33" t="str">
        <f>IF(B147="","",VLOOKUP($A$3,'Tab1-Plan'!$B$30:$F$33,IF(B147&lt;65,2,3),FALSE))</f>
        <v/>
      </c>
      <c r="BA147" s="33" t="str">
        <f>IF(T147="","",VLOOKUP($A$3,'Tab1-Plan'!$B$30:$F$33,IF(T147&lt;65,4,5),FALSE))</f>
        <v/>
      </c>
      <c r="BB147" s="115"/>
      <c r="BC147" s="126" t="str">
        <f t="shared" si="176"/>
        <v/>
      </c>
      <c r="BD147" s="126" t="str">
        <f t="shared" si="177"/>
        <v/>
      </c>
      <c r="BE147" s="125"/>
      <c r="BF147" s="62" t="str">
        <f t="shared" si="198"/>
        <v/>
      </c>
      <c r="BG147" s="62" t="str">
        <f t="shared" si="178"/>
        <v/>
      </c>
      <c r="BH147" s="62" t="str">
        <f t="shared" si="179"/>
        <v/>
      </c>
      <c r="BI147" s="61" t="str">
        <f t="shared" si="180"/>
        <v/>
      </c>
      <c r="BJ147" s="61"/>
      <c r="BK147" s="61" t="str">
        <f t="shared" si="181"/>
        <v/>
      </c>
      <c r="BL147" s="61" t="str">
        <f t="shared" si="182"/>
        <v/>
      </c>
      <c r="BM147" s="127"/>
      <c r="BU147" s="37"/>
      <c r="BV147" s="127"/>
      <c r="BW147" s="127"/>
    </row>
    <row r="148" spans="1:75">
      <c r="A148" s="26" t="str">
        <f t="shared" si="183"/>
        <v/>
      </c>
      <c r="B148" s="26" t="str">
        <f t="shared" si="184"/>
        <v/>
      </c>
      <c r="C148" s="26" t="str">
        <f t="shared" si="154"/>
        <v/>
      </c>
      <c r="D148" s="103" t="str">
        <f t="shared" si="155"/>
        <v/>
      </c>
      <c r="E148" s="118" t="str">
        <f t="shared" si="156"/>
        <v/>
      </c>
      <c r="F148" s="103" t="str">
        <f t="shared" si="157"/>
        <v/>
      </c>
      <c r="G148" s="103"/>
      <c r="H148" s="60" t="str">
        <f t="shared" si="158"/>
        <v/>
      </c>
      <c r="I148" s="64"/>
      <c r="J148" s="64"/>
      <c r="K148" s="103" t="str">
        <f t="shared" si="185"/>
        <v/>
      </c>
      <c r="L148" s="103" t="str">
        <f t="shared" si="159"/>
        <v/>
      </c>
      <c r="M148" s="103" t="str">
        <f t="shared" si="160"/>
        <v/>
      </c>
      <c r="N148" s="103" t="str">
        <f t="shared" si="161"/>
        <v/>
      </c>
      <c r="O148" s="103" t="str">
        <f t="shared" si="162"/>
        <v/>
      </c>
      <c r="P148" s="103" t="str">
        <f t="shared" si="186"/>
        <v/>
      </c>
      <c r="Q148" s="103" t="str">
        <f t="shared" si="163"/>
        <v/>
      </c>
      <c r="R148" s="103" t="str">
        <f t="shared" si="164"/>
        <v/>
      </c>
      <c r="T148" s="26" t="str">
        <f t="shared" si="187"/>
        <v/>
      </c>
      <c r="U148" s="119" t="str">
        <f t="shared" si="165"/>
        <v/>
      </c>
      <c r="V148" s="119"/>
      <c r="W148" s="120" t="str">
        <f t="shared" si="188"/>
        <v/>
      </c>
      <c r="X148" s="120" t="str">
        <f t="shared" si="189"/>
        <v/>
      </c>
      <c r="Y148" s="120" t="str">
        <f t="shared" si="166"/>
        <v/>
      </c>
      <c r="Z148" s="120"/>
      <c r="AA148" s="119" t="str">
        <f t="shared" si="190"/>
        <v/>
      </c>
      <c r="AC148" s="26" t="str">
        <f t="shared" si="167"/>
        <v/>
      </c>
      <c r="AD148" s="25" t="str">
        <f t="shared" si="168"/>
        <v/>
      </c>
      <c r="AE148" s="105"/>
      <c r="AF148" s="26" t="str">
        <f t="shared" si="169"/>
        <v/>
      </c>
      <c r="AG148" s="25" t="str">
        <f t="shared" si="170"/>
        <v/>
      </c>
      <c r="AH148" s="123"/>
      <c r="AI148" s="51" t="str">
        <f t="shared" si="171"/>
        <v/>
      </c>
      <c r="AJ148" s="35" t="str">
        <f t="shared" si="172"/>
        <v/>
      </c>
      <c r="AL148" s="25" t="str">
        <f t="shared" si="191"/>
        <v/>
      </c>
      <c r="AM148" s="25" t="str">
        <f t="shared" si="192"/>
        <v/>
      </c>
      <c r="AO148" s="33" t="str">
        <f t="shared" si="193"/>
        <v/>
      </c>
      <c r="AP148" s="33" t="str">
        <f t="shared" si="194"/>
        <v/>
      </c>
      <c r="AQ148" s="125"/>
      <c r="AR148" s="126" t="str">
        <f t="shared" si="195"/>
        <v/>
      </c>
      <c r="AS148" s="126" t="str">
        <f t="shared" si="196"/>
        <v/>
      </c>
      <c r="AT148" s="126"/>
      <c r="AU148" s="62" t="str">
        <f t="shared" si="173"/>
        <v/>
      </c>
      <c r="AV148" s="62" t="str">
        <f t="shared" si="174"/>
        <v/>
      </c>
      <c r="AW148" s="62" t="str">
        <f t="shared" si="175"/>
        <v/>
      </c>
      <c r="AX148" s="61" t="str">
        <f t="shared" si="197"/>
        <v/>
      </c>
      <c r="AY148" s="126"/>
      <c r="AZ148" s="33" t="str">
        <f>IF(B148="","",VLOOKUP($A$3,'Tab1-Plan'!$B$30:$F$33,IF(B148&lt;65,2,3),FALSE))</f>
        <v/>
      </c>
      <c r="BA148" s="33" t="str">
        <f>IF(T148="","",VLOOKUP($A$3,'Tab1-Plan'!$B$30:$F$33,IF(T148&lt;65,4,5),FALSE))</f>
        <v/>
      </c>
      <c r="BB148" s="115"/>
      <c r="BC148" s="126" t="str">
        <f t="shared" si="176"/>
        <v/>
      </c>
      <c r="BD148" s="126" t="str">
        <f t="shared" si="177"/>
        <v/>
      </c>
      <c r="BE148" s="125"/>
      <c r="BF148" s="62" t="str">
        <f t="shared" si="198"/>
        <v/>
      </c>
      <c r="BG148" s="62" t="str">
        <f t="shared" si="178"/>
        <v/>
      </c>
      <c r="BH148" s="62" t="str">
        <f t="shared" si="179"/>
        <v/>
      </c>
      <c r="BI148" s="61" t="str">
        <f t="shared" si="180"/>
        <v/>
      </c>
      <c r="BJ148" s="61"/>
      <c r="BK148" s="61" t="str">
        <f t="shared" si="181"/>
        <v/>
      </c>
      <c r="BL148" s="61" t="str">
        <f t="shared" si="182"/>
        <v/>
      </c>
      <c r="BM148" s="127"/>
      <c r="BU148" s="37"/>
      <c r="BV148" s="127"/>
      <c r="BW148" s="127"/>
    </row>
    <row r="149" spans="1:75">
      <c r="A149" s="26" t="str">
        <f t="shared" si="183"/>
        <v/>
      </c>
      <c r="B149" s="26" t="str">
        <f t="shared" si="184"/>
        <v/>
      </c>
      <c r="C149" s="26" t="str">
        <f t="shared" si="154"/>
        <v/>
      </c>
      <c r="D149" s="103" t="str">
        <f t="shared" si="155"/>
        <v/>
      </c>
      <c r="E149" s="118" t="str">
        <f t="shared" si="156"/>
        <v/>
      </c>
      <c r="F149" s="103" t="str">
        <f t="shared" si="157"/>
        <v/>
      </c>
      <c r="G149" s="103"/>
      <c r="H149" s="60" t="str">
        <f t="shared" si="158"/>
        <v/>
      </c>
      <c r="I149" s="64"/>
      <c r="J149" s="64"/>
      <c r="K149" s="103" t="str">
        <f t="shared" si="185"/>
        <v/>
      </c>
      <c r="L149" s="103" t="str">
        <f t="shared" si="159"/>
        <v/>
      </c>
      <c r="M149" s="103" t="str">
        <f t="shared" si="160"/>
        <v/>
      </c>
      <c r="N149" s="103" t="str">
        <f t="shared" si="161"/>
        <v/>
      </c>
      <c r="O149" s="103" t="str">
        <f t="shared" si="162"/>
        <v/>
      </c>
      <c r="P149" s="103" t="str">
        <f t="shared" si="186"/>
        <v/>
      </c>
      <c r="Q149" s="103" t="str">
        <f t="shared" si="163"/>
        <v/>
      </c>
      <c r="R149" s="103" t="str">
        <f t="shared" si="164"/>
        <v/>
      </c>
      <c r="T149" s="26" t="str">
        <f t="shared" si="187"/>
        <v/>
      </c>
      <c r="U149" s="119" t="str">
        <f t="shared" si="165"/>
        <v/>
      </c>
      <c r="V149" s="119"/>
      <c r="W149" s="120" t="str">
        <f t="shared" si="188"/>
        <v/>
      </c>
      <c r="X149" s="120" t="str">
        <f t="shared" si="189"/>
        <v/>
      </c>
      <c r="Y149" s="120" t="str">
        <f t="shared" si="166"/>
        <v/>
      </c>
      <c r="Z149" s="120"/>
      <c r="AA149" s="119" t="str">
        <f t="shared" si="190"/>
        <v/>
      </c>
      <c r="AC149" s="26" t="str">
        <f t="shared" si="167"/>
        <v/>
      </c>
      <c r="AD149" s="25" t="str">
        <f t="shared" si="168"/>
        <v/>
      </c>
      <c r="AE149" s="105"/>
      <c r="AF149" s="26" t="str">
        <f t="shared" si="169"/>
        <v/>
      </c>
      <c r="AG149" s="25" t="str">
        <f t="shared" si="170"/>
        <v/>
      </c>
      <c r="AH149" s="123"/>
      <c r="AI149" s="51" t="str">
        <f t="shared" si="171"/>
        <v/>
      </c>
      <c r="AJ149" s="35" t="str">
        <f t="shared" si="172"/>
        <v/>
      </c>
      <c r="AL149" s="25" t="str">
        <f t="shared" si="191"/>
        <v/>
      </c>
      <c r="AM149" s="25" t="str">
        <f t="shared" si="192"/>
        <v/>
      </c>
      <c r="AO149" s="33" t="str">
        <f t="shared" si="193"/>
        <v/>
      </c>
      <c r="AP149" s="33" t="str">
        <f t="shared" si="194"/>
        <v/>
      </c>
      <c r="AQ149" s="125"/>
      <c r="AR149" s="126" t="str">
        <f t="shared" si="195"/>
        <v/>
      </c>
      <c r="AS149" s="126" t="str">
        <f t="shared" si="196"/>
        <v/>
      </c>
      <c r="AT149" s="126"/>
      <c r="AU149" s="62" t="str">
        <f t="shared" si="173"/>
        <v/>
      </c>
      <c r="AV149" s="62" t="str">
        <f t="shared" si="174"/>
        <v/>
      </c>
      <c r="AW149" s="62" t="str">
        <f t="shared" si="175"/>
        <v/>
      </c>
      <c r="AX149" s="61" t="str">
        <f t="shared" si="197"/>
        <v/>
      </c>
      <c r="AY149" s="126"/>
      <c r="AZ149" s="33" t="str">
        <f>IF(B149="","",VLOOKUP($A$3,'Tab1-Plan'!$B$30:$F$33,IF(B149&lt;65,2,3),FALSE))</f>
        <v/>
      </c>
      <c r="BA149" s="33" t="str">
        <f>IF(T149="","",VLOOKUP($A$3,'Tab1-Plan'!$B$30:$F$33,IF(T149&lt;65,4,5),FALSE))</f>
        <v/>
      </c>
      <c r="BB149" s="115"/>
      <c r="BC149" s="126" t="str">
        <f t="shared" si="176"/>
        <v/>
      </c>
      <c r="BD149" s="126" t="str">
        <f t="shared" si="177"/>
        <v/>
      </c>
      <c r="BE149" s="125"/>
      <c r="BF149" s="62" t="str">
        <f t="shared" si="198"/>
        <v/>
      </c>
      <c r="BG149" s="62" t="str">
        <f t="shared" si="178"/>
        <v/>
      </c>
      <c r="BH149" s="62" t="str">
        <f t="shared" si="179"/>
        <v/>
      </c>
      <c r="BI149" s="61" t="str">
        <f t="shared" si="180"/>
        <v/>
      </c>
      <c r="BJ149" s="61"/>
      <c r="BK149" s="61" t="str">
        <f t="shared" si="181"/>
        <v/>
      </c>
      <c r="BL149" s="61" t="str">
        <f t="shared" si="182"/>
        <v/>
      </c>
      <c r="BM149" s="127"/>
      <c r="BU149" s="37"/>
      <c r="BV149" s="127"/>
      <c r="BW149" s="127"/>
    </row>
    <row r="150" spans="1:75">
      <c r="A150" s="26" t="str">
        <f t="shared" si="183"/>
        <v/>
      </c>
      <c r="B150" s="26" t="str">
        <f t="shared" si="184"/>
        <v/>
      </c>
      <c r="C150" s="26" t="str">
        <f t="shared" si="154"/>
        <v/>
      </c>
      <c r="D150" s="103" t="str">
        <f t="shared" si="155"/>
        <v/>
      </c>
      <c r="E150" s="118" t="str">
        <f t="shared" si="156"/>
        <v/>
      </c>
      <c r="F150" s="103" t="str">
        <f t="shared" si="157"/>
        <v/>
      </c>
      <c r="G150" s="103"/>
      <c r="H150" s="60" t="str">
        <f t="shared" si="158"/>
        <v/>
      </c>
      <c r="I150" s="64"/>
      <c r="J150" s="64"/>
      <c r="K150" s="103" t="str">
        <f t="shared" si="185"/>
        <v/>
      </c>
      <c r="L150" s="103" t="str">
        <f t="shared" si="159"/>
        <v/>
      </c>
      <c r="M150" s="103" t="str">
        <f t="shared" si="160"/>
        <v/>
      </c>
      <c r="N150" s="103" t="str">
        <f t="shared" si="161"/>
        <v/>
      </c>
      <c r="O150" s="103" t="str">
        <f t="shared" si="162"/>
        <v/>
      </c>
      <c r="P150" s="103" t="str">
        <f t="shared" si="186"/>
        <v/>
      </c>
      <c r="Q150" s="103" t="str">
        <f t="shared" si="163"/>
        <v/>
      </c>
      <c r="R150" s="103" t="str">
        <f t="shared" si="164"/>
        <v/>
      </c>
      <c r="T150" s="26" t="str">
        <f t="shared" si="187"/>
        <v/>
      </c>
      <c r="U150" s="119" t="str">
        <f t="shared" si="165"/>
        <v/>
      </c>
      <c r="V150" s="119"/>
      <c r="W150" s="120" t="str">
        <f t="shared" si="188"/>
        <v/>
      </c>
      <c r="X150" s="120" t="str">
        <f t="shared" si="189"/>
        <v/>
      </c>
      <c r="Y150" s="120" t="str">
        <f t="shared" si="166"/>
        <v/>
      </c>
      <c r="Z150" s="120"/>
      <c r="AA150" s="119" t="str">
        <f t="shared" si="190"/>
        <v/>
      </c>
      <c r="AC150" s="26" t="str">
        <f t="shared" si="167"/>
        <v/>
      </c>
      <c r="AD150" s="25" t="str">
        <f t="shared" si="168"/>
        <v/>
      </c>
      <c r="AE150" s="105"/>
      <c r="AF150" s="26" t="str">
        <f t="shared" si="169"/>
        <v/>
      </c>
      <c r="AG150" s="25" t="str">
        <f t="shared" si="170"/>
        <v/>
      </c>
      <c r="AH150" s="123"/>
      <c r="AI150" s="51" t="str">
        <f t="shared" si="171"/>
        <v/>
      </c>
      <c r="AJ150" s="35" t="str">
        <f t="shared" si="172"/>
        <v/>
      </c>
      <c r="AL150" s="25" t="str">
        <f t="shared" si="191"/>
        <v/>
      </c>
      <c r="AM150" s="25" t="str">
        <f t="shared" si="192"/>
        <v/>
      </c>
      <c r="AO150" s="33" t="str">
        <f t="shared" si="193"/>
        <v/>
      </c>
      <c r="AP150" s="33" t="str">
        <f t="shared" si="194"/>
        <v/>
      </c>
      <c r="AQ150" s="125"/>
      <c r="AR150" s="126" t="str">
        <f t="shared" si="195"/>
        <v/>
      </c>
      <c r="AS150" s="126" t="str">
        <f t="shared" si="196"/>
        <v/>
      </c>
      <c r="AT150" s="126"/>
      <c r="AU150" s="62" t="str">
        <f t="shared" si="173"/>
        <v/>
      </c>
      <c r="AV150" s="62" t="str">
        <f t="shared" si="174"/>
        <v/>
      </c>
      <c r="AW150" s="62" t="str">
        <f t="shared" si="175"/>
        <v/>
      </c>
      <c r="AX150" s="61" t="str">
        <f t="shared" si="197"/>
        <v/>
      </c>
      <c r="AY150" s="126"/>
      <c r="AZ150" s="33" t="str">
        <f>IF(B150="","",VLOOKUP($A$3,'Tab1-Plan'!$B$30:$F$33,IF(B150&lt;65,2,3),FALSE))</f>
        <v/>
      </c>
      <c r="BA150" s="33" t="str">
        <f>IF(T150="","",VLOOKUP($A$3,'Tab1-Plan'!$B$30:$F$33,IF(T150&lt;65,4,5),FALSE))</f>
        <v/>
      </c>
      <c r="BB150" s="115"/>
      <c r="BC150" s="126" t="str">
        <f t="shared" si="176"/>
        <v/>
      </c>
      <c r="BD150" s="126" t="str">
        <f t="shared" si="177"/>
        <v/>
      </c>
      <c r="BE150" s="125"/>
      <c r="BF150" s="62" t="str">
        <f t="shared" si="198"/>
        <v/>
      </c>
      <c r="BG150" s="62" t="str">
        <f t="shared" si="178"/>
        <v/>
      </c>
      <c r="BH150" s="62" t="str">
        <f t="shared" si="179"/>
        <v/>
      </c>
      <c r="BI150" s="61" t="str">
        <f t="shared" si="180"/>
        <v/>
      </c>
      <c r="BJ150" s="61"/>
      <c r="BK150" s="61" t="str">
        <f t="shared" si="181"/>
        <v/>
      </c>
      <c r="BL150" s="61" t="str">
        <f t="shared" si="182"/>
        <v/>
      </c>
      <c r="BM150" s="127"/>
      <c r="BU150" s="37"/>
      <c r="BV150" s="127"/>
      <c r="BW150" s="127"/>
    </row>
    <row r="151" spans="1:75">
      <c r="AG151" s="25" t="str">
        <f t="shared" si="170"/>
        <v/>
      </c>
      <c r="BK151" s="61"/>
      <c r="BL151" s="61"/>
    </row>
    <row r="152" spans="1:75">
      <c r="BK152" s="61"/>
      <c r="BL152" s="61"/>
    </row>
    <row r="153" spans="1:75">
      <c r="BK153" s="61"/>
      <c r="BL153" s="61"/>
    </row>
    <row r="154" spans="1:75">
      <c r="BK154" s="61"/>
      <c r="BL154" s="61"/>
    </row>
    <row r="155" spans="1:75">
      <c r="BK155" s="61"/>
      <c r="BL155" s="61"/>
    </row>
    <row r="156" spans="1:75">
      <c r="BK156" s="61"/>
      <c r="BL156" s="61"/>
    </row>
    <row r="157" spans="1:75">
      <c r="BK157" s="61"/>
      <c r="BL157" s="61"/>
    </row>
    <row r="158" spans="1:75">
      <c r="BK158" s="61"/>
      <c r="BL158" s="61"/>
    </row>
    <row r="159" spans="1:75">
      <c r="BK159" s="61"/>
      <c r="BL159" s="61"/>
    </row>
    <row r="160" spans="1:75">
      <c r="BK160" s="61"/>
      <c r="BL160" s="61"/>
    </row>
    <row r="161" spans="63:64">
      <c r="BK161" s="61"/>
      <c r="BL161" s="61"/>
    </row>
    <row r="162" spans="63:64">
      <c r="BK162" s="61"/>
      <c r="BL162" s="61"/>
    </row>
    <row r="163" spans="63:64">
      <c r="BK163" s="61"/>
      <c r="BL163" s="61"/>
    </row>
    <row r="164" spans="63:64">
      <c r="BK164" s="61"/>
      <c r="BL164" s="61"/>
    </row>
    <row r="165" spans="63:64">
      <c r="BK165" s="61"/>
      <c r="BL165" s="61"/>
    </row>
    <row r="166" spans="63:64">
      <c r="BK166" s="61"/>
      <c r="BL166" s="61"/>
    </row>
    <row r="167" spans="63:64">
      <c r="BK167" s="61"/>
      <c r="BL167" s="61"/>
    </row>
    <row r="168" spans="63:64">
      <c r="BK168" s="61"/>
      <c r="BL168" s="61"/>
    </row>
    <row r="169" spans="63:64">
      <c r="BK169" s="61"/>
      <c r="BL169" s="61"/>
    </row>
    <row r="170" spans="63:64">
      <c r="BK170" s="61"/>
      <c r="BL170" s="61"/>
    </row>
    <row r="171" spans="63:64">
      <c r="BK171" s="61"/>
      <c r="BL171" s="61"/>
    </row>
    <row r="172" spans="63:64">
      <c r="BK172" s="61"/>
      <c r="BL172" s="61"/>
    </row>
    <row r="173" spans="63:64">
      <c r="BK173" s="61"/>
      <c r="BL173" s="61"/>
    </row>
    <row r="174" spans="63:64">
      <c r="BK174" s="61"/>
      <c r="BL174" s="61"/>
    </row>
    <row r="175" spans="63:64">
      <c r="BK175" s="61"/>
      <c r="BL175" s="61"/>
    </row>
    <row r="176" spans="63:64">
      <c r="BK176" s="61"/>
      <c r="BL176" s="61"/>
    </row>
    <row r="177" spans="63:64">
      <c r="BK177" s="61"/>
      <c r="BL177" s="61"/>
    </row>
    <row r="178" spans="63:64">
      <c r="BK178" s="61"/>
      <c r="BL178" s="61"/>
    </row>
    <row r="179" spans="63:64">
      <c r="BK179" s="61"/>
      <c r="BL179" s="61"/>
    </row>
    <row r="180" spans="63:64">
      <c r="BK180" s="61"/>
      <c r="BL180" s="61"/>
    </row>
    <row r="181" spans="63:64">
      <c r="BK181" s="61"/>
      <c r="BL181" s="61"/>
    </row>
    <row r="182" spans="63:64">
      <c r="BK182" s="61"/>
      <c r="BL182" s="61"/>
    </row>
    <row r="183" spans="63:64">
      <c r="BK183" s="61"/>
      <c r="BL183" s="61"/>
    </row>
    <row r="184" spans="63:64">
      <c r="BK184" s="61"/>
      <c r="BL184" s="61"/>
    </row>
    <row r="185" spans="63:64">
      <c r="BK185" s="61"/>
      <c r="BL185" s="61"/>
    </row>
    <row r="186" spans="63:64">
      <c r="BK186" s="61"/>
      <c r="BL186" s="61"/>
    </row>
    <row r="187" spans="63:64">
      <c r="BK187" s="61"/>
      <c r="BL187" s="61"/>
    </row>
    <row r="188" spans="63:64">
      <c r="BK188" s="61"/>
      <c r="BL188" s="61"/>
    </row>
    <row r="189" spans="63:64">
      <c r="BK189" s="61"/>
      <c r="BL189" s="61"/>
    </row>
    <row r="190" spans="63:64">
      <c r="BK190" s="61"/>
      <c r="BL190" s="61"/>
    </row>
    <row r="191" spans="63:64">
      <c r="BK191" s="61"/>
      <c r="BL191" s="61"/>
    </row>
    <row r="192" spans="63:64">
      <c r="BK192" s="61"/>
      <c r="BL192" s="61"/>
    </row>
    <row r="193" spans="63:64">
      <c r="BK193" s="61"/>
      <c r="BL193" s="61"/>
    </row>
    <row r="194" spans="63:64">
      <c r="BK194" s="61"/>
      <c r="BL194" s="61"/>
    </row>
    <row r="195" spans="63:64">
      <c r="BK195" s="61"/>
      <c r="BL195" s="61"/>
    </row>
    <row r="196" spans="63:64">
      <c r="BK196" s="61"/>
      <c r="BL196" s="61"/>
    </row>
    <row r="197" spans="63:64">
      <c r="BK197" s="61"/>
      <c r="BL197" s="61"/>
    </row>
    <row r="198" spans="63:64">
      <c r="BK198" s="61"/>
      <c r="BL198" s="61"/>
    </row>
    <row r="199" spans="63:64">
      <c r="BK199" s="61"/>
      <c r="BL199" s="61"/>
    </row>
    <row r="200" spans="63:64">
      <c r="BK200" s="61"/>
      <c r="BL200" s="61"/>
    </row>
    <row r="201" spans="63:64">
      <c r="BK201" s="61"/>
      <c r="BL201" s="61"/>
    </row>
    <row r="202" spans="63:64">
      <c r="BK202" s="61"/>
      <c r="BL202" s="61"/>
    </row>
    <row r="203" spans="63:64">
      <c r="BK203" s="61"/>
      <c r="BL203" s="61"/>
    </row>
    <row r="204" spans="63:64">
      <c r="BK204" s="61"/>
      <c r="BL204" s="61"/>
    </row>
    <row r="205" spans="63:64">
      <c r="BK205" s="61"/>
      <c r="BL205" s="61"/>
    </row>
    <row r="206" spans="63:64">
      <c r="BK206" s="61"/>
      <c r="BL206" s="61"/>
    </row>
    <row r="207" spans="63:64">
      <c r="BK207" s="61"/>
      <c r="BL207" s="61"/>
    </row>
    <row r="208" spans="63:64">
      <c r="BK208" s="61"/>
      <c r="BL208" s="61"/>
    </row>
    <row r="209" spans="63:64">
      <c r="BK209" s="61"/>
      <c r="BL209" s="61"/>
    </row>
    <row r="210" spans="63:64">
      <c r="BK210" s="61"/>
      <c r="BL210" s="61"/>
    </row>
    <row r="211" spans="63:64">
      <c r="BK211" s="61"/>
      <c r="BL211" s="61"/>
    </row>
    <row r="212" spans="63:64">
      <c r="BK212" s="61"/>
      <c r="BL212" s="61"/>
    </row>
    <row r="213" spans="63:64">
      <c r="BK213" s="61"/>
      <c r="BL213" s="61"/>
    </row>
    <row r="214" spans="63:64">
      <c r="BK214" s="61"/>
      <c r="BL214" s="61"/>
    </row>
    <row r="215" spans="63:64">
      <c r="BK215" s="61"/>
      <c r="BL215" s="61"/>
    </row>
    <row r="216" spans="63:64">
      <c r="BK216" s="61"/>
      <c r="BL216" s="61"/>
    </row>
    <row r="217" spans="63:64">
      <c r="BK217" s="61"/>
      <c r="BL217" s="61"/>
    </row>
    <row r="218" spans="63:64">
      <c r="BK218" s="61"/>
      <c r="BL218" s="61"/>
    </row>
    <row r="219" spans="63:64">
      <c r="BK219" s="61"/>
      <c r="BL219" s="61"/>
    </row>
    <row r="220" spans="63:64">
      <c r="BK220" s="61"/>
      <c r="BL220" s="61"/>
    </row>
    <row r="221" spans="63:64">
      <c r="BK221" s="61"/>
      <c r="BL221" s="61"/>
    </row>
    <row r="222" spans="63:64">
      <c r="BK222" s="61"/>
      <c r="BL222" s="61"/>
    </row>
    <row r="223" spans="63:64">
      <c r="BK223" s="61"/>
      <c r="BL223" s="61"/>
    </row>
    <row r="224" spans="63:64">
      <c r="BK224" s="61"/>
      <c r="BL224" s="61"/>
    </row>
    <row r="225" spans="63:64">
      <c r="BK225" s="61"/>
      <c r="BL225" s="61"/>
    </row>
    <row r="226" spans="63:64">
      <c r="BK226" s="61"/>
      <c r="BL226" s="61"/>
    </row>
    <row r="227" spans="63:64">
      <c r="BK227" s="61"/>
      <c r="BL227" s="61"/>
    </row>
    <row r="228" spans="63:64">
      <c r="BK228" s="61"/>
      <c r="BL228" s="61"/>
    </row>
    <row r="229" spans="63:64">
      <c r="BK229" s="61"/>
      <c r="BL229" s="61"/>
    </row>
    <row r="230" spans="63:64">
      <c r="BK230" s="61"/>
      <c r="BL230" s="61"/>
    </row>
    <row r="231" spans="63:64">
      <c r="BK231" s="61"/>
      <c r="BL231" s="61"/>
    </row>
    <row r="232" spans="63:64">
      <c r="BK232" s="61"/>
      <c r="BL232" s="61"/>
    </row>
    <row r="233" spans="63:64">
      <c r="BK233" s="61"/>
      <c r="BL233" s="61"/>
    </row>
    <row r="234" spans="63:64">
      <c r="BK234" s="61"/>
      <c r="BL234" s="61"/>
    </row>
    <row r="235" spans="63:64">
      <c r="BK235" s="61"/>
      <c r="BL235" s="61"/>
    </row>
    <row r="236" spans="63:64">
      <c r="BK236" s="61"/>
      <c r="BL236" s="61"/>
    </row>
    <row r="237" spans="63:64">
      <c r="BK237" s="61"/>
      <c r="BL237" s="61"/>
    </row>
    <row r="238" spans="63:64">
      <c r="BK238" s="61"/>
      <c r="BL238" s="61"/>
    </row>
    <row r="239" spans="63:64">
      <c r="BK239" s="61"/>
      <c r="BL239" s="61"/>
    </row>
    <row r="240" spans="63:64">
      <c r="BK240" s="61"/>
      <c r="BL240" s="61"/>
    </row>
    <row r="241" spans="63:64">
      <c r="BK241" s="61"/>
      <c r="BL241" s="61"/>
    </row>
    <row r="242" spans="63:64">
      <c r="BK242" s="61"/>
      <c r="BL242" s="61"/>
    </row>
    <row r="243" spans="63:64">
      <c r="BK243" s="61"/>
      <c r="BL243" s="61"/>
    </row>
    <row r="244" spans="63:64">
      <c r="BK244" s="61"/>
      <c r="BL244" s="61"/>
    </row>
    <row r="245" spans="63:64">
      <c r="BK245" s="61"/>
      <c r="BL245" s="61"/>
    </row>
    <row r="246" spans="63:64">
      <c r="BK246" s="61"/>
      <c r="BL246" s="61"/>
    </row>
    <row r="247" spans="63:64">
      <c r="BK247" s="61"/>
      <c r="BL247" s="61"/>
    </row>
    <row r="248" spans="63:64">
      <c r="BK248" s="61"/>
      <c r="BL248" s="61"/>
    </row>
    <row r="249" spans="63:64">
      <c r="BK249" s="61"/>
      <c r="BL249" s="61"/>
    </row>
    <row r="250" spans="63:64">
      <c r="BK250" s="61"/>
      <c r="BL250" s="61"/>
    </row>
    <row r="251" spans="63:64">
      <c r="BK251" s="61"/>
      <c r="BL251" s="61"/>
    </row>
    <row r="252" spans="63:64">
      <c r="BK252" s="61"/>
      <c r="BL252" s="61"/>
    </row>
    <row r="253" spans="63:64">
      <c r="BK253" s="61"/>
      <c r="BL253" s="61"/>
    </row>
    <row r="254" spans="63:64">
      <c r="BK254" s="61"/>
      <c r="BL254" s="61"/>
    </row>
    <row r="255" spans="63:64">
      <c r="BK255" s="61"/>
      <c r="BL255" s="61"/>
    </row>
    <row r="256" spans="63:64">
      <c r="BK256" s="61"/>
      <c r="BL256" s="61"/>
    </row>
    <row r="257" spans="63:64">
      <c r="BK257" s="61"/>
      <c r="BL257" s="61"/>
    </row>
    <row r="258" spans="63:64">
      <c r="BK258" s="61"/>
      <c r="BL258" s="61"/>
    </row>
    <row r="259" spans="63:64">
      <c r="BK259" s="61"/>
      <c r="BL259" s="61"/>
    </row>
    <row r="260" spans="63:64">
      <c r="BK260" s="61"/>
      <c r="BL260" s="61"/>
    </row>
    <row r="261" spans="63:64">
      <c r="BK261" s="61"/>
      <c r="BL261" s="61"/>
    </row>
    <row r="262" spans="63:64">
      <c r="BK262" s="61"/>
      <c r="BL262" s="61"/>
    </row>
    <row r="263" spans="63:64">
      <c r="BK263" s="61"/>
      <c r="BL263" s="61"/>
    </row>
    <row r="264" spans="63:64">
      <c r="BK264" s="61"/>
      <c r="BL264" s="61"/>
    </row>
    <row r="265" spans="63:64">
      <c r="BK265" s="61"/>
      <c r="BL265" s="61"/>
    </row>
    <row r="266" spans="63:64">
      <c r="BK266" s="61"/>
      <c r="BL266" s="61"/>
    </row>
    <row r="267" spans="63:64">
      <c r="BK267" s="61"/>
      <c r="BL267" s="61"/>
    </row>
    <row r="268" spans="63:64">
      <c r="BK268" s="61"/>
      <c r="BL268" s="61"/>
    </row>
    <row r="269" spans="63:64">
      <c r="BK269" s="61"/>
      <c r="BL269" s="61"/>
    </row>
    <row r="270" spans="63:64">
      <c r="BK270" s="61"/>
      <c r="BL270" s="61"/>
    </row>
    <row r="271" spans="63:64">
      <c r="BK271" s="61"/>
      <c r="BL271" s="61"/>
    </row>
    <row r="272" spans="63:64">
      <c r="BK272" s="61"/>
      <c r="BL272" s="61"/>
    </row>
    <row r="273" spans="63:64">
      <c r="BK273" s="61"/>
      <c r="BL273" s="61"/>
    </row>
    <row r="274" spans="63:64">
      <c r="BK274" s="61"/>
      <c r="BL274" s="61"/>
    </row>
    <row r="275" spans="63:64">
      <c r="BK275" s="61"/>
      <c r="BL275" s="61"/>
    </row>
    <row r="276" spans="63:64">
      <c r="BK276" s="61"/>
      <c r="BL276" s="61"/>
    </row>
    <row r="277" spans="63:64">
      <c r="BK277" s="61"/>
      <c r="BL277" s="61"/>
    </row>
    <row r="278" spans="63:64">
      <c r="BK278" s="61"/>
      <c r="BL278" s="61"/>
    </row>
    <row r="279" spans="63:64">
      <c r="BK279" s="61"/>
      <c r="BL279" s="61"/>
    </row>
    <row r="280" spans="63:64">
      <c r="BK280" s="61"/>
      <c r="BL280" s="61"/>
    </row>
    <row r="281" spans="63:64">
      <c r="BK281" s="61"/>
      <c r="BL281" s="61"/>
    </row>
    <row r="282" spans="63:64">
      <c r="BK282" s="61"/>
      <c r="BL282" s="61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&amp;L&amp;F&amp;C&amp;A&amp;R&amp;D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/>
  <dimension ref="A1:CL282"/>
  <sheetViews>
    <sheetView showGridLines="0" workbookViewId="0">
      <pane xSplit="2" ySplit="5" topLeftCell="AV45" activePane="bottomRight" state="frozen"/>
      <selection pane="topRight" activeCell="C1" sqref="C1"/>
      <selection pane="bottomLeft" activeCell="A6" sqref="A6"/>
      <selection pane="bottomRight" activeCell="AZ6" sqref="AZ6"/>
    </sheetView>
  </sheetViews>
  <sheetFormatPr defaultColWidth="13.08984375" defaultRowHeight="13.2"/>
  <cols>
    <col min="1" max="3" width="9.81640625" style="106" customWidth="1"/>
    <col min="4" max="4" width="9.81640625" style="57" customWidth="1"/>
    <col min="5" max="5" width="11.08984375" style="57" customWidth="1"/>
    <col min="6" max="6" width="9.81640625" style="57" customWidth="1"/>
    <col min="7" max="7" width="1.81640625" style="57" customWidth="1"/>
    <col min="8" max="9" width="9.81640625" style="14" customWidth="1"/>
    <col min="10" max="10" width="6.81640625" style="14" customWidth="1"/>
    <col min="11" max="16" width="9.81640625" style="57" customWidth="1"/>
    <col min="17" max="18" width="9.81640625" style="14" customWidth="1"/>
    <col min="19" max="19" width="1.81640625" style="14" customWidth="1"/>
    <col min="20" max="21" width="9.81640625" style="14" customWidth="1"/>
    <col min="22" max="22" width="1.81640625" style="14" customWidth="1"/>
    <col min="23" max="25" width="9.81640625" style="14" customWidth="1"/>
    <col min="26" max="26" width="2.81640625" style="14" customWidth="1"/>
    <col min="27" max="27" width="9.81640625" style="14" customWidth="1"/>
    <col min="28" max="28" width="1.81640625" style="14" customWidth="1"/>
    <col min="29" max="30" width="9.81640625" style="14" customWidth="1"/>
    <col min="31" max="31" width="1.81640625" style="69" customWidth="1"/>
    <col min="32" max="33" width="9.81640625" style="69" customWidth="1"/>
    <col min="34" max="34" width="1.81640625" style="69" customWidth="1"/>
    <col min="35" max="36" width="9.81640625" style="14" customWidth="1"/>
    <col min="37" max="37" width="1.81640625" style="14" customWidth="1"/>
    <col min="38" max="39" width="9.81640625" style="14" customWidth="1"/>
    <col min="40" max="40" width="1.81640625" style="14" customWidth="1"/>
    <col min="41" max="42" width="8.81640625" style="14" customWidth="1"/>
    <col min="43" max="43" width="1.81640625" style="69" customWidth="1"/>
    <col min="44" max="46" width="8.81640625" style="69" customWidth="1"/>
    <col min="47" max="50" width="8.81640625" style="14" customWidth="1"/>
    <col min="51" max="51" width="1.81640625" style="14" customWidth="1"/>
    <col min="52" max="53" width="8.81640625" style="14" customWidth="1"/>
    <col min="54" max="54" width="4.90625" style="57" customWidth="1"/>
    <col min="55" max="56" width="8.81640625" style="69" customWidth="1"/>
    <col min="57" max="57" width="1.81640625" style="69" customWidth="1"/>
    <col min="58" max="61" width="8.81640625" style="14" customWidth="1"/>
    <col min="62" max="62" width="2.81640625" style="14" customWidth="1"/>
    <col min="63" max="64" width="9.81640625" style="14" customWidth="1"/>
    <col min="65" max="69" width="13.08984375" style="36" customWidth="1"/>
    <col min="70" max="72" width="13.08984375" style="14" customWidth="1"/>
    <col min="73" max="78" width="13.08984375" style="36" customWidth="1"/>
    <col min="79" max="81" width="13.08984375" style="14" customWidth="1"/>
    <col min="82" max="86" width="13.08984375" style="36" customWidth="1"/>
    <col min="87" max="16384" width="13.08984375" style="14"/>
  </cols>
  <sheetData>
    <row r="1" spans="1:90">
      <c r="A1" s="79" t="s">
        <v>73</v>
      </c>
      <c r="AU1" s="36"/>
      <c r="AV1" s="36"/>
      <c r="AW1" s="36"/>
      <c r="BF1" s="36"/>
      <c r="BG1" s="36"/>
      <c r="BH1" s="36"/>
    </row>
    <row r="2" spans="1:90">
      <c r="A2" s="106" t="s">
        <v>71</v>
      </c>
      <c r="D2" s="107"/>
      <c r="E2" s="108"/>
      <c r="F2" s="108"/>
      <c r="G2" s="108"/>
      <c r="K2" s="108"/>
      <c r="L2" s="108"/>
      <c r="M2" s="108"/>
      <c r="N2" s="108"/>
      <c r="O2" s="108"/>
      <c r="P2" s="108"/>
      <c r="AC2" s="36"/>
      <c r="AQ2" s="14"/>
      <c r="AR2" s="14"/>
      <c r="AS2" s="14"/>
      <c r="AT2" s="14"/>
      <c r="BB2" s="14"/>
      <c r="BC2" s="14"/>
      <c r="BD2" s="14"/>
      <c r="BE2" s="14"/>
      <c r="BK2" s="65"/>
      <c r="BL2" s="65"/>
    </row>
    <row r="3" spans="1:90" ht="13.8" thickBot="1">
      <c r="A3" s="162" t="str">
        <f>'Tab5-Retiree Data'!$M$12</f>
        <v>Plan3</v>
      </c>
      <c r="D3" s="107"/>
      <c r="E3" s="109"/>
      <c r="F3" s="108"/>
      <c r="G3" s="108"/>
      <c r="K3" s="80" t="s">
        <v>74</v>
      </c>
      <c r="L3" s="110"/>
      <c r="M3" s="110"/>
      <c r="N3" s="110"/>
      <c r="O3" s="110"/>
      <c r="P3" s="110"/>
      <c r="Q3" s="59"/>
      <c r="R3" s="59"/>
      <c r="T3" s="81" t="s">
        <v>75</v>
      </c>
      <c r="U3" s="59"/>
      <c r="V3" s="59"/>
      <c r="W3" s="59"/>
      <c r="X3" s="59"/>
      <c r="Y3" s="59"/>
      <c r="Z3" s="36"/>
      <c r="AA3" s="36"/>
      <c r="AC3" s="81" t="s">
        <v>76</v>
      </c>
      <c r="AD3" s="81"/>
      <c r="AE3" s="80"/>
      <c r="AF3" s="80"/>
      <c r="AG3" s="80"/>
      <c r="AI3" s="81" t="s">
        <v>77</v>
      </c>
      <c r="AJ3" s="59"/>
      <c r="AK3" s="59"/>
      <c r="AL3" s="59"/>
      <c r="AM3" s="59"/>
      <c r="AO3" s="81" t="s">
        <v>78</v>
      </c>
      <c r="AP3" s="59"/>
      <c r="AQ3" s="110"/>
      <c r="AR3" s="110"/>
      <c r="AS3" s="110"/>
      <c r="AT3" s="110"/>
      <c r="AU3" s="59"/>
      <c r="AV3" s="59"/>
      <c r="AW3" s="111" t="s">
        <v>79</v>
      </c>
      <c r="AX3" s="112">
        <f>SUM(AX6:AX150)</f>
        <v>318349.18379171746</v>
      </c>
      <c r="AZ3" s="81" t="s">
        <v>80</v>
      </c>
      <c r="BA3" s="59"/>
      <c r="BB3" s="110"/>
      <c r="BC3" s="110"/>
      <c r="BD3" s="110"/>
      <c r="BE3" s="110"/>
      <c r="BF3" s="59"/>
      <c r="BG3" s="59"/>
      <c r="BH3" s="130" t="s">
        <v>81</v>
      </c>
      <c r="BI3" s="112">
        <f>SUM(BI6:BI150)</f>
        <v>71235.695327482972</v>
      </c>
      <c r="BK3" s="131" t="s">
        <v>257</v>
      </c>
      <c r="BL3" s="112">
        <f>SUM(BL6:BL150)</f>
        <v>247113.4884642346</v>
      </c>
      <c r="BR3" s="36"/>
      <c r="BS3" s="36"/>
      <c r="BT3" s="36"/>
      <c r="CA3" s="36"/>
      <c r="CB3" s="36"/>
      <c r="CC3" s="36"/>
      <c r="CI3" s="36"/>
      <c r="CJ3" s="36"/>
      <c r="CK3" s="36"/>
      <c r="CL3" s="36"/>
    </row>
    <row r="4" spans="1:90" ht="14.4" thickBot="1">
      <c r="H4" s="57"/>
      <c r="I4" s="57"/>
      <c r="J4" s="57"/>
      <c r="T4" s="114"/>
      <c r="U4" s="114"/>
      <c r="W4" s="81" t="s">
        <v>12</v>
      </c>
      <c r="X4" s="59"/>
      <c r="Y4" s="59"/>
      <c r="Z4" s="36"/>
      <c r="AA4" s="81" t="s">
        <v>84</v>
      </c>
      <c r="AC4" s="81" t="s">
        <v>9</v>
      </c>
      <c r="AD4" s="59"/>
      <c r="AF4" s="81" t="s">
        <v>12</v>
      </c>
      <c r="AG4" s="110"/>
      <c r="AI4" s="82" t="s">
        <v>82</v>
      </c>
      <c r="AJ4" s="59"/>
      <c r="AK4" s="69"/>
      <c r="AL4" s="81" t="s">
        <v>83</v>
      </c>
      <c r="AM4" s="80"/>
      <c r="AO4" s="83" t="s">
        <v>85</v>
      </c>
      <c r="AP4" s="84"/>
      <c r="AQ4" s="85"/>
      <c r="AR4" s="83" t="s">
        <v>86</v>
      </c>
      <c r="AS4" s="86"/>
      <c r="AT4" s="86"/>
      <c r="AU4" s="83" t="s">
        <v>87</v>
      </c>
      <c r="AV4" s="84"/>
      <c r="AW4" s="86"/>
      <c r="AX4" s="59"/>
      <c r="AZ4" s="84" t="s">
        <v>88</v>
      </c>
      <c r="BA4" s="84"/>
      <c r="BB4" s="115"/>
      <c r="BC4" s="84" t="s">
        <v>89</v>
      </c>
      <c r="BD4" s="86"/>
      <c r="BF4" s="83" t="s">
        <v>90</v>
      </c>
      <c r="BG4" s="84"/>
      <c r="BH4" s="86"/>
      <c r="BI4" s="116"/>
      <c r="BK4" s="36"/>
      <c r="BL4" s="36"/>
      <c r="BR4" s="36"/>
      <c r="BS4" s="36"/>
      <c r="BT4" s="36"/>
      <c r="CA4" s="36"/>
      <c r="CB4" s="36"/>
      <c r="CC4" s="36"/>
      <c r="CI4" s="36"/>
      <c r="CJ4" s="36"/>
      <c r="CK4" s="36"/>
      <c r="CL4" s="36"/>
    </row>
    <row r="5" spans="1:90" ht="50.25" customHeight="1">
      <c r="A5" s="87" t="s">
        <v>251</v>
      </c>
      <c r="B5" s="88" t="s">
        <v>19</v>
      </c>
      <c r="C5" s="87" t="s">
        <v>105</v>
      </c>
      <c r="D5" s="87" t="s">
        <v>92</v>
      </c>
      <c r="E5" s="87" t="s">
        <v>93</v>
      </c>
      <c r="F5" s="87" t="s">
        <v>94</v>
      </c>
      <c r="G5" s="89"/>
      <c r="H5" s="90" t="s">
        <v>95</v>
      </c>
      <c r="I5" s="90" t="s">
        <v>274</v>
      </c>
      <c r="J5" s="90" t="s">
        <v>271</v>
      </c>
      <c r="K5" s="91" t="s">
        <v>263</v>
      </c>
      <c r="L5" s="91" t="s">
        <v>96</v>
      </c>
      <c r="M5" s="91" t="s">
        <v>97</v>
      </c>
      <c r="N5" s="91" t="s">
        <v>98</v>
      </c>
      <c r="O5" s="91" t="s">
        <v>262</v>
      </c>
      <c r="P5" s="92" t="s">
        <v>99</v>
      </c>
      <c r="Q5" s="92" t="s">
        <v>100</v>
      </c>
      <c r="R5" s="92" t="s">
        <v>101</v>
      </c>
      <c r="T5" s="88" t="s">
        <v>19</v>
      </c>
      <c r="U5" s="87" t="s">
        <v>94</v>
      </c>
      <c r="W5" s="92" t="s">
        <v>99</v>
      </c>
      <c r="X5" s="92" t="s">
        <v>100</v>
      </c>
      <c r="Y5" s="92" t="s">
        <v>264</v>
      </c>
      <c r="Z5" s="36"/>
      <c r="AA5" s="95" t="s">
        <v>102</v>
      </c>
      <c r="AC5" s="160" t="s">
        <v>19</v>
      </c>
      <c r="AD5" s="161" t="s">
        <v>25</v>
      </c>
      <c r="AE5" s="93"/>
      <c r="AF5" s="160" t="s">
        <v>19</v>
      </c>
      <c r="AG5" s="161" t="s">
        <v>25</v>
      </c>
      <c r="AH5" s="93"/>
      <c r="AI5" s="161" t="s">
        <v>14</v>
      </c>
      <c r="AJ5" s="160" t="s">
        <v>8</v>
      </c>
      <c r="AK5" s="94"/>
      <c r="AL5" s="161" t="s">
        <v>14</v>
      </c>
      <c r="AM5" s="160" t="s">
        <v>8</v>
      </c>
      <c r="AO5" s="164" t="s">
        <v>9</v>
      </c>
      <c r="AP5" s="164" t="s">
        <v>12</v>
      </c>
      <c r="AQ5" s="97"/>
      <c r="AR5" s="96" t="s">
        <v>9</v>
      </c>
      <c r="AS5" s="96" t="s">
        <v>12</v>
      </c>
      <c r="AT5" s="96"/>
      <c r="AU5" s="96" t="s">
        <v>9</v>
      </c>
      <c r="AV5" s="96" t="s">
        <v>12</v>
      </c>
      <c r="AW5" s="96" t="s">
        <v>47</v>
      </c>
      <c r="AX5" s="98" t="s">
        <v>103</v>
      </c>
      <c r="AZ5" s="96" t="s">
        <v>9</v>
      </c>
      <c r="BA5" s="96" t="s">
        <v>12</v>
      </c>
      <c r="BB5" s="89"/>
      <c r="BC5" s="96" t="s">
        <v>9</v>
      </c>
      <c r="BD5" s="96" t="s">
        <v>12</v>
      </c>
      <c r="BE5" s="97"/>
      <c r="BF5" s="96" t="s">
        <v>9</v>
      </c>
      <c r="BG5" s="96" t="s">
        <v>12</v>
      </c>
      <c r="BH5" s="96" t="s">
        <v>47</v>
      </c>
      <c r="BI5" s="98" t="s">
        <v>104</v>
      </c>
      <c r="BK5" s="96" t="s">
        <v>255</v>
      </c>
      <c r="BL5" s="99" t="s">
        <v>256</v>
      </c>
      <c r="BM5" s="100"/>
      <c r="BN5" s="100"/>
      <c r="BO5" s="117"/>
      <c r="BP5" s="117"/>
      <c r="BQ5" s="117"/>
      <c r="BR5" s="117"/>
      <c r="BS5" s="117"/>
      <c r="BT5" s="117"/>
      <c r="BU5" s="101"/>
      <c r="BV5" s="100"/>
      <c r="BW5" s="100"/>
      <c r="BX5" s="117"/>
      <c r="BY5" s="117"/>
      <c r="BZ5" s="117"/>
      <c r="CA5" s="117"/>
      <c r="CB5" s="117"/>
      <c r="CC5" s="117"/>
      <c r="CD5" s="101"/>
      <c r="CE5" s="101"/>
      <c r="CF5" s="101"/>
      <c r="CI5" s="36"/>
      <c r="CJ5" s="36"/>
      <c r="CK5" s="36"/>
      <c r="CL5" s="36"/>
    </row>
    <row r="6" spans="1:90">
      <c r="A6" s="106">
        <f>YEAR(val_date)</f>
        <v>2024</v>
      </c>
      <c r="B6" s="102">
        <f>retiree3_age</f>
        <v>59</v>
      </c>
      <c r="C6" s="102">
        <f t="shared" ref="C6:C37" si="0">IF(B6="","",retiree3_service_at_retirement)</f>
        <v>32</v>
      </c>
      <c r="D6" s="103">
        <f t="shared" ref="D6:D37" si="1">IF(B6="","",IF($A$2="R",0,VLOOKUP($B6,RETIREMENT,2,TRUE)))</f>
        <v>0</v>
      </c>
      <c r="E6" s="118">
        <f t="shared" ref="E6:E37" si="2">IF(B6="","",IF($A$2="R",0,VLOOKUP($B6,WITHDRAWAL,2)))</f>
        <v>0</v>
      </c>
      <c r="F6" s="103">
        <f t="shared" ref="F6:F37" si="3">IF(B6="","",IF(OR(retiree3_sex="M",retiree3_sex="m"),VLOOKUP(IF(B6&lt;20,20,$B6),DEATH_MALE,2),IF(OR(retiree3_sex="F",retiree3_sex="f"),VLOOKUP(IF(B6&lt;20,20,$B6),DEATH_FEMALE,2),"error")))</f>
        <v>8.3999999999999995E-3</v>
      </c>
      <c r="G6" s="103"/>
      <c r="H6" s="60">
        <f t="shared" ref="H6:H69" si="4">IF(B6="","",IF($A$2="R",1,0))</f>
        <v>1</v>
      </c>
      <c r="I6" s="64">
        <v>1</v>
      </c>
      <c r="J6" s="64">
        <v>1</v>
      </c>
      <c r="K6" s="103">
        <f>IF(B6="","",1)</f>
        <v>1</v>
      </c>
      <c r="L6" s="103">
        <f t="shared" ref="L6:L69" si="5">IF(B6="","",H6*$K6*IF($D6="",0,$D6))</f>
        <v>0</v>
      </c>
      <c r="M6" s="103">
        <f t="shared" ref="M6:M69" si="6">IF(B6="","",IF(H6=1,0,$K6*IF($E6="",0,$E6)))</f>
        <v>0</v>
      </c>
      <c r="N6" s="103">
        <f t="shared" ref="N6:N69" si="7">IF(B6="","",$K6*$F6)</f>
        <v>8.3999999999999995E-3</v>
      </c>
      <c r="O6" s="103">
        <f t="shared" ref="O6:O69" si="8">IF(B6="","",MAX(K6-SUM(L6:N6),0))</f>
        <v>0.99160000000000004</v>
      </c>
      <c r="P6" s="103">
        <f>IF(B6="","",IF(A2="R",1,0))</f>
        <v>1</v>
      </c>
      <c r="Q6" s="103">
        <f t="shared" ref="Q6:Q69" si="9">IF(B6="","",P6*(1-$F6))</f>
        <v>0.99160000000000004</v>
      </c>
      <c r="R6" s="103">
        <f t="shared" ref="R6:R69" si="10">IF(B6="","",AVERAGE(P6:Q6))</f>
        <v>0.99580000000000002</v>
      </c>
      <c r="T6" s="104">
        <f>IF(retiree3_married_or_single="M",IF(ISNUMBER(retiree3_spouse_age),retiree3_spouse_age,""),"")</f>
        <v>55</v>
      </c>
      <c r="U6" s="119">
        <f t="shared" ref="U6:U37" si="11">IF(T6="","",IF(OR(retiree3_sex="M",retiree3_sex="m"),VLOOKUP(IF(T6&lt;20,20,$T6),DEATH_FEMALE,2),IF(OR(retiree3_sex="F",retiree3_sex="f"),VLOOKUP(IF(T6&lt;20,20,$T6),DEATH_MALE,2),"error")))</f>
        <v>2.5000000000000001E-3</v>
      </c>
      <c r="V6" s="119"/>
      <c r="W6" s="120">
        <f>IF(T6="","",IF(A2="R",1,0))</f>
        <v>1</v>
      </c>
      <c r="X6" s="120">
        <f t="shared" ref="X6:X37" si="12">IF(T6="","",W6*((1-U6)*(1-IF(B7="",0,F6))+(1-U6)*IF(B7="",0,F6)))</f>
        <v>0.99750000000000016</v>
      </c>
      <c r="Y6" s="120">
        <f t="shared" ref="Y6:Y37" si="13">IF(T6="","",AVERAGE(W6,X6))</f>
        <v>0.99875000000000003</v>
      </c>
      <c r="Z6" s="120"/>
      <c r="AA6" s="119">
        <f>IF(A6="","",1/SQRT((1+discount)))</f>
        <v>0.97590007294853309</v>
      </c>
      <c r="AC6" s="26">
        <f t="shared" ref="AC6:AC37" si="14">B6</f>
        <v>59</v>
      </c>
      <c r="AD6" s="25">
        <f t="shared" ref="AD6:AD37" si="15">IF(AC6="","",VLOOKUP(AC6,agingtable,3))</f>
        <v>0.83748425668365423</v>
      </c>
      <c r="AE6" s="105"/>
      <c r="AF6" s="26">
        <f t="shared" ref="AF6:AF37" si="16">T6</f>
        <v>55</v>
      </c>
      <c r="AG6" s="25">
        <f t="shared" ref="AG6:AG37" si="17">IF(AF6="","",VLOOKUP(AF6,agingtable,3))</f>
        <v>0.74409391489672494</v>
      </c>
      <c r="AH6" s="123"/>
      <c r="AI6" s="122">
        <f t="shared" ref="AI6:AI37" si="18">IF(A6="","",VLOOKUP($A6,TRENDS,2,TRUE))</f>
        <v>7.4999999999999997E-2</v>
      </c>
      <c r="AJ6" s="124">
        <f t="shared" ref="AJ6:AJ37" si="19">IF(A6="","",VLOOKUP($A6,TRENDS,3,TRUE))</f>
        <v>0</v>
      </c>
      <c r="AL6" s="25">
        <f>IF(A6="","",1)</f>
        <v>1</v>
      </c>
      <c r="AM6" s="25">
        <f>IF(A6="","",1)</f>
        <v>1</v>
      </c>
      <c r="AO6" s="33">
        <f>IF($B6="","",IF($B6&lt;65,cc_pre_ret_age65,cc_pst_ret_age65))</f>
        <v>15000</v>
      </c>
      <c r="AP6" s="33">
        <f>IF($T6="","",IF($T6&lt;65,cc_pre_sp_age65,cc_pst_sp_age65))</f>
        <v>15000</v>
      </c>
      <c r="AQ6" s="125"/>
      <c r="AR6" s="126">
        <f>IF($B6="","",AO6*$AL6*$AD6)</f>
        <v>12562.263850254812</v>
      </c>
      <c r="AS6" s="126">
        <f>IF($T6="","",AP6*$AL6*$AG6)</f>
        <v>11161.408723450873</v>
      </c>
      <c r="AT6" s="126"/>
      <c r="AU6" s="62">
        <f t="shared" ref="AU6:AU37" si="20">IF($B6="","",(AR6)*$R6*$I6)</f>
        <v>12509.502342083742</v>
      </c>
      <c r="AV6" s="62">
        <f t="shared" ref="AV6:AV37" si="21">IF($T6="","",(AS6)*$Y6*$I6)</f>
        <v>11147.456962546559</v>
      </c>
      <c r="AW6" s="62">
        <f t="shared" ref="AW6:AW37" si="22">IF($A6="","",SUM(AU6:AV6))</f>
        <v>23656.959304630302</v>
      </c>
      <c r="AX6" s="61">
        <f>IF($A6="","",AW6*$AA6)</f>
        <v>23086.828311129189</v>
      </c>
      <c r="AY6" s="61"/>
      <c r="AZ6" s="33">
        <f>IF(B6="","",VLOOKUP($A$3,'Tab1-Plan'!$B$30:$F$33,IF(B6&lt;65,2,3),FALSE))</f>
        <v>3500</v>
      </c>
      <c r="BA6" s="33">
        <f>IF(T6="","",VLOOKUP($A$3,'Tab1-Plan'!$B$30:$F$33,IF(T6&lt;65,4,5),FALSE))</f>
        <v>4500</v>
      </c>
      <c r="BB6" s="115"/>
      <c r="BC6" s="126">
        <f t="shared" ref="BC6:BC37" si="23">IF(B6="","",AZ6*IF(AZ6&lt;1,AR6,AM6))</f>
        <v>3500</v>
      </c>
      <c r="BD6" s="126">
        <f t="shared" ref="BD6:BD37" si="24">IF($T6="","",BA6*IF(BA6&lt;1,AS6,$AM6))</f>
        <v>4500</v>
      </c>
      <c r="BE6" s="125"/>
      <c r="BF6" s="62">
        <f t="shared" ref="BF6:BF37" si="25">IF($B6="","",(BC6)*$R6*$I6)</f>
        <v>3485.3</v>
      </c>
      <c r="BG6" s="62">
        <f t="shared" ref="BG6:BG37" si="26">IF($T6="","",(BD6)*$Y6*$I6)</f>
        <v>4494.375</v>
      </c>
      <c r="BH6" s="62">
        <f t="shared" ref="BH6:BH37" si="27">IF($A6="","",SUM(BF6:BG6))</f>
        <v>7979.6750000000002</v>
      </c>
      <c r="BI6" s="61">
        <f t="shared" ref="BI6:BI37" si="28">IF($A6="","",BH6*AA6)</f>
        <v>7787.365414605586</v>
      </c>
      <c r="BK6" s="61">
        <f t="shared" ref="BK6:BK37" si="29">IF(A6="","",AW6-BH6)</f>
        <v>15677.284304630302</v>
      </c>
      <c r="BL6" s="61">
        <f t="shared" ref="BL6:BL37" si="30">IF(A6="","",AX6-BI6)</f>
        <v>15299.462896523604</v>
      </c>
      <c r="BM6" s="127"/>
      <c r="BR6" s="36"/>
      <c r="BS6" s="36"/>
      <c r="BT6" s="36"/>
      <c r="BU6" s="37"/>
      <c r="BV6" s="127"/>
      <c r="CA6" s="36"/>
      <c r="CB6" s="36"/>
      <c r="CC6" s="36"/>
      <c r="CD6" s="37"/>
      <c r="CE6" s="37"/>
      <c r="CF6" s="37"/>
      <c r="CI6" s="36"/>
      <c r="CJ6" s="36"/>
      <c r="CK6" s="36"/>
      <c r="CL6" s="36"/>
    </row>
    <row r="7" spans="1:90">
      <c r="A7" s="26">
        <f t="shared" ref="A7:A70" si="31">IF(AND(B7="",T7=""),"",A6+1)</f>
        <v>2025</v>
      </c>
      <c r="B7" s="26">
        <f t="shared" ref="B7:B70" si="32">IF(B6="","",IF((B6+1)&gt;110,"",B6+1))</f>
        <v>60</v>
      </c>
      <c r="C7" s="26">
        <f t="shared" si="0"/>
        <v>32</v>
      </c>
      <c r="D7" s="103">
        <f t="shared" si="1"/>
        <v>0</v>
      </c>
      <c r="E7" s="118">
        <f t="shared" si="2"/>
        <v>0</v>
      </c>
      <c r="F7" s="103">
        <f t="shared" si="3"/>
        <v>9.1999999999999998E-3</v>
      </c>
      <c r="G7" s="103"/>
      <c r="H7" s="60">
        <f t="shared" si="4"/>
        <v>1</v>
      </c>
      <c r="I7" s="64">
        <v>1</v>
      </c>
      <c r="J7" s="64">
        <v>1</v>
      </c>
      <c r="K7" s="103">
        <f t="shared" ref="K7:K70" si="33">IF(B7="","",O6)</f>
        <v>0.99160000000000004</v>
      </c>
      <c r="L7" s="103">
        <f t="shared" si="5"/>
        <v>0</v>
      </c>
      <c r="M7" s="103">
        <f t="shared" si="6"/>
        <v>0</v>
      </c>
      <c r="N7" s="103">
        <f t="shared" si="7"/>
        <v>9.1227200000000008E-3</v>
      </c>
      <c r="O7" s="103">
        <f t="shared" si="8"/>
        <v>0.98247728000000001</v>
      </c>
      <c r="P7" s="103">
        <f t="shared" ref="P7:P70" si="34">IF(B7="","",L7+Q6)</f>
        <v>0.99160000000000004</v>
      </c>
      <c r="Q7" s="103">
        <f t="shared" si="9"/>
        <v>0.98247728000000001</v>
      </c>
      <c r="R7" s="103">
        <f t="shared" si="10"/>
        <v>0.98703863999999997</v>
      </c>
      <c r="T7" s="26">
        <f t="shared" ref="T7:T70" si="35">IF(T6="","",IF((T6+1)&gt;110,"",T6+1))</f>
        <v>56</v>
      </c>
      <c r="U7" s="119">
        <f t="shared" si="11"/>
        <v>2.8E-3</v>
      </c>
      <c r="V7" s="119"/>
      <c r="W7" s="120">
        <f t="shared" ref="W7:W38" si="36">IF(T7="","",X6+IF(L7="",0,L7))</f>
        <v>0.99750000000000016</v>
      </c>
      <c r="X7" s="120">
        <f t="shared" si="12"/>
        <v>0.99470700000000012</v>
      </c>
      <c r="Y7" s="120">
        <f t="shared" si="13"/>
        <v>0.99610350000000014</v>
      </c>
      <c r="Z7" s="120"/>
      <c r="AA7" s="119">
        <f t="shared" ref="AA7:AA38" si="37">IF(A7="","",AA6/(1+discount))</f>
        <v>0.92942864090336486</v>
      </c>
      <c r="AC7" s="26">
        <f t="shared" si="14"/>
        <v>60</v>
      </c>
      <c r="AD7" s="25">
        <f t="shared" si="15"/>
        <v>0.86260878438416388</v>
      </c>
      <c r="AE7" s="105"/>
      <c r="AF7" s="26">
        <f t="shared" si="16"/>
        <v>56</v>
      </c>
      <c r="AG7" s="25">
        <f t="shared" si="17"/>
        <v>0.76641673234362673</v>
      </c>
      <c r="AH7" s="123"/>
      <c r="AI7" s="122">
        <f t="shared" si="18"/>
        <v>7.2499999999999995E-2</v>
      </c>
      <c r="AJ7" s="124">
        <f t="shared" si="19"/>
        <v>0</v>
      </c>
      <c r="AL7" s="25">
        <f t="shared" ref="AL7:AL38" si="38">IF(A7="","",AL6*(1+AI6))</f>
        <v>1.075</v>
      </c>
      <c r="AM7" s="25">
        <f t="shared" ref="AM7:AM38" si="39">IF(A7="","",AM6*(1+AJ6))</f>
        <v>1</v>
      </c>
      <c r="AO7" s="33">
        <f t="shared" ref="AO7:AO38" si="40">IF(B7="","",IF(B7&lt;65,cc_pre_ret_age65,cc_pst_ret_age65))</f>
        <v>15000</v>
      </c>
      <c r="AP7" s="33">
        <f t="shared" ref="AP7:AP38" si="41">IF(T7="","",IF(T7&lt;65,cc_pre_sp_age65,cc_pst_sp_age65))</f>
        <v>15000</v>
      </c>
      <c r="AQ7" s="125"/>
      <c r="AR7" s="126">
        <f t="shared" ref="AR7:AR38" si="42">IF(B7="","",AO7*AL7*AD7)</f>
        <v>13909.566648194643</v>
      </c>
      <c r="AS7" s="126">
        <f t="shared" ref="AS7:AS38" si="43">IF(T7="","",AP7*AL7*AG7)</f>
        <v>12358.46980904098</v>
      </c>
      <c r="AT7" s="126"/>
      <c r="AU7" s="62">
        <f t="shared" si="20"/>
        <v>13729.279747423398</v>
      </c>
      <c r="AV7" s="62">
        <f t="shared" si="21"/>
        <v>12310.315031430055</v>
      </c>
      <c r="AW7" s="62">
        <f t="shared" si="22"/>
        <v>26039.594778853454</v>
      </c>
      <c r="AX7" s="61">
        <f t="shared" ref="AX7:AX38" si="44">IF($A7="","",AW7*AA7)</f>
        <v>24201.945184984121</v>
      </c>
      <c r="AY7" s="61"/>
      <c r="AZ7" s="33">
        <f>IF(B7="","",VLOOKUP($A$3,'Tab1-Plan'!$B$30:$F$33,IF(B7&lt;65,2,3),FALSE))</f>
        <v>3500</v>
      </c>
      <c r="BA7" s="33">
        <f>IF(T7="","",VLOOKUP($A$3,'Tab1-Plan'!$B$30:$F$33,IF(T7&lt;65,4,5),FALSE))</f>
        <v>4500</v>
      </c>
      <c r="BB7" s="115"/>
      <c r="BC7" s="126">
        <f t="shared" si="23"/>
        <v>3500</v>
      </c>
      <c r="BD7" s="126">
        <f t="shared" si="24"/>
        <v>4500</v>
      </c>
      <c r="BE7" s="125"/>
      <c r="BF7" s="62">
        <f t="shared" si="25"/>
        <v>3454.6352400000001</v>
      </c>
      <c r="BG7" s="62">
        <f t="shared" si="26"/>
        <v>4482.4657500000003</v>
      </c>
      <c r="BH7" s="62">
        <f t="shared" si="27"/>
        <v>7937.1009900000008</v>
      </c>
      <c r="BI7" s="61">
        <f t="shared" si="28"/>
        <v>7376.9689858484526</v>
      </c>
      <c r="BJ7" s="61"/>
      <c r="BK7" s="61">
        <f t="shared" si="29"/>
        <v>18102.493788853455</v>
      </c>
      <c r="BL7" s="61">
        <f t="shared" si="30"/>
        <v>16824.976199135668</v>
      </c>
      <c r="BM7" s="127"/>
      <c r="BR7" s="36"/>
      <c r="BS7" s="36"/>
      <c r="BT7" s="36"/>
      <c r="BU7" s="37"/>
      <c r="BV7" s="127"/>
      <c r="CA7" s="36"/>
      <c r="CB7" s="36"/>
      <c r="CC7" s="36"/>
      <c r="CD7" s="37"/>
      <c r="CE7" s="127"/>
      <c r="CF7" s="127"/>
      <c r="CI7" s="36"/>
      <c r="CJ7" s="36"/>
      <c r="CK7" s="36"/>
      <c r="CL7" s="36"/>
    </row>
    <row r="8" spans="1:90">
      <c r="A8" s="26">
        <f t="shared" si="31"/>
        <v>2026</v>
      </c>
      <c r="B8" s="26">
        <f t="shared" si="32"/>
        <v>61</v>
      </c>
      <c r="C8" s="26">
        <f t="shared" si="0"/>
        <v>32</v>
      </c>
      <c r="D8" s="103">
        <f t="shared" si="1"/>
        <v>0</v>
      </c>
      <c r="E8" s="118">
        <f t="shared" si="2"/>
        <v>0</v>
      </c>
      <c r="F8" s="103">
        <f t="shared" si="3"/>
        <v>1.01E-2</v>
      </c>
      <c r="G8" s="103"/>
      <c r="H8" s="60">
        <f t="shared" si="4"/>
        <v>1</v>
      </c>
      <c r="I8" s="64">
        <v>1</v>
      </c>
      <c r="J8" s="64">
        <v>1</v>
      </c>
      <c r="K8" s="103">
        <f t="shared" si="33"/>
        <v>0.98247728000000001</v>
      </c>
      <c r="L8" s="103">
        <f t="shared" si="5"/>
        <v>0</v>
      </c>
      <c r="M8" s="103">
        <f t="shared" si="6"/>
        <v>0</v>
      </c>
      <c r="N8" s="103">
        <f t="shared" si="7"/>
        <v>9.923020527999999E-3</v>
      </c>
      <c r="O8" s="103">
        <f t="shared" si="8"/>
        <v>0.97255425947200003</v>
      </c>
      <c r="P8" s="103">
        <f t="shared" si="34"/>
        <v>0.98247728000000001</v>
      </c>
      <c r="Q8" s="103">
        <f t="shared" si="9"/>
        <v>0.97255425947200003</v>
      </c>
      <c r="R8" s="103">
        <f t="shared" si="10"/>
        <v>0.97751576973599996</v>
      </c>
      <c r="T8" s="26">
        <f t="shared" si="35"/>
        <v>57</v>
      </c>
      <c r="U8" s="119">
        <f t="shared" si="11"/>
        <v>3.0999999999999999E-3</v>
      </c>
      <c r="V8" s="119"/>
      <c r="W8" s="120">
        <f t="shared" si="36"/>
        <v>0.99470700000000012</v>
      </c>
      <c r="X8" s="120">
        <f t="shared" si="12"/>
        <v>0.99162340830000018</v>
      </c>
      <c r="Y8" s="120">
        <f t="shared" si="13"/>
        <v>0.99316520415000009</v>
      </c>
      <c r="Z8" s="120"/>
      <c r="AA8" s="119">
        <f t="shared" si="37"/>
        <v>0.88517013419368074</v>
      </c>
      <c r="AC8" s="26">
        <f t="shared" si="14"/>
        <v>61</v>
      </c>
      <c r="AD8" s="25">
        <f t="shared" si="15"/>
        <v>0.88848704791568878</v>
      </c>
      <c r="AE8" s="105"/>
      <c r="AF8" s="26">
        <f t="shared" si="16"/>
        <v>57</v>
      </c>
      <c r="AG8" s="25">
        <f t="shared" si="17"/>
        <v>0.7894092343139355</v>
      </c>
      <c r="AH8" s="123"/>
      <c r="AI8" s="122">
        <f t="shared" si="18"/>
        <v>6.9999999999999993E-2</v>
      </c>
      <c r="AJ8" s="124">
        <f t="shared" si="19"/>
        <v>0</v>
      </c>
      <c r="AL8" s="25">
        <f t="shared" si="38"/>
        <v>1.1529374999999999</v>
      </c>
      <c r="AM8" s="25">
        <f t="shared" si="39"/>
        <v>1</v>
      </c>
      <c r="AO8" s="33">
        <f t="shared" si="40"/>
        <v>15000</v>
      </c>
      <c r="AP8" s="33">
        <f t="shared" si="41"/>
        <v>15000</v>
      </c>
      <c r="AQ8" s="125"/>
      <c r="AR8" s="126">
        <f t="shared" si="42"/>
        <v>15365.550537094416</v>
      </c>
      <c r="AS8" s="126">
        <f t="shared" si="43"/>
        <v>13652.092636302345</v>
      </c>
      <c r="AT8" s="126"/>
      <c r="AU8" s="62">
        <f t="shared" si="20"/>
        <v>15020.067960685255</v>
      </c>
      <c r="AV8" s="62">
        <f t="shared" si="21"/>
        <v>13558.783370207932</v>
      </c>
      <c r="AW8" s="62">
        <f t="shared" si="22"/>
        <v>28578.851330893187</v>
      </c>
      <c r="AX8" s="61">
        <f t="shared" si="44"/>
        <v>25297.145667667974</v>
      </c>
      <c r="AY8" s="61"/>
      <c r="AZ8" s="33">
        <f>IF(B8="","",VLOOKUP($A$3,'Tab1-Plan'!$B$30:$F$33,IF(B8&lt;65,2,3),FALSE))</f>
        <v>3500</v>
      </c>
      <c r="BA8" s="33">
        <f>IF(T8="","",VLOOKUP($A$3,'Tab1-Plan'!$B$30:$F$33,IF(T8&lt;65,4,5),FALSE))</f>
        <v>4500</v>
      </c>
      <c r="BB8" s="115"/>
      <c r="BC8" s="126">
        <f t="shared" si="23"/>
        <v>3500</v>
      </c>
      <c r="BD8" s="126">
        <f t="shared" si="24"/>
        <v>4500</v>
      </c>
      <c r="BE8" s="125"/>
      <c r="BF8" s="62">
        <f t="shared" si="25"/>
        <v>3421.3051940759997</v>
      </c>
      <c r="BG8" s="62">
        <f t="shared" si="26"/>
        <v>4469.2434186750006</v>
      </c>
      <c r="BH8" s="62">
        <f t="shared" si="27"/>
        <v>7890.5486127510003</v>
      </c>
      <c r="BI8" s="61">
        <f t="shared" si="28"/>
        <v>6984.4779744105645</v>
      </c>
      <c r="BJ8" s="61"/>
      <c r="BK8" s="61">
        <f t="shared" si="29"/>
        <v>20688.302718142186</v>
      </c>
      <c r="BL8" s="61">
        <f t="shared" si="30"/>
        <v>18312.667693257408</v>
      </c>
      <c r="BM8" s="127"/>
      <c r="BR8" s="36"/>
      <c r="BS8" s="36"/>
      <c r="BT8" s="36"/>
      <c r="BU8" s="37"/>
      <c r="BV8" s="127"/>
      <c r="CA8" s="36"/>
      <c r="CB8" s="36"/>
      <c r="CC8" s="36"/>
      <c r="CD8" s="37"/>
      <c r="CE8" s="127"/>
      <c r="CF8" s="127"/>
      <c r="CI8" s="36"/>
      <c r="CJ8" s="36"/>
      <c r="CK8" s="36"/>
      <c r="CL8" s="36"/>
    </row>
    <row r="9" spans="1:90">
      <c r="A9" s="26">
        <f t="shared" si="31"/>
        <v>2027</v>
      </c>
      <c r="B9" s="26">
        <f t="shared" si="32"/>
        <v>62</v>
      </c>
      <c r="C9" s="26">
        <f t="shared" si="0"/>
        <v>32</v>
      </c>
      <c r="D9" s="103">
        <f t="shared" si="1"/>
        <v>0</v>
      </c>
      <c r="E9" s="118">
        <f t="shared" si="2"/>
        <v>0</v>
      </c>
      <c r="F9" s="103">
        <f t="shared" si="3"/>
        <v>1.11E-2</v>
      </c>
      <c r="G9" s="103"/>
      <c r="H9" s="60">
        <f t="shared" si="4"/>
        <v>1</v>
      </c>
      <c r="I9" s="64">
        <v>1</v>
      </c>
      <c r="J9" s="64">
        <v>1</v>
      </c>
      <c r="K9" s="103">
        <f t="shared" si="33"/>
        <v>0.97255425947200003</v>
      </c>
      <c r="L9" s="103">
        <f t="shared" si="5"/>
        <v>0</v>
      </c>
      <c r="M9" s="103">
        <f t="shared" si="6"/>
        <v>0</v>
      </c>
      <c r="N9" s="103">
        <f t="shared" si="7"/>
        <v>1.0795352280139201E-2</v>
      </c>
      <c r="O9" s="103">
        <f t="shared" si="8"/>
        <v>0.96175890719186086</v>
      </c>
      <c r="P9" s="103">
        <f t="shared" si="34"/>
        <v>0.97255425947200003</v>
      </c>
      <c r="Q9" s="103">
        <f t="shared" si="9"/>
        <v>0.96175890719186086</v>
      </c>
      <c r="R9" s="103">
        <f t="shared" si="10"/>
        <v>0.96715658333193044</v>
      </c>
      <c r="T9" s="26">
        <f t="shared" si="35"/>
        <v>58</v>
      </c>
      <c r="U9" s="119">
        <f t="shared" si="11"/>
        <v>3.3999999999999998E-3</v>
      </c>
      <c r="V9" s="119"/>
      <c r="W9" s="120">
        <f t="shared" si="36"/>
        <v>0.99162340830000018</v>
      </c>
      <c r="X9" s="120">
        <f t="shared" si="12"/>
        <v>0.98825188871178027</v>
      </c>
      <c r="Y9" s="120">
        <f t="shared" si="13"/>
        <v>0.98993764850589017</v>
      </c>
      <c r="Z9" s="120"/>
      <c r="AA9" s="119">
        <f t="shared" si="37"/>
        <v>0.843019175422553</v>
      </c>
      <c r="AC9" s="26">
        <f t="shared" si="14"/>
        <v>62</v>
      </c>
      <c r="AD9" s="25">
        <f t="shared" si="15"/>
        <v>0.9151416593531595</v>
      </c>
      <c r="AE9" s="105"/>
      <c r="AF9" s="26">
        <f t="shared" si="16"/>
        <v>58</v>
      </c>
      <c r="AG9" s="25">
        <f t="shared" si="17"/>
        <v>0.81309151134335356</v>
      </c>
      <c r="AH9" s="123"/>
      <c r="AI9" s="122">
        <f t="shared" si="18"/>
        <v>6.7499999999999991E-2</v>
      </c>
      <c r="AJ9" s="124">
        <f t="shared" si="19"/>
        <v>0</v>
      </c>
      <c r="AL9" s="25">
        <f t="shared" si="38"/>
        <v>1.233643125</v>
      </c>
      <c r="AM9" s="25">
        <f t="shared" si="39"/>
        <v>1</v>
      </c>
      <c r="AO9" s="33">
        <f t="shared" si="40"/>
        <v>15000</v>
      </c>
      <c r="AP9" s="33">
        <f t="shared" si="41"/>
        <v>15000</v>
      </c>
      <c r="AQ9" s="125"/>
      <c r="AR9" s="126">
        <f t="shared" si="42"/>
        <v>16934.373246931755</v>
      </c>
      <c r="AS9" s="126">
        <f t="shared" si="43"/>
        <v>15045.971294468813</v>
      </c>
      <c r="AT9" s="126"/>
      <c r="AU9" s="62">
        <f t="shared" si="20"/>
        <v>16378.190570370165</v>
      </c>
      <c r="AV9" s="62">
        <f t="shared" si="21"/>
        <v>14894.573442733581</v>
      </c>
      <c r="AW9" s="62">
        <f t="shared" si="22"/>
        <v>31272.764013103748</v>
      </c>
      <c r="AX9" s="61">
        <f t="shared" si="44"/>
        <v>26363.539731510809</v>
      </c>
      <c r="AY9" s="61"/>
      <c r="AZ9" s="33">
        <f>IF(B9="","",VLOOKUP($A$3,'Tab1-Plan'!$B$30:$F$33,IF(B9&lt;65,2,3),FALSE))</f>
        <v>3500</v>
      </c>
      <c r="BA9" s="33">
        <f>IF(T9="","",VLOOKUP($A$3,'Tab1-Plan'!$B$30:$F$33,IF(T9&lt;65,4,5),FALSE))</f>
        <v>4500</v>
      </c>
      <c r="BB9" s="115"/>
      <c r="BC9" s="126">
        <f t="shared" si="23"/>
        <v>3500</v>
      </c>
      <c r="BD9" s="126">
        <f t="shared" si="24"/>
        <v>4500</v>
      </c>
      <c r="BE9" s="125"/>
      <c r="BF9" s="62">
        <f t="shared" si="25"/>
        <v>3385.0480416617565</v>
      </c>
      <c r="BG9" s="62">
        <f t="shared" si="26"/>
        <v>4454.7194182765061</v>
      </c>
      <c r="BH9" s="62">
        <f t="shared" si="27"/>
        <v>7839.7674599382626</v>
      </c>
      <c r="BI9" s="61">
        <f t="shared" si="28"/>
        <v>6609.0742995817172</v>
      </c>
      <c r="BJ9" s="61"/>
      <c r="BK9" s="61">
        <f t="shared" si="29"/>
        <v>23432.996553165485</v>
      </c>
      <c r="BL9" s="61">
        <f t="shared" si="30"/>
        <v>19754.465431929093</v>
      </c>
      <c r="BM9" s="127"/>
      <c r="BR9" s="36"/>
      <c r="BS9" s="36"/>
      <c r="BT9" s="36"/>
      <c r="BU9" s="37"/>
      <c r="BV9" s="127"/>
      <c r="CA9" s="36"/>
      <c r="CB9" s="36"/>
      <c r="CC9" s="36"/>
      <c r="CD9" s="37"/>
      <c r="CE9" s="127"/>
      <c r="CF9" s="127"/>
      <c r="CI9" s="36"/>
      <c r="CJ9" s="36"/>
      <c r="CK9" s="36"/>
      <c r="CL9" s="36"/>
    </row>
    <row r="10" spans="1:90">
      <c r="A10" s="26">
        <f t="shared" si="31"/>
        <v>2028</v>
      </c>
      <c r="B10" s="26">
        <f t="shared" si="32"/>
        <v>63</v>
      </c>
      <c r="C10" s="26">
        <f t="shared" si="0"/>
        <v>32</v>
      </c>
      <c r="D10" s="103">
        <f t="shared" si="1"/>
        <v>0</v>
      </c>
      <c r="E10" s="118">
        <f t="shared" si="2"/>
        <v>0</v>
      </c>
      <c r="F10" s="103">
        <f t="shared" si="3"/>
        <v>1.24E-2</v>
      </c>
      <c r="G10" s="103"/>
      <c r="H10" s="60">
        <f t="shared" si="4"/>
        <v>1</v>
      </c>
      <c r="I10" s="64">
        <v>1</v>
      </c>
      <c r="J10" s="64">
        <v>1</v>
      </c>
      <c r="K10" s="103">
        <f t="shared" si="33"/>
        <v>0.96175890719186086</v>
      </c>
      <c r="L10" s="103">
        <f t="shared" si="5"/>
        <v>0</v>
      </c>
      <c r="M10" s="103">
        <f t="shared" si="6"/>
        <v>0</v>
      </c>
      <c r="N10" s="103">
        <f t="shared" si="7"/>
        <v>1.1925810449179074E-2</v>
      </c>
      <c r="O10" s="103">
        <f t="shared" si="8"/>
        <v>0.94983309674268179</v>
      </c>
      <c r="P10" s="103">
        <f t="shared" si="34"/>
        <v>0.96175890719186086</v>
      </c>
      <c r="Q10" s="103">
        <f t="shared" si="9"/>
        <v>0.94983309674268179</v>
      </c>
      <c r="R10" s="103">
        <f t="shared" si="10"/>
        <v>0.95579600196727132</v>
      </c>
      <c r="T10" s="26">
        <f t="shared" si="35"/>
        <v>59</v>
      </c>
      <c r="U10" s="119">
        <f t="shared" si="11"/>
        <v>3.8E-3</v>
      </c>
      <c r="V10" s="119"/>
      <c r="W10" s="120">
        <f t="shared" si="36"/>
        <v>0.98825188871178027</v>
      </c>
      <c r="X10" s="120">
        <f t="shared" si="12"/>
        <v>0.98449653153467542</v>
      </c>
      <c r="Y10" s="120">
        <f t="shared" si="13"/>
        <v>0.98637421012322779</v>
      </c>
      <c r="Z10" s="120"/>
      <c r="AA10" s="119">
        <f t="shared" si="37"/>
        <v>0.8028754051643362</v>
      </c>
      <c r="AC10" s="26">
        <f t="shared" si="14"/>
        <v>63</v>
      </c>
      <c r="AD10" s="25">
        <f t="shared" si="15"/>
        <v>0.94259590913375435</v>
      </c>
      <c r="AE10" s="105"/>
      <c r="AF10" s="26">
        <f t="shared" si="16"/>
        <v>59</v>
      </c>
      <c r="AG10" s="25">
        <f t="shared" si="17"/>
        <v>0.83748425668365423</v>
      </c>
      <c r="AH10" s="123"/>
      <c r="AI10" s="122">
        <f t="shared" si="18"/>
        <v>6.4999999999999988E-2</v>
      </c>
      <c r="AJ10" s="124">
        <f t="shared" si="19"/>
        <v>0</v>
      </c>
      <c r="AL10" s="25">
        <f t="shared" si="38"/>
        <v>1.3169140359374998</v>
      </c>
      <c r="AM10" s="25">
        <f t="shared" si="39"/>
        <v>1</v>
      </c>
      <c r="AO10" s="33">
        <f t="shared" si="40"/>
        <v>15000</v>
      </c>
      <c r="AP10" s="33">
        <f t="shared" si="41"/>
        <v>15000</v>
      </c>
      <c r="AQ10" s="125"/>
      <c r="AR10" s="126">
        <f t="shared" si="42"/>
        <v>18619.766744332639</v>
      </c>
      <c r="AS10" s="126">
        <f t="shared" si="43"/>
        <v>16543.42158755082</v>
      </c>
      <c r="AT10" s="126"/>
      <c r="AU10" s="62">
        <f t="shared" si="20"/>
        <v>17796.698611796292</v>
      </c>
      <c r="AV10" s="62">
        <f t="shared" si="21"/>
        <v>16318.004401155995</v>
      </c>
      <c r="AW10" s="62">
        <f t="shared" si="22"/>
        <v>34114.70301295229</v>
      </c>
      <c r="AX10" s="61">
        <f t="shared" si="44"/>
        <v>27389.856003585071</v>
      </c>
      <c r="AY10" s="61"/>
      <c r="AZ10" s="33">
        <f>IF(B10="","",VLOOKUP($A$3,'Tab1-Plan'!$B$30:$F$33,IF(B10&lt;65,2,3),FALSE))</f>
        <v>3500</v>
      </c>
      <c r="BA10" s="33">
        <f>IF(T10="","",VLOOKUP($A$3,'Tab1-Plan'!$B$30:$F$33,IF(T10&lt;65,4,5),FALSE))</f>
        <v>4500</v>
      </c>
      <c r="BB10" s="115"/>
      <c r="BC10" s="126">
        <f t="shared" si="23"/>
        <v>3500</v>
      </c>
      <c r="BD10" s="126">
        <f t="shared" si="24"/>
        <v>4500</v>
      </c>
      <c r="BE10" s="125"/>
      <c r="BF10" s="62">
        <f t="shared" si="25"/>
        <v>3345.2860068854498</v>
      </c>
      <c r="BG10" s="62">
        <f t="shared" si="26"/>
        <v>4438.6839455545251</v>
      </c>
      <c r="BH10" s="62">
        <f t="shared" si="27"/>
        <v>7783.9699524399748</v>
      </c>
      <c r="BI10" s="61">
        <f t="shared" si="28"/>
        <v>6249.5580293522635</v>
      </c>
      <c r="BJ10" s="61"/>
      <c r="BK10" s="61">
        <f t="shared" si="29"/>
        <v>26330.733060512313</v>
      </c>
      <c r="BL10" s="61">
        <f t="shared" si="30"/>
        <v>21140.29797423281</v>
      </c>
      <c r="BM10" s="127"/>
      <c r="BR10" s="36"/>
      <c r="BS10" s="36"/>
      <c r="BT10" s="36"/>
      <c r="BU10" s="37"/>
      <c r="BV10" s="127"/>
      <c r="CA10" s="36"/>
      <c r="CB10" s="36"/>
      <c r="CC10" s="36"/>
      <c r="CD10" s="37"/>
      <c r="CE10" s="127"/>
      <c r="CF10" s="127"/>
      <c r="CI10" s="36"/>
      <c r="CJ10" s="36"/>
      <c r="CK10" s="36"/>
      <c r="CL10" s="36"/>
    </row>
    <row r="11" spans="1:90">
      <c r="A11" s="26">
        <f t="shared" si="31"/>
        <v>2029</v>
      </c>
      <c r="B11" s="26">
        <f t="shared" si="32"/>
        <v>64</v>
      </c>
      <c r="C11" s="26">
        <f t="shared" si="0"/>
        <v>32</v>
      </c>
      <c r="D11" s="103">
        <f t="shared" si="1"/>
        <v>0</v>
      </c>
      <c r="E11" s="118">
        <f t="shared" si="2"/>
        <v>0</v>
      </c>
      <c r="F11" s="103">
        <f t="shared" si="3"/>
        <v>1.3899999999999999E-2</v>
      </c>
      <c r="G11" s="103"/>
      <c r="H11" s="60">
        <f t="shared" si="4"/>
        <v>1</v>
      </c>
      <c r="I11" s="64">
        <v>1</v>
      </c>
      <c r="J11" s="64">
        <v>1</v>
      </c>
      <c r="K11" s="103">
        <f t="shared" si="33"/>
        <v>0.94983309674268179</v>
      </c>
      <c r="L11" s="103">
        <f t="shared" si="5"/>
        <v>0</v>
      </c>
      <c r="M11" s="103">
        <f t="shared" si="6"/>
        <v>0</v>
      </c>
      <c r="N11" s="103">
        <f t="shared" si="7"/>
        <v>1.3202680044723277E-2</v>
      </c>
      <c r="O11" s="103">
        <f t="shared" si="8"/>
        <v>0.93663041669795855</v>
      </c>
      <c r="P11" s="103">
        <f t="shared" si="34"/>
        <v>0.94983309674268179</v>
      </c>
      <c r="Q11" s="103">
        <f t="shared" si="9"/>
        <v>0.93663041669795855</v>
      </c>
      <c r="R11" s="103">
        <f t="shared" si="10"/>
        <v>0.94323175672032011</v>
      </c>
      <c r="T11" s="26">
        <f t="shared" si="35"/>
        <v>60</v>
      </c>
      <c r="U11" s="119">
        <f t="shared" si="11"/>
        <v>4.1999999999999997E-3</v>
      </c>
      <c r="V11" s="119"/>
      <c r="W11" s="120">
        <f t="shared" si="36"/>
        <v>0.98449653153467542</v>
      </c>
      <c r="X11" s="120">
        <f t="shared" si="12"/>
        <v>0.98036164610222976</v>
      </c>
      <c r="Y11" s="120">
        <f t="shared" si="13"/>
        <v>0.98242908881845259</v>
      </c>
      <c r="Z11" s="120"/>
      <c r="AA11" s="119">
        <f t="shared" si="37"/>
        <v>0.7646432430136535</v>
      </c>
      <c r="AC11" s="26">
        <f t="shared" si="14"/>
        <v>64</v>
      </c>
      <c r="AD11" s="25">
        <f t="shared" si="15"/>
        <v>0.970873786407767</v>
      </c>
      <c r="AE11" s="105"/>
      <c r="AF11" s="26">
        <f t="shared" si="16"/>
        <v>60</v>
      </c>
      <c r="AG11" s="25">
        <f t="shared" si="17"/>
        <v>0.86260878438416388</v>
      </c>
      <c r="AH11" s="123"/>
      <c r="AI11" s="122">
        <f t="shared" si="18"/>
        <v>6.2499999999999986E-2</v>
      </c>
      <c r="AJ11" s="124">
        <f t="shared" si="19"/>
        <v>0</v>
      </c>
      <c r="AL11" s="25">
        <f t="shared" si="38"/>
        <v>1.4025134482734372</v>
      </c>
      <c r="AM11" s="25">
        <f t="shared" si="39"/>
        <v>1</v>
      </c>
      <c r="AO11" s="33">
        <f t="shared" si="40"/>
        <v>15000</v>
      </c>
      <c r="AP11" s="33">
        <f t="shared" si="41"/>
        <v>15000</v>
      </c>
      <c r="AQ11" s="125"/>
      <c r="AR11" s="126">
        <f t="shared" si="42"/>
        <v>20424.953130195685</v>
      </c>
      <c r="AS11" s="126">
        <f t="shared" si="43"/>
        <v>18147.306310463871</v>
      </c>
      <c r="AT11" s="126"/>
      <c r="AU11" s="62">
        <f t="shared" si="20"/>
        <v>19265.464421924677</v>
      </c>
      <c r="AV11" s="62">
        <f t="shared" si="21"/>
        <v>17828.441603098378</v>
      </c>
      <c r="AW11" s="62">
        <f t="shared" si="22"/>
        <v>37093.906025023054</v>
      </c>
      <c r="AX11" s="61">
        <f t="shared" si="44"/>
        <v>28363.60459901733</v>
      </c>
      <c r="AY11" s="61"/>
      <c r="AZ11" s="33">
        <f>IF(B11="","",VLOOKUP($A$3,'Tab1-Plan'!$B$30:$F$33,IF(B11&lt;65,2,3),FALSE))</f>
        <v>3500</v>
      </c>
      <c r="BA11" s="33">
        <f>IF(T11="","",VLOOKUP($A$3,'Tab1-Plan'!$B$30:$F$33,IF(T11&lt;65,4,5),FALSE))</f>
        <v>4500</v>
      </c>
      <c r="BB11" s="115"/>
      <c r="BC11" s="126">
        <f t="shared" si="23"/>
        <v>3500</v>
      </c>
      <c r="BD11" s="126">
        <f t="shared" si="24"/>
        <v>4500</v>
      </c>
      <c r="BE11" s="125"/>
      <c r="BF11" s="62">
        <f t="shared" si="25"/>
        <v>3301.3111485211202</v>
      </c>
      <c r="BG11" s="62">
        <f t="shared" si="26"/>
        <v>4420.9308996830368</v>
      </c>
      <c r="BH11" s="62">
        <f t="shared" si="27"/>
        <v>7722.2420482041571</v>
      </c>
      <c r="BI11" s="61">
        <f t="shared" si="28"/>
        <v>5904.760203075225</v>
      </c>
      <c r="BJ11" s="61"/>
      <c r="BK11" s="61">
        <f t="shared" si="29"/>
        <v>29371.663976818898</v>
      </c>
      <c r="BL11" s="61">
        <f t="shared" si="30"/>
        <v>22458.844395942106</v>
      </c>
      <c r="BM11" s="127"/>
      <c r="BR11" s="36"/>
      <c r="BS11" s="36"/>
      <c r="BT11" s="36"/>
      <c r="BU11" s="37"/>
      <c r="BV11" s="127"/>
      <c r="CA11" s="36"/>
      <c r="CB11" s="36"/>
      <c r="CC11" s="36"/>
      <c r="CD11" s="37"/>
      <c r="CE11" s="127"/>
      <c r="CF11" s="127"/>
      <c r="CI11" s="36"/>
      <c r="CJ11" s="36"/>
      <c r="CK11" s="36"/>
      <c r="CL11" s="36"/>
    </row>
    <row r="12" spans="1:90">
      <c r="A12" s="26">
        <f t="shared" si="31"/>
        <v>2030</v>
      </c>
      <c r="B12" s="26">
        <f t="shared" si="32"/>
        <v>65</v>
      </c>
      <c r="C12" s="26">
        <f t="shared" si="0"/>
        <v>32</v>
      </c>
      <c r="D12" s="103">
        <f t="shared" si="1"/>
        <v>0</v>
      </c>
      <c r="E12" s="118">
        <f t="shared" si="2"/>
        <v>0</v>
      </c>
      <c r="F12" s="103">
        <f t="shared" si="3"/>
        <v>1.5599999999999999E-2</v>
      </c>
      <c r="G12" s="103"/>
      <c r="H12" s="60">
        <f t="shared" si="4"/>
        <v>1</v>
      </c>
      <c r="I12" s="64">
        <v>1</v>
      </c>
      <c r="J12" s="64">
        <v>1</v>
      </c>
      <c r="K12" s="103">
        <f t="shared" si="33"/>
        <v>0.93663041669795855</v>
      </c>
      <c r="L12" s="103">
        <f t="shared" si="5"/>
        <v>0</v>
      </c>
      <c r="M12" s="103">
        <f t="shared" si="6"/>
        <v>0</v>
      </c>
      <c r="N12" s="103">
        <f t="shared" si="7"/>
        <v>1.4611434500488152E-2</v>
      </c>
      <c r="O12" s="103">
        <f t="shared" si="8"/>
        <v>0.92201898219747036</v>
      </c>
      <c r="P12" s="103">
        <f t="shared" si="34"/>
        <v>0.93663041669795855</v>
      </c>
      <c r="Q12" s="103">
        <f t="shared" si="9"/>
        <v>0.92201898219747047</v>
      </c>
      <c r="R12" s="103">
        <f t="shared" si="10"/>
        <v>0.92932469944771445</v>
      </c>
      <c r="T12" s="26">
        <f t="shared" si="35"/>
        <v>61</v>
      </c>
      <c r="U12" s="119">
        <f t="shared" si="11"/>
        <v>4.7000000000000002E-3</v>
      </c>
      <c r="V12" s="119"/>
      <c r="W12" s="120">
        <f t="shared" si="36"/>
        <v>0.98036164610222976</v>
      </c>
      <c r="X12" s="120">
        <f t="shared" si="12"/>
        <v>0.97575394636554935</v>
      </c>
      <c r="Y12" s="120">
        <f t="shared" si="13"/>
        <v>0.97805779623388955</v>
      </c>
      <c r="Z12" s="120"/>
      <c r="AA12" s="119">
        <f t="shared" si="37"/>
        <v>0.72823166001300332</v>
      </c>
      <c r="AC12" s="26">
        <f t="shared" si="14"/>
        <v>65</v>
      </c>
      <c r="AD12" s="25">
        <f t="shared" si="15"/>
        <v>1</v>
      </c>
      <c r="AE12" s="105"/>
      <c r="AF12" s="26">
        <f t="shared" si="16"/>
        <v>61</v>
      </c>
      <c r="AG12" s="25">
        <f t="shared" si="17"/>
        <v>0.88848704791568878</v>
      </c>
      <c r="AH12" s="123"/>
      <c r="AI12" s="122">
        <f t="shared" si="18"/>
        <v>5.9999999999999984E-2</v>
      </c>
      <c r="AJ12" s="124">
        <f t="shared" si="19"/>
        <v>0</v>
      </c>
      <c r="AL12" s="25">
        <f t="shared" si="38"/>
        <v>1.4901705387905271</v>
      </c>
      <c r="AM12" s="25">
        <f t="shared" si="39"/>
        <v>1</v>
      </c>
      <c r="AO12" s="33">
        <f t="shared" si="40"/>
        <v>2100</v>
      </c>
      <c r="AP12" s="33">
        <f t="shared" si="41"/>
        <v>15000</v>
      </c>
      <c r="AQ12" s="125"/>
      <c r="AR12" s="126">
        <f t="shared" si="42"/>
        <v>3129.358131460107</v>
      </c>
      <c r="AS12" s="126">
        <f t="shared" si="43"/>
        <v>19859.958343513903</v>
      </c>
      <c r="AT12" s="126"/>
      <c r="AU12" s="62">
        <f t="shared" si="20"/>
        <v>2908.1898049834253</v>
      </c>
      <c r="AV12" s="62">
        <f t="shared" si="21"/>
        <v>19424.187090754054</v>
      </c>
      <c r="AW12" s="62">
        <f t="shared" si="22"/>
        <v>22332.376895737478</v>
      </c>
      <c r="AX12" s="61">
        <f t="shared" si="44"/>
        <v>16263.143898818946</v>
      </c>
      <c r="AY12" s="61"/>
      <c r="AZ12" s="33">
        <f>IF(B12="","",VLOOKUP($A$3,'Tab1-Plan'!$B$30:$F$33,IF(B12&lt;65,2,3),FALSE))</f>
        <v>1000</v>
      </c>
      <c r="BA12" s="33">
        <f>IF(T12="","",VLOOKUP($A$3,'Tab1-Plan'!$B$30:$F$33,IF(T12&lt;65,4,5),FALSE))</f>
        <v>4500</v>
      </c>
      <c r="BB12" s="115"/>
      <c r="BC12" s="126">
        <f t="shared" si="23"/>
        <v>1000</v>
      </c>
      <c r="BD12" s="126">
        <f t="shared" si="24"/>
        <v>4500</v>
      </c>
      <c r="BE12" s="125"/>
      <c r="BF12" s="62">
        <f t="shared" si="25"/>
        <v>929.32469944771447</v>
      </c>
      <c r="BG12" s="62">
        <f t="shared" si="26"/>
        <v>4401.2600830525034</v>
      </c>
      <c r="BH12" s="62">
        <f t="shared" si="27"/>
        <v>5330.5847825002184</v>
      </c>
      <c r="BI12" s="61">
        <f t="shared" si="28"/>
        <v>3881.9006050001881</v>
      </c>
      <c r="BJ12" s="61"/>
      <c r="BK12" s="61">
        <f t="shared" si="29"/>
        <v>17001.792113237258</v>
      </c>
      <c r="BL12" s="61">
        <f t="shared" si="30"/>
        <v>12381.243293818758</v>
      </c>
      <c r="BM12" s="127"/>
      <c r="BR12" s="36"/>
      <c r="BS12" s="36"/>
      <c r="BT12" s="36"/>
      <c r="BU12" s="37"/>
      <c r="BV12" s="127"/>
      <c r="CA12" s="36"/>
      <c r="CB12" s="36"/>
      <c r="CC12" s="36"/>
      <c r="CD12" s="37"/>
      <c r="CE12" s="127"/>
      <c r="CF12" s="127"/>
      <c r="CI12" s="36"/>
      <c r="CJ12" s="36"/>
      <c r="CK12" s="36"/>
      <c r="CL12" s="36"/>
    </row>
    <row r="13" spans="1:90">
      <c r="A13" s="26">
        <f t="shared" si="31"/>
        <v>2031</v>
      </c>
      <c r="B13" s="26">
        <f t="shared" si="32"/>
        <v>66</v>
      </c>
      <c r="C13" s="26">
        <f t="shared" si="0"/>
        <v>32</v>
      </c>
      <c r="D13" s="103">
        <f t="shared" si="1"/>
        <v>0</v>
      </c>
      <c r="E13" s="118">
        <f t="shared" si="2"/>
        <v>0</v>
      </c>
      <c r="F13" s="103">
        <f t="shared" si="3"/>
        <v>1.7600000000000001E-2</v>
      </c>
      <c r="G13" s="103"/>
      <c r="H13" s="60">
        <f t="shared" si="4"/>
        <v>1</v>
      </c>
      <c r="I13" s="64">
        <v>1</v>
      </c>
      <c r="J13" s="64">
        <v>1</v>
      </c>
      <c r="K13" s="103">
        <f t="shared" si="33"/>
        <v>0.92201898219747036</v>
      </c>
      <c r="L13" s="103">
        <f t="shared" si="5"/>
        <v>0</v>
      </c>
      <c r="M13" s="103">
        <f t="shared" si="6"/>
        <v>0</v>
      </c>
      <c r="N13" s="103">
        <f t="shared" si="7"/>
        <v>1.6227534086675478E-2</v>
      </c>
      <c r="O13" s="103">
        <f t="shared" si="8"/>
        <v>0.90579144811079493</v>
      </c>
      <c r="P13" s="103">
        <f t="shared" si="34"/>
        <v>0.92201898219747047</v>
      </c>
      <c r="Q13" s="103">
        <f t="shared" si="9"/>
        <v>0.90579144811079504</v>
      </c>
      <c r="R13" s="103">
        <f t="shared" si="10"/>
        <v>0.9139052151541327</v>
      </c>
      <c r="T13" s="26">
        <f t="shared" si="35"/>
        <v>62</v>
      </c>
      <c r="U13" s="119">
        <f t="shared" si="11"/>
        <v>5.1999999999999998E-3</v>
      </c>
      <c r="V13" s="119"/>
      <c r="W13" s="120">
        <f t="shared" si="36"/>
        <v>0.97575394636554935</v>
      </c>
      <c r="X13" s="120">
        <f t="shared" si="12"/>
        <v>0.97068002584444857</v>
      </c>
      <c r="Y13" s="120">
        <f t="shared" si="13"/>
        <v>0.97321698610499896</v>
      </c>
      <c r="Z13" s="120"/>
      <c r="AA13" s="119">
        <f t="shared" si="37"/>
        <v>0.69355396191714602</v>
      </c>
      <c r="AC13" s="26">
        <f t="shared" si="14"/>
        <v>66</v>
      </c>
      <c r="AD13" s="25">
        <f t="shared" si="15"/>
        <v>1.0249999999999999</v>
      </c>
      <c r="AE13" s="105"/>
      <c r="AF13" s="26">
        <f t="shared" si="16"/>
        <v>62</v>
      </c>
      <c r="AG13" s="25">
        <f t="shared" si="17"/>
        <v>0.9151416593531595</v>
      </c>
      <c r="AH13" s="123"/>
      <c r="AI13" s="122">
        <f t="shared" si="18"/>
        <v>5.7499999999999982E-2</v>
      </c>
      <c r="AJ13" s="124">
        <f t="shared" si="19"/>
        <v>0</v>
      </c>
      <c r="AL13" s="25">
        <f t="shared" si="38"/>
        <v>1.5795807711179588</v>
      </c>
      <c r="AM13" s="25">
        <f t="shared" si="39"/>
        <v>1</v>
      </c>
      <c r="AO13" s="33">
        <f t="shared" si="40"/>
        <v>2100</v>
      </c>
      <c r="AP13" s="33">
        <f t="shared" si="41"/>
        <v>15000</v>
      </c>
      <c r="AQ13" s="125"/>
      <c r="AR13" s="126">
        <f t="shared" si="42"/>
        <v>3400.0476098314061</v>
      </c>
      <c r="AS13" s="126">
        <f t="shared" si="43"/>
        <v>21683.102519448483</v>
      </c>
      <c r="AT13" s="126"/>
      <c r="AU13" s="62">
        <f t="shared" si="20"/>
        <v>3107.3212423972659</v>
      </c>
      <c r="AV13" s="62">
        <f t="shared" si="21"/>
        <v>21102.363683383363</v>
      </c>
      <c r="AW13" s="62">
        <f t="shared" si="22"/>
        <v>24209.684925780628</v>
      </c>
      <c r="AX13" s="61">
        <f t="shared" si="44"/>
        <v>16790.722897040963</v>
      </c>
      <c r="AY13" s="61"/>
      <c r="AZ13" s="33">
        <f>IF(B13="","",VLOOKUP($A$3,'Tab1-Plan'!$B$30:$F$33,IF(B13&lt;65,2,3),FALSE))</f>
        <v>1000</v>
      </c>
      <c r="BA13" s="33">
        <f>IF(T13="","",VLOOKUP($A$3,'Tab1-Plan'!$B$30:$F$33,IF(T13&lt;65,4,5),FALSE))</f>
        <v>4500</v>
      </c>
      <c r="BB13" s="115"/>
      <c r="BC13" s="126">
        <f t="shared" si="23"/>
        <v>1000</v>
      </c>
      <c r="BD13" s="126">
        <f t="shared" si="24"/>
        <v>4500</v>
      </c>
      <c r="BE13" s="125"/>
      <c r="BF13" s="62">
        <f t="shared" si="25"/>
        <v>913.90521515413275</v>
      </c>
      <c r="BG13" s="62">
        <f t="shared" si="26"/>
        <v>4379.4764374724955</v>
      </c>
      <c r="BH13" s="62">
        <f t="shared" si="27"/>
        <v>5293.3816526266282</v>
      </c>
      <c r="BI13" s="61">
        <f t="shared" si="28"/>
        <v>3671.2458171187282</v>
      </c>
      <c r="BJ13" s="61"/>
      <c r="BK13" s="61">
        <f t="shared" si="29"/>
        <v>18916.303273154001</v>
      </c>
      <c r="BL13" s="61">
        <f t="shared" si="30"/>
        <v>13119.477079922235</v>
      </c>
      <c r="BM13" s="127"/>
      <c r="BR13" s="36"/>
      <c r="BS13" s="36"/>
      <c r="BT13" s="36"/>
      <c r="BU13" s="37"/>
      <c r="BV13" s="127"/>
      <c r="CA13" s="36"/>
      <c r="CB13" s="36"/>
      <c r="CC13" s="36"/>
      <c r="CD13" s="37"/>
      <c r="CE13" s="127"/>
      <c r="CF13" s="127"/>
      <c r="CI13" s="36"/>
      <c r="CJ13" s="36"/>
      <c r="CK13" s="36"/>
      <c r="CL13" s="36"/>
    </row>
    <row r="14" spans="1:90">
      <c r="A14" s="26">
        <f t="shared" si="31"/>
        <v>2032</v>
      </c>
      <c r="B14" s="26">
        <f t="shared" si="32"/>
        <v>67</v>
      </c>
      <c r="C14" s="26">
        <f t="shared" si="0"/>
        <v>32</v>
      </c>
      <c r="D14" s="103">
        <f t="shared" si="1"/>
        <v>0</v>
      </c>
      <c r="E14" s="118">
        <f t="shared" si="2"/>
        <v>0</v>
      </c>
      <c r="F14" s="103">
        <f t="shared" si="3"/>
        <v>1.9800000000000002E-2</v>
      </c>
      <c r="G14" s="103"/>
      <c r="H14" s="60">
        <f t="shared" si="4"/>
        <v>1</v>
      </c>
      <c r="I14" s="64">
        <v>1</v>
      </c>
      <c r="J14" s="64">
        <v>1</v>
      </c>
      <c r="K14" s="103">
        <f t="shared" si="33"/>
        <v>0.90579144811079493</v>
      </c>
      <c r="L14" s="103">
        <f t="shared" si="5"/>
        <v>0</v>
      </c>
      <c r="M14" s="103">
        <f t="shared" si="6"/>
        <v>0</v>
      </c>
      <c r="N14" s="103">
        <f t="shared" si="7"/>
        <v>1.7934670672593741E-2</v>
      </c>
      <c r="O14" s="103">
        <f t="shared" si="8"/>
        <v>0.88785677743820124</v>
      </c>
      <c r="P14" s="103">
        <f t="shared" si="34"/>
        <v>0.90579144811079504</v>
      </c>
      <c r="Q14" s="103">
        <f t="shared" si="9"/>
        <v>0.88785677743820124</v>
      </c>
      <c r="R14" s="103">
        <f t="shared" si="10"/>
        <v>0.89682411277449814</v>
      </c>
      <c r="T14" s="26">
        <f t="shared" si="35"/>
        <v>63</v>
      </c>
      <c r="U14" s="119">
        <f t="shared" si="11"/>
        <v>5.7999999999999996E-3</v>
      </c>
      <c r="V14" s="119"/>
      <c r="W14" s="120">
        <f t="shared" si="36"/>
        <v>0.97068002584444857</v>
      </c>
      <c r="X14" s="120">
        <f t="shared" si="12"/>
        <v>0.96505008169455064</v>
      </c>
      <c r="Y14" s="120">
        <f t="shared" si="13"/>
        <v>0.96786505376949961</v>
      </c>
      <c r="Z14" s="120"/>
      <c r="AA14" s="119">
        <f t="shared" si="37"/>
        <v>0.66052758277823431</v>
      </c>
      <c r="AC14" s="26">
        <f t="shared" si="14"/>
        <v>67</v>
      </c>
      <c r="AD14" s="25">
        <f t="shared" si="15"/>
        <v>1.0506249999999999</v>
      </c>
      <c r="AE14" s="105"/>
      <c r="AF14" s="26">
        <f t="shared" si="16"/>
        <v>63</v>
      </c>
      <c r="AG14" s="25">
        <f t="shared" si="17"/>
        <v>0.94259590913375435</v>
      </c>
      <c r="AH14" s="123"/>
      <c r="AI14" s="122">
        <f t="shared" si="18"/>
        <v>5.4999999999999979E-2</v>
      </c>
      <c r="AJ14" s="124">
        <f t="shared" si="19"/>
        <v>0</v>
      </c>
      <c r="AL14" s="25">
        <f t="shared" si="38"/>
        <v>1.6704066654572411</v>
      </c>
      <c r="AM14" s="25">
        <f t="shared" si="39"/>
        <v>1</v>
      </c>
      <c r="AO14" s="33">
        <f t="shared" si="40"/>
        <v>2100</v>
      </c>
      <c r="AP14" s="33">
        <f t="shared" si="41"/>
        <v>15000</v>
      </c>
      <c r="AQ14" s="125"/>
      <c r="AR14" s="126">
        <f t="shared" si="42"/>
        <v>3685.4391060816288</v>
      </c>
      <c r="AS14" s="126">
        <f t="shared" si="43"/>
        <v>23617.77734174627</v>
      </c>
      <c r="AT14" s="126"/>
      <c r="AU14" s="62">
        <f t="shared" si="20"/>
        <v>3305.1906564960964</v>
      </c>
      <c r="AV14" s="62">
        <f t="shared" si="21"/>
        <v>22858.821336785324</v>
      </c>
      <c r="AW14" s="62">
        <f t="shared" si="22"/>
        <v>26164.01199328142</v>
      </c>
      <c r="AX14" s="61">
        <f t="shared" si="44"/>
        <v>17282.05159770291</v>
      </c>
      <c r="AY14" s="61"/>
      <c r="AZ14" s="33">
        <f>IF(B14="","",VLOOKUP($A$3,'Tab1-Plan'!$B$30:$F$33,IF(B14&lt;65,2,3),FALSE))</f>
        <v>1000</v>
      </c>
      <c r="BA14" s="33">
        <f>IF(T14="","",VLOOKUP($A$3,'Tab1-Plan'!$B$30:$F$33,IF(T14&lt;65,4,5),FALSE))</f>
        <v>4500</v>
      </c>
      <c r="BB14" s="115"/>
      <c r="BC14" s="126">
        <f t="shared" si="23"/>
        <v>1000</v>
      </c>
      <c r="BD14" s="126">
        <f t="shared" si="24"/>
        <v>4500</v>
      </c>
      <c r="BE14" s="125"/>
      <c r="BF14" s="62">
        <f t="shared" si="25"/>
        <v>896.82411277449819</v>
      </c>
      <c r="BG14" s="62">
        <f t="shared" si="26"/>
        <v>4355.392741962748</v>
      </c>
      <c r="BH14" s="62">
        <f t="shared" si="27"/>
        <v>5252.2168547372457</v>
      </c>
      <c r="BI14" s="61">
        <f t="shared" si="28"/>
        <v>3469.2341032866934</v>
      </c>
      <c r="BJ14" s="61"/>
      <c r="BK14" s="61">
        <f t="shared" si="29"/>
        <v>20911.795138544174</v>
      </c>
      <c r="BL14" s="61">
        <f t="shared" si="30"/>
        <v>13812.817494416217</v>
      </c>
      <c r="BM14" s="127"/>
      <c r="BR14" s="36"/>
      <c r="BS14" s="36"/>
      <c r="BT14" s="36"/>
      <c r="BU14" s="37"/>
      <c r="BV14" s="127"/>
      <c r="CA14" s="36"/>
      <c r="CB14" s="36"/>
      <c r="CC14" s="36"/>
      <c r="CD14" s="37"/>
      <c r="CE14" s="127"/>
      <c r="CF14" s="127"/>
      <c r="CI14" s="36"/>
      <c r="CJ14" s="36"/>
      <c r="CK14" s="36"/>
      <c r="CL14" s="36"/>
    </row>
    <row r="15" spans="1:90">
      <c r="A15" s="26">
        <f t="shared" si="31"/>
        <v>2033</v>
      </c>
      <c r="B15" s="26">
        <f t="shared" si="32"/>
        <v>68</v>
      </c>
      <c r="C15" s="26">
        <f t="shared" si="0"/>
        <v>32</v>
      </c>
      <c r="D15" s="103">
        <f t="shared" si="1"/>
        <v>0</v>
      </c>
      <c r="E15" s="118">
        <f t="shared" si="2"/>
        <v>0</v>
      </c>
      <c r="F15" s="103">
        <f t="shared" si="3"/>
        <v>2.2200000000000001E-2</v>
      </c>
      <c r="G15" s="103"/>
      <c r="H15" s="60">
        <f t="shared" si="4"/>
        <v>1</v>
      </c>
      <c r="I15" s="64">
        <v>1</v>
      </c>
      <c r="J15" s="64">
        <v>1</v>
      </c>
      <c r="K15" s="103">
        <f t="shared" si="33"/>
        <v>0.88785677743820124</v>
      </c>
      <c r="L15" s="103">
        <f t="shared" si="5"/>
        <v>0</v>
      </c>
      <c r="M15" s="103">
        <f t="shared" si="6"/>
        <v>0</v>
      </c>
      <c r="N15" s="103">
        <f t="shared" si="7"/>
        <v>1.9710420459128068E-2</v>
      </c>
      <c r="O15" s="103">
        <f t="shared" si="8"/>
        <v>0.86814635697907316</v>
      </c>
      <c r="P15" s="103">
        <f t="shared" si="34"/>
        <v>0.88785677743820124</v>
      </c>
      <c r="Q15" s="103">
        <f t="shared" si="9"/>
        <v>0.86814635697907316</v>
      </c>
      <c r="R15" s="103">
        <f t="shared" si="10"/>
        <v>0.8780015672086372</v>
      </c>
      <c r="T15" s="26">
        <f t="shared" si="35"/>
        <v>64</v>
      </c>
      <c r="U15" s="119">
        <f t="shared" si="11"/>
        <v>6.4000000000000003E-3</v>
      </c>
      <c r="V15" s="119"/>
      <c r="W15" s="120">
        <f t="shared" si="36"/>
        <v>0.96505008169455064</v>
      </c>
      <c r="X15" s="120">
        <f t="shared" si="12"/>
        <v>0.95887376117170553</v>
      </c>
      <c r="Y15" s="120">
        <f t="shared" si="13"/>
        <v>0.96196192143312809</v>
      </c>
      <c r="Z15" s="120"/>
      <c r="AA15" s="119">
        <f t="shared" si="37"/>
        <v>0.62907388836022315</v>
      </c>
      <c r="AC15" s="26">
        <f t="shared" si="14"/>
        <v>68</v>
      </c>
      <c r="AD15" s="25">
        <f t="shared" si="15"/>
        <v>1.0768906249999999</v>
      </c>
      <c r="AE15" s="105"/>
      <c r="AF15" s="26">
        <f t="shared" si="16"/>
        <v>64</v>
      </c>
      <c r="AG15" s="25">
        <f t="shared" si="17"/>
        <v>0.970873786407767</v>
      </c>
      <c r="AH15" s="123"/>
      <c r="AI15" s="122">
        <f t="shared" si="18"/>
        <v>5.2499999999999977E-2</v>
      </c>
      <c r="AJ15" s="124">
        <f t="shared" si="19"/>
        <v>0</v>
      </c>
      <c r="AL15" s="25">
        <f t="shared" si="38"/>
        <v>1.7622790320573893</v>
      </c>
      <c r="AM15" s="25">
        <f t="shared" si="39"/>
        <v>1</v>
      </c>
      <c r="AO15" s="33">
        <f t="shared" si="40"/>
        <v>2100</v>
      </c>
      <c r="AP15" s="33">
        <f t="shared" si="41"/>
        <v>15000</v>
      </c>
      <c r="AQ15" s="125"/>
      <c r="AR15" s="126">
        <f t="shared" si="42"/>
        <v>3985.3417133390212</v>
      </c>
      <c r="AS15" s="126">
        <f t="shared" si="43"/>
        <v>25664.257748408585</v>
      </c>
      <c r="AT15" s="126"/>
      <c r="AU15" s="62">
        <f t="shared" si="20"/>
        <v>3499.1362701736161</v>
      </c>
      <c r="AV15" s="62">
        <f t="shared" si="21"/>
        <v>24688.038695814168</v>
      </c>
      <c r="AW15" s="62">
        <f t="shared" si="22"/>
        <v>28187.174965987782</v>
      </c>
      <c r="AX15" s="61">
        <f t="shared" si="44"/>
        <v>17731.815757743876</v>
      </c>
      <c r="AY15" s="61"/>
      <c r="AZ15" s="33">
        <f>IF(B15="","",VLOOKUP($A$3,'Tab1-Plan'!$B$30:$F$33,IF(B15&lt;65,2,3),FALSE))</f>
        <v>1000</v>
      </c>
      <c r="BA15" s="33">
        <f>IF(T15="","",VLOOKUP($A$3,'Tab1-Plan'!$B$30:$F$33,IF(T15&lt;65,4,5),FALSE))</f>
        <v>4500</v>
      </c>
      <c r="BB15" s="115"/>
      <c r="BC15" s="126">
        <f t="shared" si="23"/>
        <v>1000</v>
      </c>
      <c r="BD15" s="126">
        <f t="shared" si="24"/>
        <v>4500</v>
      </c>
      <c r="BE15" s="125"/>
      <c r="BF15" s="62">
        <f t="shared" si="25"/>
        <v>878.0015672086372</v>
      </c>
      <c r="BG15" s="62">
        <f t="shared" si="26"/>
        <v>4328.8286464490766</v>
      </c>
      <c r="BH15" s="62">
        <f t="shared" si="27"/>
        <v>5206.830213657714</v>
      </c>
      <c r="BI15" s="61">
        <f t="shared" si="28"/>
        <v>3275.4809285371498</v>
      </c>
      <c r="BJ15" s="61"/>
      <c r="BK15" s="61">
        <f t="shared" si="29"/>
        <v>22980.344752330067</v>
      </c>
      <c r="BL15" s="61">
        <f t="shared" si="30"/>
        <v>14456.334829206726</v>
      </c>
      <c r="BM15" s="127"/>
      <c r="BR15" s="36"/>
      <c r="BS15" s="36"/>
      <c r="BT15" s="36"/>
      <c r="BU15" s="37"/>
      <c r="BV15" s="127"/>
      <c r="CA15" s="36"/>
      <c r="CB15" s="36"/>
      <c r="CC15" s="36"/>
      <c r="CD15" s="37"/>
      <c r="CE15" s="127"/>
      <c r="CF15" s="127"/>
      <c r="CI15" s="36"/>
      <c r="CJ15" s="36"/>
      <c r="CK15" s="36"/>
      <c r="CL15" s="36"/>
    </row>
    <row r="16" spans="1:90">
      <c r="A16" s="26">
        <f t="shared" si="31"/>
        <v>2034</v>
      </c>
      <c r="B16" s="26">
        <f t="shared" si="32"/>
        <v>69</v>
      </c>
      <c r="C16" s="26">
        <f t="shared" si="0"/>
        <v>32</v>
      </c>
      <c r="D16" s="103">
        <f t="shared" si="1"/>
        <v>0</v>
      </c>
      <c r="E16" s="118">
        <f t="shared" si="2"/>
        <v>0</v>
      </c>
      <c r="F16" s="103">
        <f t="shared" si="3"/>
        <v>2.4799999999999999E-2</v>
      </c>
      <c r="G16" s="103"/>
      <c r="H16" s="60">
        <f t="shared" si="4"/>
        <v>1</v>
      </c>
      <c r="I16" s="64">
        <v>1</v>
      </c>
      <c r="J16" s="64">
        <v>1</v>
      </c>
      <c r="K16" s="103">
        <f t="shared" si="33"/>
        <v>0.86814635697907316</v>
      </c>
      <c r="L16" s="103">
        <f t="shared" si="5"/>
        <v>0</v>
      </c>
      <c r="M16" s="103">
        <f t="shared" si="6"/>
        <v>0</v>
      </c>
      <c r="N16" s="103">
        <f t="shared" si="7"/>
        <v>2.1530029653081012E-2</v>
      </c>
      <c r="O16" s="103">
        <f t="shared" si="8"/>
        <v>0.84661632732599212</v>
      </c>
      <c r="P16" s="103">
        <f t="shared" si="34"/>
        <v>0.86814635697907316</v>
      </c>
      <c r="Q16" s="103">
        <f t="shared" si="9"/>
        <v>0.84661632732599212</v>
      </c>
      <c r="R16" s="103">
        <f t="shared" si="10"/>
        <v>0.8573813421525327</v>
      </c>
      <c r="T16" s="26">
        <f t="shared" si="35"/>
        <v>65</v>
      </c>
      <c r="U16" s="119">
        <f t="shared" si="11"/>
        <v>7.1000000000000004E-3</v>
      </c>
      <c r="V16" s="119"/>
      <c r="W16" s="120">
        <f t="shared" si="36"/>
        <v>0.95887376117170553</v>
      </c>
      <c r="X16" s="120">
        <f t="shared" si="12"/>
        <v>0.95206575746738642</v>
      </c>
      <c r="Y16" s="120">
        <f t="shared" si="13"/>
        <v>0.95546975931954603</v>
      </c>
      <c r="Z16" s="120"/>
      <c r="AA16" s="119">
        <f t="shared" si="37"/>
        <v>0.59911798891449819</v>
      </c>
      <c r="AC16" s="26">
        <f t="shared" si="14"/>
        <v>69</v>
      </c>
      <c r="AD16" s="25">
        <f t="shared" si="15"/>
        <v>1.1038128906249998</v>
      </c>
      <c r="AE16" s="105"/>
      <c r="AF16" s="26">
        <f t="shared" si="16"/>
        <v>65</v>
      </c>
      <c r="AG16" s="25">
        <f t="shared" si="17"/>
        <v>1</v>
      </c>
      <c r="AH16" s="123"/>
      <c r="AI16" s="122">
        <f t="shared" si="18"/>
        <v>0.05</v>
      </c>
      <c r="AJ16" s="124">
        <f t="shared" si="19"/>
        <v>0</v>
      </c>
      <c r="AL16" s="25">
        <f t="shared" si="38"/>
        <v>1.8547986812404023</v>
      </c>
      <c r="AM16" s="25">
        <f t="shared" si="39"/>
        <v>1</v>
      </c>
      <c r="AO16" s="33">
        <f t="shared" si="40"/>
        <v>2100</v>
      </c>
      <c r="AP16" s="33">
        <f t="shared" si="41"/>
        <v>2100</v>
      </c>
      <c r="AQ16" s="125"/>
      <c r="AR16" s="126">
        <f t="shared" si="42"/>
        <v>4299.4364571215528</v>
      </c>
      <c r="AS16" s="126">
        <f t="shared" si="43"/>
        <v>3895.0772306048448</v>
      </c>
      <c r="AT16" s="126"/>
      <c r="AU16" s="62">
        <f t="shared" si="20"/>
        <v>3686.2566001064069</v>
      </c>
      <c r="AV16" s="62">
        <f t="shared" si="21"/>
        <v>3721.6285040570551</v>
      </c>
      <c r="AW16" s="62">
        <f t="shared" si="22"/>
        <v>7407.8851041634625</v>
      </c>
      <c r="AX16" s="61">
        <f t="shared" si="44"/>
        <v>4438.1972257160814</v>
      </c>
      <c r="AY16" s="61"/>
      <c r="AZ16" s="33">
        <f>IF(B16="","",VLOOKUP($A$3,'Tab1-Plan'!$B$30:$F$33,IF(B16&lt;65,2,3),FALSE))</f>
        <v>1000</v>
      </c>
      <c r="BA16" s="33">
        <f>IF(T16="","",VLOOKUP($A$3,'Tab1-Plan'!$B$30:$F$33,IF(T16&lt;65,4,5),FALSE))</f>
        <v>1500</v>
      </c>
      <c r="BB16" s="115"/>
      <c r="BC16" s="126">
        <f t="shared" si="23"/>
        <v>1000</v>
      </c>
      <c r="BD16" s="126">
        <f t="shared" si="24"/>
        <v>1500</v>
      </c>
      <c r="BE16" s="125"/>
      <c r="BF16" s="62">
        <f t="shared" si="25"/>
        <v>857.38134215253274</v>
      </c>
      <c r="BG16" s="62">
        <f t="shared" si="26"/>
        <v>1433.204638979319</v>
      </c>
      <c r="BH16" s="62">
        <f t="shared" si="27"/>
        <v>2290.5859811318519</v>
      </c>
      <c r="BI16" s="61">
        <f t="shared" si="28"/>
        <v>1372.3312664514579</v>
      </c>
      <c r="BJ16" s="61"/>
      <c r="BK16" s="61">
        <f t="shared" si="29"/>
        <v>5117.2991230316111</v>
      </c>
      <c r="BL16" s="61">
        <f t="shared" si="30"/>
        <v>3065.8659592646236</v>
      </c>
      <c r="BM16" s="127"/>
      <c r="BR16" s="36"/>
      <c r="BS16" s="36"/>
      <c r="BT16" s="36"/>
      <c r="BU16" s="37"/>
      <c r="BV16" s="127"/>
      <c r="CA16" s="36"/>
      <c r="CB16" s="36"/>
      <c r="CC16" s="36"/>
      <c r="CD16" s="37"/>
      <c r="CE16" s="127"/>
      <c r="CF16" s="127"/>
      <c r="CI16" s="36"/>
      <c r="CJ16" s="36"/>
      <c r="CK16" s="36"/>
      <c r="CL16" s="36"/>
    </row>
    <row r="17" spans="1:90">
      <c r="A17" s="26">
        <f t="shared" si="31"/>
        <v>2035</v>
      </c>
      <c r="B17" s="26">
        <f t="shared" si="32"/>
        <v>70</v>
      </c>
      <c r="C17" s="26">
        <f t="shared" si="0"/>
        <v>32</v>
      </c>
      <c r="D17" s="103">
        <f t="shared" si="1"/>
        <v>0</v>
      </c>
      <c r="E17" s="118">
        <f t="shared" si="2"/>
        <v>0</v>
      </c>
      <c r="F17" s="103">
        <f t="shared" si="3"/>
        <v>2.75E-2</v>
      </c>
      <c r="G17" s="103"/>
      <c r="H17" s="60">
        <f t="shared" si="4"/>
        <v>1</v>
      </c>
      <c r="I17" s="64">
        <v>1</v>
      </c>
      <c r="J17" s="64">
        <v>1</v>
      </c>
      <c r="K17" s="103">
        <f t="shared" si="33"/>
        <v>0.84661632732599212</v>
      </c>
      <c r="L17" s="103">
        <f t="shared" si="5"/>
        <v>0</v>
      </c>
      <c r="M17" s="103">
        <f t="shared" si="6"/>
        <v>0</v>
      </c>
      <c r="N17" s="103">
        <f t="shared" si="7"/>
        <v>2.3281949001464783E-2</v>
      </c>
      <c r="O17" s="103">
        <f t="shared" si="8"/>
        <v>0.82333437832452738</v>
      </c>
      <c r="P17" s="103">
        <f t="shared" si="34"/>
        <v>0.84661632732599212</v>
      </c>
      <c r="Q17" s="103">
        <f t="shared" si="9"/>
        <v>0.82333437832452738</v>
      </c>
      <c r="R17" s="103">
        <f t="shared" si="10"/>
        <v>0.8349753528252597</v>
      </c>
      <c r="T17" s="26">
        <f t="shared" si="35"/>
        <v>66</v>
      </c>
      <c r="U17" s="119">
        <f t="shared" si="11"/>
        <v>7.7999999999999996E-3</v>
      </c>
      <c r="V17" s="119"/>
      <c r="W17" s="120">
        <f t="shared" si="36"/>
        <v>0.95206575746738642</v>
      </c>
      <c r="X17" s="120">
        <f t="shared" si="12"/>
        <v>0.94463964455914073</v>
      </c>
      <c r="Y17" s="120">
        <f t="shared" si="13"/>
        <v>0.94835270101326352</v>
      </c>
      <c r="Z17" s="120"/>
      <c r="AA17" s="119">
        <f t="shared" si="37"/>
        <v>0.57058856087095067</v>
      </c>
      <c r="AC17" s="26">
        <f t="shared" si="14"/>
        <v>70</v>
      </c>
      <c r="AD17" s="25">
        <f t="shared" si="15"/>
        <v>1.1314082128906247</v>
      </c>
      <c r="AE17" s="105"/>
      <c r="AF17" s="26">
        <f t="shared" si="16"/>
        <v>66</v>
      </c>
      <c r="AG17" s="25">
        <f t="shared" si="17"/>
        <v>1.0249999999999999</v>
      </c>
      <c r="AH17" s="123"/>
      <c r="AI17" s="122">
        <f t="shared" si="18"/>
        <v>0.05</v>
      </c>
      <c r="AJ17" s="124">
        <f t="shared" si="19"/>
        <v>0</v>
      </c>
      <c r="AL17" s="25">
        <f t="shared" si="38"/>
        <v>1.9475386153024226</v>
      </c>
      <c r="AM17" s="25">
        <f t="shared" si="39"/>
        <v>1</v>
      </c>
      <c r="AO17" s="33">
        <f t="shared" si="40"/>
        <v>2100</v>
      </c>
      <c r="AP17" s="33">
        <f t="shared" si="41"/>
        <v>2100</v>
      </c>
      <c r="AQ17" s="125"/>
      <c r="AR17" s="126">
        <f t="shared" si="42"/>
        <v>4627.268486977071</v>
      </c>
      <c r="AS17" s="126">
        <f t="shared" si="43"/>
        <v>4192.0768694384642</v>
      </c>
      <c r="AT17" s="126"/>
      <c r="AU17" s="62">
        <f t="shared" si="20"/>
        <v>3863.6551375308854</v>
      </c>
      <c r="AV17" s="62">
        <f t="shared" si="21"/>
        <v>3975.5674219871935</v>
      </c>
      <c r="AW17" s="62">
        <f t="shared" si="22"/>
        <v>7839.2225595180789</v>
      </c>
      <c r="AX17" s="61">
        <f t="shared" si="44"/>
        <v>4472.9707185825109</v>
      </c>
      <c r="AY17" s="61"/>
      <c r="AZ17" s="33">
        <f>IF(B17="","",VLOOKUP($A$3,'Tab1-Plan'!$B$30:$F$33,IF(B17&lt;65,2,3),FALSE))</f>
        <v>1000</v>
      </c>
      <c r="BA17" s="33">
        <f>IF(T17="","",VLOOKUP($A$3,'Tab1-Plan'!$B$30:$F$33,IF(T17&lt;65,4,5),FALSE))</f>
        <v>1500</v>
      </c>
      <c r="BB17" s="115"/>
      <c r="BC17" s="126">
        <f t="shared" si="23"/>
        <v>1000</v>
      </c>
      <c r="BD17" s="126">
        <f t="shared" si="24"/>
        <v>1500</v>
      </c>
      <c r="BE17" s="125"/>
      <c r="BF17" s="62">
        <f t="shared" si="25"/>
        <v>834.97535282525973</v>
      </c>
      <c r="BG17" s="62">
        <f t="shared" si="26"/>
        <v>1422.5290515198953</v>
      </c>
      <c r="BH17" s="62">
        <f t="shared" si="27"/>
        <v>2257.5044043451553</v>
      </c>
      <c r="BI17" s="61">
        <f t="shared" si="28"/>
        <v>1288.1061892351349</v>
      </c>
      <c r="BJ17" s="61"/>
      <c r="BK17" s="61">
        <f t="shared" si="29"/>
        <v>5581.7181551729236</v>
      </c>
      <c r="BL17" s="61">
        <f t="shared" si="30"/>
        <v>3184.864529347376</v>
      </c>
      <c r="BM17" s="127"/>
      <c r="BR17" s="36"/>
      <c r="BS17" s="36"/>
      <c r="BT17" s="36"/>
      <c r="BU17" s="37"/>
      <c r="BV17" s="127"/>
      <c r="CA17" s="36"/>
      <c r="CB17" s="36"/>
      <c r="CC17" s="36"/>
      <c r="CD17" s="37"/>
      <c r="CE17" s="127"/>
      <c r="CF17" s="127"/>
      <c r="CI17" s="36"/>
      <c r="CJ17" s="36"/>
      <c r="CK17" s="36"/>
      <c r="CL17" s="36"/>
    </row>
    <row r="18" spans="1:90">
      <c r="A18" s="26">
        <f t="shared" si="31"/>
        <v>2036</v>
      </c>
      <c r="B18" s="26">
        <f t="shared" si="32"/>
        <v>71</v>
      </c>
      <c r="C18" s="26">
        <f t="shared" si="0"/>
        <v>32</v>
      </c>
      <c r="D18" s="103">
        <f t="shared" si="1"/>
        <v>0</v>
      </c>
      <c r="E18" s="118">
        <f t="shared" si="2"/>
        <v>0</v>
      </c>
      <c r="F18" s="103">
        <f t="shared" si="3"/>
        <v>3.04E-2</v>
      </c>
      <c r="G18" s="103"/>
      <c r="H18" s="60">
        <f t="shared" si="4"/>
        <v>1</v>
      </c>
      <c r="I18" s="64">
        <v>1</v>
      </c>
      <c r="J18" s="64">
        <v>1</v>
      </c>
      <c r="K18" s="103">
        <f t="shared" si="33"/>
        <v>0.82333437832452738</v>
      </c>
      <c r="L18" s="103">
        <f t="shared" si="5"/>
        <v>0</v>
      </c>
      <c r="M18" s="103">
        <f t="shared" si="6"/>
        <v>0</v>
      </c>
      <c r="N18" s="103">
        <f t="shared" si="7"/>
        <v>2.5029365101065633E-2</v>
      </c>
      <c r="O18" s="103">
        <f t="shared" si="8"/>
        <v>0.7983050132234617</v>
      </c>
      <c r="P18" s="103">
        <f t="shared" si="34"/>
        <v>0.82333437832452738</v>
      </c>
      <c r="Q18" s="103">
        <f t="shared" si="9"/>
        <v>0.79830501322346181</v>
      </c>
      <c r="R18" s="103">
        <f t="shared" si="10"/>
        <v>0.8108196957739946</v>
      </c>
      <c r="T18" s="26">
        <f t="shared" si="35"/>
        <v>67</v>
      </c>
      <c r="U18" s="119">
        <f t="shared" si="11"/>
        <v>8.6999999999999994E-3</v>
      </c>
      <c r="V18" s="119"/>
      <c r="W18" s="120">
        <f t="shared" si="36"/>
        <v>0.94463964455914073</v>
      </c>
      <c r="X18" s="120">
        <f t="shared" si="12"/>
        <v>0.93642127965147615</v>
      </c>
      <c r="Y18" s="120">
        <f t="shared" si="13"/>
        <v>0.94053046210530844</v>
      </c>
      <c r="Z18" s="120"/>
      <c r="AA18" s="119">
        <f t="shared" si="37"/>
        <v>0.54341767701995303</v>
      </c>
      <c r="AC18" s="26">
        <f t="shared" si="14"/>
        <v>71</v>
      </c>
      <c r="AD18" s="25">
        <f t="shared" si="15"/>
        <v>1.1540363771484372</v>
      </c>
      <c r="AE18" s="105"/>
      <c r="AF18" s="26">
        <f t="shared" si="16"/>
        <v>67</v>
      </c>
      <c r="AG18" s="25">
        <f t="shared" si="17"/>
        <v>1.0506249999999999</v>
      </c>
      <c r="AH18" s="123"/>
      <c r="AI18" s="122">
        <f t="shared" si="18"/>
        <v>0.05</v>
      </c>
      <c r="AJ18" s="124">
        <f t="shared" si="19"/>
        <v>0</v>
      </c>
      <c r="AL18" s="25">
        <f t="shared" si="38"/>
        <v>2.0449155460675437</v>
      </c>
      <c r="AM18" s="25">
        <f t="shared" si="39"/>
        <v>1</v>
      </c>
      <c r="AO18" s="33">
        <f t="shared" si="40"/>
        <v>2100</v>
      </c>
      <c r="AP18" s="33">
        <f t="shared" si="41"/>
        <v>2100</v>
      </c>
      <c r="AQ18" s="125"/>
      <c r="AR18" s="126">
        <f t="shared" si="42"/>
        <v>4955.8045495524429</v>
      </c>
      <c r="AS18" s="126">
        <f t="shared" si="43"/>
        <v>4511.7227307331468</v>
      </c>
      <c r="AT18" s="126"/>
      <c r="AU18" s="62">
        <f t="shared" si="20"/>
        <v>4018.2639371834903</v>
      </c>
      <c r="AV18" s="62">
        <f t="shared" si="21"/>
        <v>4243.4126648274705</v>
      </c>
      <c r="AW18" s="62">
        <f t="shared" si="22"/>
        <v>8261.6766020109608</v>
      </c>
      <c r="AX18" s="61">
        <f t="shared" si="44"/>
        <v>4489.5411073548948</v>
      </c>
      <c r="AY18" s="61"/>
      <c r="AZ18" s="33">
        <f>IF(B18="","",VLOOKUP($A$3,'Tab1-Plan'!$B$30:$F$33,IF(B18&lt;65,2,3),FALSE))</f>
        <v>1000</v>
      </c>
      <c r="BA18" s="33">
        <f>IF(T18="","",VLOOKUP($A$3,'Tab1-Plan'!$B$30:$F$33,IF(T18&lt;65,4,5),FALSE))</f>
        <v>1500</v>
      </c>
      <c r="BB18" s="115"/>
      <c r="BC18" s="126">
        <f t="shared" si="23"/>
        <v>1000</v>
      </c>
      <c r="BD18" s="126">
        <f t="shared" si="24"/>
        <v>1500</v>
      </c>
      <c r="BE18" s="125"/>
      <c r="BF18" s="62">
        <f t="shared" si="25"/>
        <v>810.81969577399457</v>
      </c>
      <c r="BG18" s="62">
        <f t="shared" si="26"/>
        <v>1410.7956931579627</v>
      </c>
      <c r="BH18" s="62">
        <f t="shared" si="27"/>
        <v>2221.6153889319571</v>
      </c>
      <c r="BI18" s="61">
        <f t="shared" si="28"/>
        <v>1207.2650738851837</v>
      </c>
      <c r="BJ18" s="61"/>
      <c r="BK18" s="61">
        <f t="shared" si="29"/>
        <v>6040.0612130790032</v>
      </c>
      <c r="BL18" s="61">
        <f t="shared" si="30"/>
        <v>3282.2760334697114</v>
      </c>
      <c r="BM18" s="127"/>
      <c r="BR18" s="36"/>
      <c r="BS18" s="36"/>
      <c r="BT18" s="36"/>
      <c r="BU18" s="37"/>
      <c r="BV18" s="127"/>
      <c r="CA18" s="36"/>
      <c r="CB18" s="36"/>
      <c r="CC18" s="36"/>
      <c r="CD18" s="37"/>
      <c r="CE18" s="127"/>
      <c r="CF18" s="127"/>
      <c r="CI18" s="36"/>
      <c r="CJ18" s="36"/>
      <c r="CK18" s="36"/>
      <c r="CL18" s="36"/>
    </row>
    <row r="19" spans="1:90">
      <c r="A19" s="26">
        <f t="shared" si="31"/>
        <v>2037</v>
      </c>
      <c r="B19" s="26">
        <f t="shared" si="32"/>
        <v>72</v>
      </c>
      <c r="C19" s="26">
        <f t="shared" si="0"/>
        <v>32</v>
      </c>
      <c r="D19" s="103">
        <f t="shared" si="1"/>
        <v>0</v>
      </c>
      <c r="E19" s="118">
        <f t="shared" si="2"/>
        <v>0</v>
      </c>
      <c r="F19" s="103">
        <f t="shared" si="3"/>
        <v>3.3399999999999999E-2</v>
      </c>
      <c r="G19" s="103"/>
      <c r="H19" s="60">
        <f t="shared" si="4"/>
        <v>1</v>
      </c>
      <c r="I19" s="64">
        <v>1</v>
      </c>
      <c r="J19" s="64">
        <v>1</v>
      </c>
      <c r="K19" s="103">
        <f t="shared" si="33"/>
        <v>0.7983050132234617</v>
      </c>
      <c r="L19" s="103">
        <f t="shared" si="5"/>
        <v>0</v>
      </c>
      <c r="M19" s="103">
        <f t="shared" si="6"/>
        <v>0</v>
      </c>
      <c r="N19" s="103">
        <f t="shared" si="7"/>
        <v>2.6663387441663619E-2</v>
      </c>
      <c r="O19" s="103">
        <f t="shared" si="8"/>
        <v>0.77164162578179807</v>
      </c>
      <c r="P19" s="103">
        <f t="shared" si="34"/>
        <v>0.79830501322346181</v>
      </c>
      <c r="Q19" s="103">
        <f t="shared" si="9"/>
        <v>0.77164162578179818</v>
      </c>
      <c r="R19" s="103">
        <f t="shared" si="10"/>
        <v>0.78497331950263005</v>
      </c>
      <c r="T19" s="26">
        <f t="shared" si="35"/>
        <v>68</v>
      </c>
      <c r="U19" s="119">
        <f t="shared" si="11"/>
        <v>9.7000000000000003E-3</v>
      </c>
      <c r="V19" s="119"/>
      <c r="W19" s="120">
        <f t="shared" si="36"/>
        <v>0.93642127965147615</v>
      </c>
      <c r="X19" s="120">
        <f t="shared" si="12"/>
        <v>0.92733799323885679</v>
      </c>
      <c r="Y19" s="120">
        <f t="shared" si="13"/>
        <v>0.93187963644516647</v>
      </c>
      <c r="Z19" s="120"/>
      <c r="AA19" s="119">
        <f t="shared" si="37"/>
        <v>0.51754064478090767</v>
      </c>
      <c r="AC19" s="26">
        <f t="shared" si="14"/>
        <v>72</v>
      </c>
      <c r="AD19" s="25">
        <f t="shared" si="15"/>
        <v>1.177117104691406</v>
      </c>
      <c r="AE19" s="105"/>
      <c r="AF19" s="26">
        <f t="shared" si="16"/>
        <v>68</v>
      </c>
      <c r="AG19" s="25">
        <f t="shared" si="17"/>
        <v>1.0768906249999999</v>
      </c>
      <c r="AH19" s="123"/>
      <c r="AI19" s="122">
        <f t="shared" si="18"/>
        <v>0.05</v>
      </c>
      <c r="AJ19" s="124">
        <f t="shared" si="19"/>
        <v>0</v>
      </c>
      <c r="AL19" s="25">
        <f t="shared" si="38"/>
        <v>2.1471613233709208</v>
      </c>
      <c r="AM19" s="25">
        <f t="shared" si="39"/>
        <v>1</v>
      </c>
      <c r="AO19" s="33">
        <f t="shared" si="40"/>
        <v>2100</v>
      </c>
      <c r="AP19" s="33">
        <f t="shared" si="41"/>
        <v>2100</v>
      </c>
      <c r="AQ19" s="125"/>
      <c r="AR19" s="126">
        <f t="shared" si="42"/>
        <v>5307.6666725706664</v>
      </c>
      <c r="AS19" s="126">
        <f t="shared" si="43"/>
        <v>4855.7415889515496</v>
      </c>
      <c r="AT19" s="126"/>
      <c r="AU19" s="62">
        <f t="shared" si="20"/>
        <v>4166.3767267812755</v>
      </c>
      <c r="AV19" s="62">
        <f t="shared" si="21"/>
        <v>4524.9667065838448</v>
      </c>
      <c r="AW19" s="62">
        <f t="shared" si="22"/>
        <v>8691.3434333651203</v>
      </c>
      <c r="AX19" s="61">
        <f t="shared" si="44"/>
        <v>4498.1234845160925</v>
      </c>
      <c r="AY19" s="61"/>
      <c r="AZ19" s="33">
        <f>IF(B19="","",VLOOKUP($A$3,'Tab1-Plan'!$B$30:$F$33,IF(B19&lt;65,2,3),FALSE))</f>
        <v>1000</v>
      </c>
      <c r="BA19" s="33">
        <f>IF(T19="","",VLOOKUP($A$3,'Tab1-Plan'!$B$30:$F$33,IF(T19&lt;65,4,5),FALSE))</f>
        <v>1500</v>
      </c>
      <c r="BB19" s="115"/>
      <c r="BC19" s="126">
        <f t="shared" si="23"/>
        <v>1000</v>
      </c>
      <c r="BD19" s="126">
        <f t="shared" si="24"/>
        <v>1500</v>
      </c>
      <c r="BE19" s="125"/>
      <c r="BF19" s="62">
        <f t="shared" si="25"/>
        <v>784.97331950263003</v>
      </c>
      <c r="BG19" s="62">
        <f t="shared" si="26"/>
        <v>1397.8194546677496</v>
      </c>
      <c r="BH19" s="62">
        <f t="shared" si="27"/>
        <v>2182.7927741703797</v>
      </c>
      <c r="BI19" s="61">
        <f t="shared" si="28"/>
        <v>1129.6839797672444</v>
      </c>
      <c r="BJ19" s="61"/>
      <c r="BK19" s="61">
        <f t="shared" si="29"/>
        <v>6508.5506591947405</v>
      </c>
      <c r="BL19" s="61">
        <f t="shared" si="30"/>
        <v>3368.4395047488479</v>
      </c>
      <c r="BM19" s="127"/>
      <c r="BR19" s="36"/>
      <c r="BS19" s="36"/>
      <c r="BT19" s="36"/>
      <c r="BU19" s="37"/>
      <c r="BV19" s="127"/>
      <c r="CA19" s="36"/>
      <c r="CB19" s="36"/>
      <c r="CC19" s="36"/>
      <c r="CD19" s="37"/>
      <c r="CE19" s="127"/>
      <c r="CF19" s="127"/>
      <c r="CI19" s="36"/>
      <c r="CJ19" s="36"/>
      <c r="CK19" s="36"/>
      <c r="CL19" s="36"/>
    </row>
    <row r="20" spans="1:90">
      <c r="A20" s="26">
        <f t="shared" si="31"/>
        <v>2038</v>
      </c>
      <c r="B20" s="26">
        <f t="shared" si="32"/>
        <v>73</v>
      </c>
      <c r="C20" s="26">
        <f t="shared" si="0"/>
        <v>32</v>
      </c>
      <c r="D20" s="103">
        <f t="shared" si="1"/>
        <v>0</v>
      </c>
      <c r="E20" s="118">
        <f t="shared" si="2"/>
        <v>0</v>
      </c>
      <c r="F20" s="103">
        <f t="shared" si="3"/>
        <v>3.6700000000000003E-2</v>
      </c>
      <c r="G20" s="103"/>
      <c r="H20" s="60">
        <f t="shared" si="4"/>
        <v>1</v>
      </c>
      <c r="I20" s="64">
        <v>1</v>
      </c>
      <c r="J20" s="64">
        <v>1</v>
      </c>
      <c r="K20" s="103">
        <f t="shared" si="33"/>
        <v>0.77164162578179807</v>
      </c>
      <c r="L20" s="103">
        <f t="shared" si="5"/>
        <v>0</v>
      </c>
      <c r="M20" s="103">
        <f t="shared" si="6"/>
        <v>0</v>
      </c>
      <c r="N20" s="103">
        <f t="shared" si="7"/>
        <v>2.8319247666191993E-2</v>
      </c>
      <c r="O20" s="103">
        <f t="shared" si="8"/>
        <v>0.74332237811560609</v>
      </c>
      <c r="P20" s="103">
        <f t="shared" si="34"/>
        <v>0.77164162578179818</v>
      </c>
      <c r="Q20" s="103">
        <f t="shared" si="9"/>
        <v>0.7433223781156062</v>
      </c>
      <c r="R20" s="103">
        <f t="shared" si="10"/>
        <v>0.75748200194870219</v>
      </c>
      <c r="T20" s="26">
        <f t="shared" si="35"/>
        <v>69</v>
      </c>
      <c r="U20" s="119">
        <f t="shared" si="11"/>
        <v>1.09E-2</v>
      </c>
      <c r="V20" s="119"/>
      <c r="W20" s="120">
        <f t="shared" si="36"/>
        <v>0.92733799323885679</v>
      </c>
      <c r="X20" s="120">
        <f t="shared" si="12"/>
        <v>0.91723000911255326</v>
      </c>
      <c r="Y20" s="120">
        <f t="shared" si="13"/>
        <v>0.92228400117570497</v>
      </c>
      <c r="Z20" s="120"/>
      <c r="AA20" s="119">
        <f t="shared" si="37"/>
        <v>0.49289585217229298</v>
      </c>
      <c r="AC20" s="26">
        <f t="shared" si="14"/>
        <v>73</v>
      </c>
      <c r="AD20" s="25">
        <f t="shared" si="15"/>
        <v>1.2006594467852341</v>
      </c>
      <c r="AE20" s="105"/>
      <c r="AF20" s="26">
        <f t="shared" si="16"/>
        <v>69</v>
      </c>
      <c r="AG20" s="25">
        <f t="shared" si="17"/>
        <v>1.1038128906249998</v>
      </c>
      <c r="AH20" s="123"/>
      <c r="AI20" s="122">
        <f t="shared" si="18"/>
        <v>0.05</v>
      </c>
      <c r="AJ20" s="124">
        <f t="shared" si="19"/>
        <v>0</v>
      </c>
      <c r="AL20" s="25">
        <f t="shared" si="38"/>
        <v>2.2545193895394671</v>
      </c>
      <c r="AM20" s="25">
        <f t="shared" si="39"/>
        <v>1</v>
      </c>
      <c r="AO20" s="33">
        <f t="shared" si="40"/>
        <v>2100</v>
      </c>
      <c r="AP20" s="33">
        <f t="shared" si="41"/>
        <v>2100</v>
      </c>
      <c r="AQ20" s="125"/>
      <c r="AR20" s="126">
        <f t="shared" si="42"/>
        <v>5684.5110063231841</v>
      </c>
      <c r="AS20" s="126">
        <f t="shared" si="43"/>
        <v>5225.9918851091052</v>
      </c>
      <c r="AT20" s="126"/>
      <c r="AU20" s="62">
        <f t="shared" si="20"/>
        <v>4305.9147771691169</v>
      </c>
      <c r="AV20" s="62">
        <f t="shared" si="21"/>
        <v>4819.8487059101908</v>
      </c>
      <c r="AW20" s="62">
        <f t="shared" si="22"/>
        <v>9125.7634830793068</v>
      </c>
      <c r="AX20" s="61">
        <f t="shared" si="44"/>
        <v>4498.0509687151671</v>
      </c>
      <c r="AY20" s="61"/>
      <c r="AZ20" s="33">
        <f>IF(B20="","",VLOOKUP($A$3,'Tab1-Plan'!$B$30:$F$33,IF(B20&lt;65,2,3),FALSE))</f>
        <v>1000</v>
      </c>
      <c r="BA20" s="33">
        <f>IF(T20="","",VLOOKUP($A$3,'Tab1-Plan'!$B$30:$F$33,IF(T20&lt;65,4,5),FALSE))</f>
        <v>1500</v>
      </c>
      <c r="BB20" s="115"/>
      <c r="BC20" s="126">
        <f t="shared" si="23"/>
        <v>1000</v>
      </c>
      <c r="BD20" s="126">
        <f t="shared" si="24"/>
        <v>1500</v>
      </c>
      <c r="BE20" s="125"/>
      <c r="BF20" s="62">
        <f t="shared" si="25"/>
        <v>757.48200194870219</v>
      </c>
      <c r="BG20" s="62">
        <f t="shared" si="26"/>
        <v>1383.4260017635575</v>
      </c>
      <c r="BH20" s="62">
        <f t="shared" si="27"/>
        <v>2140.9080037122594</v>
      </c>
      <c r="BI20" s="61">
        <f t="shared" si="28"/>
        <v>1055.2446749122366</v>
      </c>
      <c r="BJ20" s="61"/>
      <c r="BK20" s="61">
        <f t="shared" si="29"/>
        <v>6984.8554793670473</v>
      </c>
      <c r="BL20" s="61">
        <f t="shared" si="30"/>
        <v>3442.8062938029307</v>
      </c>
      <c r="BM20" s="127"/>
      <c r="BR20" s="36"/>
      <c r="BS20" s="36"/>
      <c r="BT20" s="36"/>
      <c r="BU20" s="37"/>
      <c r="BV20" s="127"/>
      <c r="CA20" s="36"/>
      <c r="CB20" s="36"/>
      <c r="CC20" s="36"/>
      <c r="CD20" s="37"/>
      <c r="CE20" s="127"/>
      <c r="CF20" s="127"/>
      <c r="CI20" s="36"/>
      <c r="CJ20" s="36"/>
      <c r="CK20" s="36"/>
      <c r="CL20" s="36"/>
    </row>
    <row r="21" spans="1:90">
      <c r="A21" s="26">
        <f t="shared" si="31"/>
        <v>2039</v>
      </c>
      <c r="B21" s="26">
        <f t="shared" si="32"/>
        <v>74</v>
      </c>
      <c r="C21" s="26">
        <f t="shared" si="0"/>
        <v>32</v>
      </c>
      <c r="D21" s="103">
        <f t="shared" si="1"/>
        <v>0</v>
      </c>
      <c r="E21" s="118">
        <f t="shared" si="2"/>
        <v>0</v>
      </c>
      <c r="F21" s="103">
        <f t="shared" si="3"/>
        <v>4.0399999999999998E-2</v>
      </c>
      <c r="G21" s="103"/>
      <c r="H21" s="60">
        <f t="shared" si="4"/>
        <v>1</v>
      </c>
      <c r="I21" s="64">
        <v>1</v>
      </c>
      <c r="J21" s="64">
        <v>1</v>
      </c>
      <c r="K21" s="103">
        <f t="shared" si="33"/>
        <v>0.74332237811560609</v>
      </c>
      <c r="L21" s="103">
        <f t="shared" si="5"/>
        <v>0</v>
      </c>
      <c r="M21" s="103">
        <f t="shared" si="6"/>
        <v>0</v>
      </c>
      <c r="N21" s="103">
        <f t="shared" si="7"/>
        <v>3.0030224075870485E-2</v>
      </c>
      <c r="O21" s="103">
        <f t="shared" si="8"/>
        <v>0.71329215403973556</v>
      </c>
      <c r="P21" s="103">
        <f t="shared" si="34"/>
        <v>0.7433223781156062</v>
      </c>
      <c r="Q21" s="103">
        <f t="shared" si="9"/>
        <v>0.71329215403973567</v>
      </c>
      <c r="R21" s="103">
        <f t="shared" si="10"/>
        <v>0.72830726607767093</v>
      </c>
      <c r="T21" s="26">
        <f t="shared" si="35"/>
        <v>70</v>
      </c>
      <c r="U21" s="119">
        <f t="shared" si="11"/>
        <v>1.24E-2</v>
      </c>
      <c r="V21" s="119"/>
      <c r="W21" s="120">
        <f t="shared" si="36"/>
        <v>0.91723000911255326</v>
      </c>
      <c r="X21" s="120">
        <f t="shared" si="12"/>
        <v>0.90585635699955758</v>
      </c>
      <c r="Y21" s="120">
        <f t="shared" si="13"/>
        <v>0.91154318305605542</v>
      </c>
      <c r="Z21" s="120"/>
      <c r="AA21" s="119">
        <f t="shared" si="37"/>
        <v>0.46942462111646949</v>
      </c>
      <c r="AC21" s="26">
        <f t="shared" si="14"/>
        <v>74</v>
      </c>
      <c r="AD21" s="25">
        <f t="shared" si="15"/>
        <v>1.2246726357209388</v>
      </c>
      <c r="AE21" s="105"/>
      <c r="AF21" s="26">
        <f t="shared" si="16"/>
        <v>70</v>
      </c>
      <c r="AG21" s="25">
        <f t="shared" si="17"/>
        <v>1.1314082128906247</v>
      </c>
      <c r="AH21" s="123"/>
      <c r="AI21" s="122">
        <f t="shared" si="18"/>
        <v>0.05</v>
      </c>
      <c r="AJ21" s="124">
        <f t="shared" si="19"/>
        <v>0</v>
      </c>
      <c r="AL21" s="25">
        <f t="shared" si="38"/>
        <v>2.3672453590164406</v>
      </c>
      <c r="AM21" s="25">
        <f t="shared" si="39"/>
        <v>1</v>
      </c>
      <c r="AO21" s="33">
        <f t="shared" si="40"/>
        <v>2100</v>
      </c>
      <c r="AP21" s="33">
        <f t="shared" si="41"/>
        <v>2100</v>
      </c>
      <c r="AQ21" s="125"/>
      <c r="AR21" s="126">
        <f t="shared" si="42"/>
        <v>6088.1112877721307</v>
      </c>
      <c r="AS21" s="126">
        <f t="shared" si="43"/>
        <v>5624.473766348674</v>
      </c>
      <c r="AT21" s="126"/>
      <c r="AU21" s="62">
        <f t="shared" si="20"/>
        <v>4434.0156875739294</v>
      </c>
      <c r="AV21" s="62">
        <f t="shared" si="21"/>
        <v>5126.9507199927511</v>
      </c>
      <c r="AW21" s="62">
        <f t="shared" si="22"/>
        <v>9560.9664075666806</v>
      </c>
      <c r="AX21" s="61">
        <f t="shared" si="44"/>
        <v>4488.1530333792816</v>
      </c>
      <c r="AY21" s="61"/>
      <c r="AZ21" s="33">
        <f>IF(B21="","",VLOOKUP($A$3,'Tab1-Plan'!$B$30:$F$33,IF(B21&lt;65,2,3),FALSE))</f>
        <v>1000</v>
      </c>
      <c r="BA21" s="33">
        <f>IF(T21="","",VLOOKUP($A$3,'Tab1-Plan'!$B$30:$F$33,IF(T21&lt;65,4,5),FALSE))</f>
        <v>1500</v>
      </c>
      <c r="BB21" s="115"/>
      <c r="BC21" s="126">
        <f t="shared" si="23"/>
        <v>1000</v>
      </c>
      <c r="BD21" s="126">
        <f t="shared" si="24"/>
        <v>1500</v>
      </c>
      <c r="BE21" s="125"/>
      <c r="BF21" s="62">
        <f t="shared" si="25"/>
        <v>728.30726607767099</v>
      </c>
      <c r="BG21" s="62">
        <f t="shared" si="26"/>
        <v>1367.3147745840831</v>
      </c>
      <c r="BH21" s="62">
        <f t="shared" si="27"/>
        <v>2095.622040661754</v>
      </c>
      <c r="BI21" s="61">
        <f t="shared" si="28"/>
        <v>983.73658244096646</v>
      </c>
      <c r="BJ21" s="61"/>
      <c r="BK21" s="61">
        <f t="shared" si="29"/>
        <v>7465.3443669049266</v>
      </c>
      <c r="BL21" s="61">
        <f t="shared" si="30"/>
        <v>3504.4164509383154</v>
      </c>
      <c r="BM21" s="127"/>
      <c r="BR21" s="36"/>
      <c r="BS21" s="36"/>
      <c r="BT21" s="36"/>
      <c r="BU21" s="37"/>
      <c r="BV21" s="127"/>
      <c r="CA21" s="36"/>
      <c r="CB21" s="36"/>
      <c r="CC21" s="36"/>
      <c r="CD21" s="37"/>
      <c r="CE21" s="127"/>
      <c r="CF21" s="127"/>
      <c r="CI21" s="36"/>
      <c r="CJ21" s="36"/>
      <c r="CK21" s="36"/>
      <c r="CL21" s="36"/>
    </row>
    <row r="22" spans="1:90">
      <c r="A22" s="26">
        <f t="shared" si="31"/>
        <v>2040</v>
      </c>
      <c r="B22" s="26">
        <f t="shared" si="32"/>
        <v>75</v>
      </c>
      <c r="C22" s="26">
        <f t="shared" si="0"/>
        <v>32</v>
      </c>
      <c r="D22" s="103">
        <f t="shared" si="1"/>
        <v>0</v>
      </c>
      <c r="E22" s="118">
        <f t="shared" si="2"/>
        <v>0</v>
      </c>
      <c r="F22" s="103">
        <f t="shared" si="3"/>
        <v>4.4600000000000001E-2</v>
      </c>
      <c r="G22" s="103"/>
      <c r="H22" s="60">
        <f t="shared" si="4"/>
        <v>1</v>
      </c>
      <c r="I22" s="64">
        <v>1</v>
      </c>
      <c r="J22" s="64">
        <v>1</v>
      </c>
      <c r="K22" s="103">
        <f t="shared" si="33"/>
        <v>0.71329215403973556</v>
      </c>
      <c r="L22" s="103">
        <f t="shared" si="5"/>
        <v>0</v>
      </c>
      <c r="M22" s="103">
        <f t="shared" si="6"/>
        <v>0</v>
      </c>
      <c r="N22" s="103">
        <f t="shared" si="7"/>
        <v>3.1812830070172209E-2</v>
      </c>
      <c r="O22" s="103">
        <f t="shared" si="8"/>
        <v>0.68147932396956334</v>
      </c>
      <c r="P22" s="103">
        <f t="shared" si="34"/>
        <v>0.71329215403973567</v>
      </c>
      <c r="Q22" s="103">
        <f t="shared" si="9"/>
        <v>0.68147932396956346</v>
      </c>
      <c r="R22" s="103">
        <f t="shared" si="10"/>
        <v>0.69738573900464962</v>
      </c>
      <c r="T22" s="26">
        <f t="shared" si="35"/>
        <v>71</v>
      </c>
      <c r="U22" s="119">
        <f t="shared" si="11"/>
        <v>1.41E-2</v>
      </c>
      <c r="V22" s="119"/>
      <c r="W22" s="120">
        <f t="shared" si="36"/>
        <v>0.90585635699955758</v>
      </c>
      <c r="X22" s="120">
        <f t="shared" si="12"/>
        <v>0.89308378236586383</v>
      </c>
      <c r="Y22" s="120">
        <f t="shared" si="13"/>
        <v>0.8994700696827107</v>
      </c>
      <c r="Z22" s="120"/>
      <c r="AA22" s="119">
        <f t="shared" si="37"/>
        <v>0.44707106772997091</v>
      </c>
      <c r="AC22" s="26">
        <f t="shared" si="14"/>
        <v>75</v>
      </c>
      <c r="AD22" s="25">
        <f t="shared" si="15"/>
        <v>1.2491660884353575</v>
      </c>
      <c r="AE22" s="105"/>
      <c r="AF22" s="26">
        <f t="shared" si="16"/>
        <v>71</v>
      </c>
      <c r="AG22" s="25">
        <f t="shared" si="17"/>
        <v>1.1540363771484372</v>
      </c>
      <c r="AH22" s="123"/>
      <c r="AI22" s="122">
        <f t="shared" si="18"/>
        <v>0.05</v>
      </c>
      <c r="AJ22" s="124">
        <f t="shared" si="19"/>
        <v>0</v>
      </c>
      <c r="AL22" s="25">
        <f t="shared" si="38"/>
        <v>2.4856076269672629</v>
      </c>
      <c r="AM22" s="25">
        <f t="shared" si="39"/>
        <v>1</v>
      </c>
      <c r="AO22" s="33">
        <f t="shared" si="40"/>
        <v>2100</v>
      </c>
      <c r="AP22" s="33">
        <f t="shared" si="41"/>
        <v>2100</v>
      </c>
      <c r="AQ22" s="125"/>
      <c r="AR22" s="126">
        <f t="shared" si="42"/>
        <v>6520.367189203952</v>
      </c>
      <c r="AS22" s="126">
        <f t="shared" si="43"/>
        <v>6023.8114037594305</v>
      </c>
      <c r="AT22" s="126"/>
      <c r="AU22" s="62">
        <f t="shared" si="20"/>
        <v>4547.2110908246677</v>
      </c>
      <c r="AV22" s="62">
        <f t="shared" si="21"/>
        <v>5418.238063095002</v>
      </c>
      <c r="AW22" s="62">
        <f t="shared" si="22"/>
        <v>9965.4491539196697</v>
      </c>
      <c r="AX22" s="61">
        <f t="shared" si="44"/>
        <v>4455.2639936516016</v>
      </c>
      <c r="AY22" s="61"/>
      <c r="AZ22" s="33">
        <f>IF(B22="","",VLOOKUP($A$3,'Tab1-Plan'!$B$30:$F$33,IF(B22&lt;65,2,3),FALSE))</f>
        <v>1000</v>
      </c>
      <c r="BA22" s="33">
        <f>IF(T22="","",VLOOKUP($A$3,'Tab1-Plan'!$B$30:$F$33,IF(T22&lt;65,4,5),FALSE))</f>
        <v>1500</v>
      </c>
      <c r="BB22" s="115"/>
      <c r="BC22" s="126">
        <f t="shared" si="23"/>
        <v>1000</v>
      </c>
      <c r="BD22" s="126">
        <f t="shared" si="24"/>
        <v>1500</v>
      </c>
      <c r="BE22" s="125"/>
      <c r="BF22" s="62">
        <f t="shared" si="25"/>
        <v>697.38573900464962</v>
      </c>
      <c r="BG22" s="62">
        <f t="shared" si="26"/>
        <v>1349.205104524066</v>
      </c>
      <c r="BH22" s="62">
        <f t="shared" si="27"/>
        <v>2046.5908435287156</v>
      </c>
      <c r="BI22" s="61">
        <f t="shared" si="28"/>
        <v>914.97155362276465</v>
      </c>
      <c r="BJ22" s="61"/>
      <c r="BK22" s="61">
        <f t="shared" si="29"/>
        <v>7918.8583103909541</v>
      </c>
      <c r="BL22" s="61">
        <f t="shared" si="30"/>
        <v>3540.2924400288371</v>
      </c>
      <c r="BM22" s="127"/>
      <c r="BR22" s="36"/>
      <c r="BS22" s="36"/>
      <c r="BT22" s="36"/>
      <c r="BU22" s="37"/>
      <c r="BV22" s="127"/>
      <c r="CA22" s="36"/>
      <c r="CB22" s="36"/>
      <c r="CC22" s="36"/>
      <c r="CD22" s="37"/>
      <c r="CE22" s="127"/>
      <c r="CF22" s="127"/>
      <c r="CI22" s="36"/>
      <c r="CJ22" s="36"/>
      <c r="CK22" s="36"/>
      <c r="CL22" s="36"/>
    </row>
    <row r="23" spans="1:90">
      <c r="A23" s="26">
        <f t="shared" si="31"/>
        <v>2041</v>
      </c>
      <c r="B23" s="26">
        <f t="shared" si="32"/>
        <v>76</v>
      </c>
      <c r="C23" s="26">
        <f t="shared" si="0"/>
        <v>32</v>
      </c>
      <c r="D23" s="103">
        <f t="shared" si="1"/>
        <v>0</v>
      </c>
      <c r="E23" s="118">
        <f t="shared" si="2"/>
        <v>0</v>
      </c>
      <c r="F23" s="103">
        <f t="shared" si="3"/>
        <v>4.9399999999999999E-2</v>
      </c>
      <c r="G23" s="103"/>
      <c r="H23" s="60">
        <f t="shared" si="4"/>
        <v>1</v>
      </c>
      <c r="I23" s="64">
        <v>1</v>
      </c>
      <c r="J23" s="64">
        <v>1</v>
      </c>
      <c r="K23" s="103">
        <f t="shared" si="33"/>
        <v>0.68147932396956334</v>
      </c>
      <c r="L23" s="103">
        <f t="shared" si="5"/>
        <v>0</v>
      </c>
      <c r="M23" s="103">
        <f t="shared" si="6"/>
        <v>0</v>
      </c>
      <c r="N23" s="103">
        <f t="shared" si="7"/>
        <v>3.3665078604096427E-2</v>
      </c>
      <c r="O23" s="103">
        <f t="shared" si="8"/>
        <v>0.64781424536546695</v>
      </c>
      <c r="P23" s="103">
        <f t="shared" si="34"/>
        <v>0.68147932396956346</v>
      </c>
      <c r="Q23" s="103">
        <f t="shared" si="9"/>
        <v>0.64781424536546706</v>
      </c>
      <c r="R23" s="103">
        <f t="shared" si="10"/>
        <v>0.66464678466751526</v>
      </c>
      <c r="T23" s="26">
        <f t="shared" si="35"/>
        <v>72</v>
      </c>
      <c r="U23" s="119">
        <f t="shared" si="11"/>
        <v>1.6199999999999999E-2</v>
      </c>
      <c r="V23" s="119"/>
      <c r="W23" s="120">
        <f t="shared" si="36"/>
        <v>0.89308378236586383</v>
      </c>
      <c r="X23" s="120">
        <f t="shared" si="12"/>
        <v>0.8786158250915368</v>
      </c>
      <c r="Y23" s="120">
        <f t="shared" si="13"/>
        <v>0.88584980372870037</v>
      </c>
      <c r="Z23" s="120"/>
      <c r="AA23" s="119">
        <f t="shared" si="37"/>
        <v>0.42578196926663892</v>
      </c>
      <c r="AC23" s="26">
        <f t="shared" si="14"/>
        <v>76</v>
      </c>
      <c r="AD23" s="25">
        <f t="shared" si="15"/>
        <v>1.2679035797618876</v>
      </c>
      <c r="AE23" s="105"/>
      <c r="AF23" s="26">
        <f t="shared" si="16"/>
        <v>72</v>
      </c>
      <c r="AG23" s="25">
        <f t="shared" si="17"/>
        <v>1.177117104691406</v>
      </c>
      <c r="AH23" s="123"/>
      <c r="AI23" s="122">
        <f t="shared" si="18"/>
        <v>0.05</v>
      </c>
      <c r="AJ23" s="124">
        <f t="shared" si="19"/>
        <v>0</v>
      </c>
      <c r="AL23" s="25">
        <f t="shared" si="38"/>
        <v>2.6098880083156262</v>
      </c>
      <c r="AM23" s="25">
        <f t="shared" si="39"/>
        <v>1</v>
      </c>
      <c r="AO23" s="33">
        <f t="shared" si="40"/>
        <v>2100</v>
      </c>
      <c r="AP23" s="33">
        <f t="shared" si="41"/>
        <v>2100</v>
      </c>
      <c r="AQ23" s="125"/>
      <c r="AR23" s="126">
        <f t="shared" si="42"/>
        <v>6949.0813318941118</v>
      </c>
      <c r="AS23" s="126">
        <f t="shared" si="43"/>
        <v>6451.5020134263505</v>
      </c>
      <c r="AT23" s="126"/>
      <c r="AU23" s="62">
        <f t="shared" si="20"/>
        <v>4618.684563636476</v>
      </c>
      <c r="AV23" s="62">
        <f t="shared" si="21"/>
        <v>5715.0617923490481</v>
      </c>
      <c r="AW23" s="62">
        <f t="shared" si="22"/>
        <v>10333.746355985524</v>
      </c>
      <c r="AX23" s="61">
        <f t="shared" si="44"/>
        <v>4399.9228733534701</v>
      </c>
      <c r="AY23" s="61"/>
      <c r="AZ23" s="33">
        <f>IF(B23="","",VLOOKUP($A$3,'Tab1-Plan'!$B$30:$F$33,IF(B23&lt;65,2,3),FALSE))</f>
        <v>1000</v>
      </c>
      <c r="BA23" s="33">
        <f>IF(T23="","",VLOOKUP($A$3,'Tab1-Plan'!$B$30:$F$33,IF(T23&lt;65,4,5),FALSE))</f>
        <v>1500</v>
      </c>
      <c r="BB23" s="115"/>
      <c r="BC23" s="126">
        <f t="shared" si="23"/>
        <v>1000</v>
      </c>
      <c r="BD23" s="126">
        <f t="shared" si="24"/>
        <v>1500</v>
      </c>
      <c r="BE23" s="125"/>
      <c r="BF23" s="62">
        <f t="shared" si="25"/>
        <v>664.64678466751525</v>
      </c>
      <c r="BG23" s="62">
        <f t="shared" si="26"/>
        <v>1328.7747055930506</v>
      </c>
      <c r="BH23" s="62">
        <f t="shared" si="27"/>
        <v>1993.4214902605659</v>
      </c>
      <c r="BI23" s="61">
        <f t="shared" si="28"/>
        <v>848.76292770158182</v>
      </c>
      <c r="BJ23" s="61"/>
      <c r="BK23" s="61">
        <f t="shared" si="29"/>
        <v>8340.3248657249587</v>
      </c>
      <c r="BL23" s="61">
        <f t="shared" si="30"/>
        <v>3551.1599456518884</v>
      </c>
      <c r="BM23" s="127"/>
      <c r="BR23" s="36"/>
      <c r="BS23" s="36"/>
      <c r="BT23" s="36"/>
      <c r="BU23" s="37"/>
      <c r="BV23" s="127"/>
      <c r="CA23" s="36"/>
      <c r="CB23" s="36"/>
      <c r="CC23" s="36"/>
      <c r="CD23" s="37"/>
      <c r="CE23" s="127"/>
      <c r="CF23" s="127"/>
      <c r="CI23" s="36"/>
      <c r="CJ23" s="36"/>
      <c r="CK23" s="36"/>
      <c r="CL23" s="36"/>
    </row>
    <row r="24" spans="1:90">
      <c r="A24" s="26">
        <f t="shared" si="31"/>
        <v>2042</v>
      </c>
      <c r="B24" s="26">
        <f t="shared" si="32"/>
        <v>77</v>
      </c>
      <c r="C24" s="26">
        <f t="shared" si="0"/>
        <v>32</v>
      </c>
      <c r="D24" s="103">
        <f t="shared" si="1"/>
        <v>0</v>
      </c>
      <c r="E24" s="118">
        <f t="shared" si="2"/>
        <v>0</v>
      </c>
      <c r="F24" s="103">
        <f t="shared" si="3"/>
        <v>5.4800000000000001E-2</v>
      </c>
      <c r="G24" s="103"/>
      <c r="H24" s="60">
        <f t="shared" si="4"/>
        <v>1</v>
      </c>
      <c r="I24" s="64">
        <v>1</v>
      </c>
      <c r="J24" s="64">
        <v>1</v>
      </c>
      <c r="K24" s="103">
        <f t="shared" si="33"/>
        <v>0.64781424536546695</v>
      </c>
      <c r="L24" s="103">
        <f t="shared" si="5"/>
        <v>0</v>
      </c>
      <c r="M24" s="103">
        <f t="shared" si="6"/>
        <v>0</v>
      </c>
      <c r="N24" s="103">
        <f t="shared" si="7"/>
        <v>3.5500220646027592E-2</v>
      </c>
      <c r="O24" s="103">
        <f t="shared" si="8"/>
        <v>0.61231402471943941</v>
      </c>
      <c r="P24" s="103">
        <f t="shared" si="34"/>
        <v>0.64781424536546706</v>
      </c>
      <c r="Q24" s="103">
        <f t="shared" si="9"/>
        <v>0.61231402471943952</v>
      </c>
      <c r="R24" s="103">
        <f t="shared" si="10"/>
        <v>0.63006413504245329</v>
      </c>
      <c r="T24" s="26">
        <f t="shared" si="35"/>
        <v>73</v>
      </c>
      <c r="U24" s="119">
        <f t="shared" si="11"/>
        <v>1.8499999999999999E-2</v>
      </c>
      <c r="V24" s="119"/>
      <c r="W24" s="120">
        <f t="shared" si="36"/>
        <v>0.8786158250915368</v>
      </c>
      <c r="X24" s="120">
        <f t="shared" si="12"/>
        <v>0.86236143232734341</v>
      </c>
      <c r="Y24" s="120">
        <f t="shared" si="13"/>
        <v>0.8704886287094401</v>
      </c>
      <c r="Z24" s="120"/>
      <c r="AA24" s="119">
        <f t="shared" si="37"/>
        <v>0.40550663739679893</v>
      </c>
      <c r="AC24" s="26">
        <f t="shared" si="14"/>
        <v>77</v>
      </c>
      <c r="AD24" s="25">
        <f t="shared" si="15"/>
        <v>1.2869221334583159</v>
      </c>
      <c r="AE24" s="105"/>
      <c r="AF24" s="26">
        <f t="shared" si="16"/>
        <v>73</v>
      </c>
      <c r="AG24" s="25">
        <f t="shared" si="17"/>
        <v>1.2006594467852341</v>
      </c>
      <c r="AH24" s="123"/>
      <c r="AI24" s="122">
        <f t="shared" si="18"/>
        <v>0.05</v>
      </c>
      <c r="AJ24" s="124">
        <f t="shared" si="19"/>
        <v>0</v>
      </c>
      <c r="AL24" s="25">
        <f t="shared" si="38"/>
        <v>2.7403824087314077</v>
      </c>
      <c r="AM24" s="25">
        <f t="shared" si="39"/>
        <v>1</v>
      </c>
      <c r="AO24" s="33">
        <f t="shared" si="40"/>
        <v>2100</v>
      </c>
      <c r="AP24" s="33">
        <f t="shared" si="41"/>
        <v>2100</v>
      </c>
      <c r="AQ24" s="125"/>
      <c r="AR24" s="126">
        <f t="shared" si="42"/>
        <v>7405.9834294661496</v>
      </c>
      <c r="AS24" s="126">
        <f t="shared" si="43"/>
        <v>6909.5586563796223</v>
      </c>
      <c r="AT24" s="126"/>
      <c r="AU24" s="62">
        <f t="shared" si="20"/>
        <v>4666.2445436253311</v>
      </c>
      <c r="AV24" s="62">
        <f t="shared" si="21"/>
        <v>6014.6922397793387</v>
      </c>
      <c r="AW24" s="62">
        <f t="shared" si="22"/>
        <v>10680.93678340467</v>
      </c>
      <c r="AX24" s="61">
        <f t="shared" si="44"/>
        <v>4331.190759286209</v>
      </c>
      <c r="AY24" s="61"/>
      <c r="AZ24" s="33">
        <f>IF(B24="","",VLOOKUP($A$3,'Tab1-Plan'!$B$30:$F$33,IF(B24&lt;65,2,3),FALSE))</f>
        <v>1000</v>
      </c>
      <c r="BA24" s="33">
        <f>IF(T24="","",VLOOKUP($A$3,'Tab1-Plan'!$B$30:$F$33,IF(T24&lt;65,4,5),FALSE))</f>
        <v>1500</v>
      </c>
      <c r="BB24" s="115"/>
      <c r="BC24" s="126">
        <f t="shared" si="23"/>
        <v>1000</v>
      </c>
      <c r="BD24" s="126">
        <f t="shared" si="24"/>
        <v>1500</v>
      </c>
      <c r="BE24" s="125"/>
      <c r="BF24" s="62">
        <f t="shared" si="25"/>
        <v>630.06413504245324</v>
      </c>
      <c r="BG24" s="62">
        <f t="shared" si="26"/>
        <v>1305.7329430641601</v>
      </c>
      <c r="BH24" s="62">
        <f t="shared" si="27"/>
        <v>1935.7970781066133</v>
      </c>
      <c r="BI24" s="61">
        <f t="shared" si="28"/>
        <v>784.97856382556131</v>
      </c>
      <c r="BJ24" s="61"/>
      <c r="BK24" s="61">
        <f t="shared" si="29"/>
        <v>8745.1397052980574</v>
      </c>
      <c r="BL24" s="61">
        <f t="shared" si="30"/>
        <v>3546.2121954606478</v>
      </c>
      <c r="BM24" s="127"/>
      <c r="BR24" s="36"/>
      <c r="BS24" s="36"/>
      <c r="BT24" s="36"/>
      <c r="BU24" s="37"/>
      <c r="BV24" s="127"/>
      <c r="CA24" s="36"/>
      <c r="CB24" s="36"/>
      <c r="CC24" s="36"/>
      <c r="CD24" s="37"/>
      <c r="CE24" s="127"/>
      <c r="CF24" s="127"/>
      <c r="CI24" s="36"/>
      <c r="CJ24" s="36"/>
      <c r="CK24" s="36"/>
      <c r="CL24" s="36"/>
    </row>
    <row r="25" spans="1:90">
      <c r="A25" s="26">
        <f t="shared" si="31"/>
        <v>2043</v>
      </c>
      <c r="B25" s="26">
        <f t="shared" si="32"/>
        <v>78</v>
      </c>
      <c r="C25" s="26">
        <f t="shared" si="0"/>
        <v>32</v>
      </c>
      <c r="D25" s="103">
        <f t="shared" si="1"/>
        <v>0</v>
      </c>
      <c r="E25" s="118">
        <f t="shared" si="2"/>
        <v>0</v>
      </c>
      <c r="F25" s="103">
        <f t="shared" si="3"/>
        <v>6.0699999999999997E-2</v>
      </c>
      <c r="G25" s="103"/>
      <c r="H25" s="60">
        <f t="shared" si="4"/>
        <v>1</v>
      </c>
      <c r="I25" s="64">
        <v>1</v>
      </c>
      <c r="J25" s="64">
        <v>1</v>
      </c>
      <c r="K25" s="103">
        <f t="shared" si="33"/>
        <v>0.61231402471943941</v>
      </c>
      <c r="L25" s="103">
        <f t="shared" si="5"/>
        <v>0</v>
      </c>
      <c r="M25" s="103">
        <f t="shared" si="6"/>
        <v>0</v>
      </c>
      <c r="N25" s="103">
        <f t="shared" si="7"/>
        <v>3.7167461300469967E-2</v>
      </c>
      <c r="O25" s="103">
        <f t="shared" si="8"/>
        <v>0.57514656341896941</v>
      </c>
      <c r="P25" s="103">
        <f t="shared" si="34"/>
        <v>0.61231402471943952</v>
      </c>
      <c r="Q25" s="103">
        <f t="shared" si="9"/>
        <v>0.57514656341896953</v>
      </c>
      <c r="R25" s="103">
        <f t="shared" si="10"/>
        <v>0.59373029406920452</v>
      </c>
      <c r="T25" s="26">
        <f t="shared" si="35"/>
        <v>74</v>
      </c>
      <c r="U25" s="119">
        <f t="shared" si="11"/>
        <v>2.1100000000000001E-2</v>
      </c>
      <c r="V25" s="119"/>
      <c r="W25" s="120">
        <f t="shared" si="36"/>
        <v>0.86236143232734341</v>
      </c>
      <c r="X25" s="120">
        <f t="shared" si="12"/>
        <v>0.84416560610523661</v>
      </c>
      <c r="Y25" s="120">
        <f t="shared" si="13"/>
        <v>0.85326351921629007</v>
      </c>
      <c r="Z25" s="120"/>
      <c r="AA25" s="119">
        <f t="shared" si="37"/>
        <v>0.38619679752076086</v>
      </c>
      <c r="AC25" s="26">
        <f t="shared" si="14"/>
        <v>78</v>
      </c>
      <c r="AD25" s="25">
        <f t="shared" si="15"/>
        <v>1.3062259654601904</v>
      </c>
      <c r="AE25" s="105"/>
      <c r="AF25" s="26">
        <f t="shared" si="16"/>
        <v>74</v>
      </c>
      <c r="AG25" s="25">
        <f t="shared" si="17"/>
        <v>1.2246726357209388</v>
      </c>
      <c r="AH25" s="123"/>
      <c r="AI25" s="122">
        <f t="shared" si="18"/>
        <v>0.05</v>
      </c>
      <c r="AJ25" s="124">
        <f t="shared" si="19"/>
        <v>0</v>
      </c>
      <c r="AL25" s="25">
        <f t="shared" si="38"/>
        <v>2.8774015291679782</v>
      </c>
      <c r="AM25" s="25">
        <f t="shared" si="39"/>
        <v>1</v>
      </c>
      <c r="AO25" s="33">
        <f t="shared" si="40"/>
        <v>2100</v>
      </c>
      <c r="AP25" s="33">
        <f t="shared" si="41"/>
        <v>2100</v>
      </c>
      <c r="AQ25" s="125"/>
      <c r="AR25" s="126">
        <f t="shared" si="42"/>
        <v>7892.9268399535486</v>
      </c>
      <c r="AS25" s="126">
        <f t="shared" si="43"/>
        <v>7400.1373209825761</v>
      </c>
      <c r="AT25" s="126"/>
      <c r="AU25" s="62">
        <f t="shared" si="20"/>
        <v>4686.2697737523376</v>
      </c>
      <c r="AV25" s="62">
        <f t="shared" si="21"/>
        <v>6314.2672131854015</v>
      </c>
      <c r="AW25" s="62">
        <f t="shared" si="22"/>
        <v>11000.536986937739</v>
      </c>
      <c r="AX25" s="61">
        <f t="shared" si="44"/>
        <v>4248.3721553640344</v>
      </c>
      <c r="AY25" s="61"/>
      <c r="AZ25" s="33">
        <f>IF(B25="","",VLOOKUP($A$3,'Tab1-Plan'!$B$30:$F$33,IF(B25&lt;65,2,3),FALSE))</f>
        <v>1000</v>
      </c>
      <c r="BA25" s="33">
        <f>IF(T25="","",VLOOKUP($A$3,'Tab1-Plan'!$B$30:$F$33,IF(T25&lt;65,4,5),FALSE))</f>
        <v>1500</v>
      </c>
      <c r="BB25" s="115"/>
      <c r="BC25" s="126">
        <f t="shared" si="23"/>
        <v>1000</v>
      </c>
      <c r="BD25" s="126">
        <f t="shared" si="24"/>
        <v>1500</v>
      </c>
      <c r="BE25" s="125"/>
      <c r="BF25" s="62">
        <f t="shared" si="25"/>
        <v>593.73029406920455</v>
      </c>
      <c r="BG25" s="62">
        <f t="shared" si="26"/>
        <v>1279.8952788244351</v>
      </c>
      <c r="BH25" s="62">
        <f t="shared" si="27"/>
        <v>1873.6255728936396</v>
      </c>
      <c r="BI25" s="61">
        <f t="shared" si="28"/>
        <v>723.58819600452455</v>
      </c>
      <c r="BJ25" s="61"/>
      <c r="BK25" s="61">
        <f t="shared" si="29"/>
        <v>9126.9114140440997</v>
      </c>
      <c r="BL25" s="61">
        <f t="shared" si="30"/>
        <v>3524.7839593595099</v>
      </c>
      <c r="BM25" s="127"/>
      <c r="BR25" s="36"/>
      <c r="BS25" s="36"/>
      <c r="BT25" s="36"/>
      <c r="BU25" s="37"/>
      <c r="BV25" s="127"/>
      <c r="CA25" s="36"/>
      <c r="CB25" s="36"/>
      <c r="CC25" s="36"/>
      <c r="CD25" s="37"/>
      <c r="CE25" s="127"/>
      <c r="CF25" s="127"/>
      <c r="CI25" s="36"/>
      <c r="CJ25" s="36"/>
      <c r="CK25" s="36"/>
      <c r="CL25" s="36"/>
    </row>
    <row r="26" spans="1:90">
      <c r="A26" s="26">
        <f t="shared" si="31"/>
        <v>2044</v>
      </c>
      <c r="B26" s="26">
        <f t="shared" si="32"/>
        <v>79</v>
      </c>
      <c r="C26" s="26">
        <f t="shared" si="0"/>
        <v>32</v>
      </c>
      <c r="D26" s="103">
        <f t="shared" si="1"/>
        <v>0</v>
      </c>
      <c r="E26" s="118">
        <f t="shared" si="2"/>
        <v>0</v>
      </c>
      <c r="F26" s="103">
        <f t="shared" si="3"/>
        <v>6.7100000000000007E-2</v>
      </c>
      <c r="G26" s="103"/>
      <c r="H26" s="60">
        <f t="shared" si="4"/>
        <v>1</v>
      </c>
      <c r="I26" s="64">
        <v>1</v>
      </c>
      <c r="J26" s="64">
        <v>1</v>
      </c>
      <c r="K26" s="103">
        <f t="shared" si="33"/>
        <v>0.57514656341896941</v>
      </c>
      <c r="L26" s="103">
        <f t="shared" si="5"/>
        <v>0</v>
      </c>
      <c r="M26" s="103">
        <f t="shared" si="6"/>
        <v>0</v>
      </c>
      <c r="N26" s="103">
        <f t="shared" si="7"/>
        <v>3.8592334405412855E-2</v>
      </c>
      <c r="O26" s="103">
        <f t="shared" si="8"/>
        <v>0.53655422901355654</v>
      </c>
      <c r="P26" s="103">
        <f t="shared" si="34"/>
        <v>0.57514656341896953</v>
      </c>
      <c r="Q26" s="103">
        <f t="shared" si="9"/>
        <v>0.53655422901355665</v>
      </c>
      <c r="R26" s="103">
        <f t="shared" si="10"/>
        <v>0.55585039621626309</v>
      </c>
      <c r="T26" s="26">
        <f t="shared" si="35"/>
        <v>75</v>
      </c>
      <c r="U26" s="119">
        <f t="shared" si="11"/>
        <v>2.4E-2</v>
      </c>
      <c r="V26" s="119"/>
      <c r="W26" s="120">
        <f t="shared" si="36"/>
        <v>0.84416560610523661</v>
      </c>
      <c r="X26" s="120">
        <f t="shared" si="12"/>
        <v>0.82390563155871088</v>
      </c>
      <c r="Y26" s="120">
        <f t="shared" si="13"/>
        <v>0.83403561883197375</v>
      </c>
      <c r="Z26" s="120"/>
      <c r="AA26" s="119">
        <f t="shared" si="37"/>
        <v>0.36780647382929604</v>
      </c>
      <c r="AC26" s="26">
        <f t="shared" si="14"/>
        <v>79</v>
      </c>
      <c r="AD26" s="25">
        <f t="shared" si="15"/>
        <v>1.3258193549420931</v>
      </c>
      <c r="AE26" s="105"/>
      <c r="AF26" s="26">
        <f t="shared" si="16"/>
        <v>75</v>
      </c>
      <c r="AG26" s="25">
        <f t="shared" si="17"/>
        <v>1.2491660884353575</v>
      </c>
      <c r="AH26" s="123"/>
      <c r="AI26" s="122">
        <f t="shared" si="18"/>
        <v>0.05</v>
      </c>
      <c r="AJ26" s="124">
        <f t="shared" si="19"/>
        <v>0</v>
      </c>
      <c r="AL26" s="25">
        <f t="shared" si="38"/>
        <v>3.0212716056263771</v>
      </c>
      <c r="AM26" s="25">
        <f t="shared" si="39"/>
        <v>1</v>
      </c>
      <c r="AO26" s="33">
        <f t="shared" si="40"/>
        <v>2100</v>
      </c>
      <c r="AP26" s="33">
        <f t="shared" si="41"/>
        <v>2100</v>
      </c>
      <c r="AQ26" s="125"/>
      <c r="AR26" s="126">
        <f t="shared" si="42"/>
        <v>8411.8867796804934</v>
      </c>
      <c r="AS26" s="126">
        <f t="shared" si="43"/>
        <v>7925.5470707723389</v>
      </c>
      <c r="AT26" s="126"/>
      <c r="AU26" s="62">
        <f t="shared" si="20"/>
        <v>4675.7505994117473</v>
      </c>
      <c r="AV26" s="62">
        <f t="shared" si="21"/>
        <v>6610.1885557535443</v>
      </c>
      <c r="AW26" s="62">
        <f t="shared" si="22"/>
        <v>11285.939155165292</v>
      </c>
      <c r="AX26" s="61">
        <f t="shared" si="44"/>
        <v>4151.04148451333</v>
      </c>
      <c r="AY26" s="61"/>
      <c r="AZ26" s="33">
        <f>IF(B26="","",VLOOKUP($A$3,'Tab1-Plan'!$B$30:$F$33,IF(B26&lt;65,2,3),FALSE))</f>
        <v>1000</v>
      </c>
      <c r="BA26" s="33">
        <f>IF(T26="","",VLOOKUP($A$3,'Tab1-Plan'!$B$30:$F$33,IF(T26&lt;65,4,5),FALSE))</f>
        <v>1500</v>
      </c>
      <c r="BB26" s="115"/>
      <c r="BC26" s="126">
        <f t="shared" si="23"/>
        <v>1000</v>
      </c>
      <c r="BD26" s="126">
        <f t="shared" si="24"/>
        <v>1500</v>
      </c>
      <c r="BE26" s="125"/>
      <c r="BF26" s="62">
        <f t="shared" si="25"/>
        <v>555.85039621626311</v>
      </c>
      <c r="BG26" s="62">
        <f t="shared" si="26"/>
        <v>1251.0534282479607</v>
      </c>
      <c r="BH26" s="62">
        <f t="shared" si="27"/>
        <v>1806.9038244642238</v>
      </c>
      <c r="BI26" s="61">
        <f t="shared" si="28"/>
        <v>664.59092422485548</v>
      </c>
      <c r="BJ26" s="61"/>
      <c r="BK26" s="61">
        <f t="shared" si="29"/>
        <v>9479.0353307010682</v>
      </c>
      <c r="BL26" s="61">
        <f t="shared" si="30"/>
        <v>3486.4505602884747</v>
      </c>
      <c r="BM26" s="127"/>
      <c r="BU26" s="37"/>
      <c r="BV26" s="127"/>
      <c r="CD26" s="37"/>
      <c r="CE26" s="127"/>
      <c r="CF26" s="127"/>
    </row>
    <row r="27" spans="1:90">
      <c r="A27" s="26">
        <f t="shared" si="31"/>
        <v>2045</v>
      </c>
      <c r="B27" s="26">
        <f t="shared" si="32"/>
        <v>80</v>
      </c>
      <c r="C27" s="26">
        <f t="shared" si="0"/>
        <v>32</v>
      </c>
      <c r="D27" s="103">
        <f t="shared" si="1"/>
        <v>0</v>
      </c>
      <c r="E27" s="118">
        <f t="shared" si="2"/>
        <v>0</v>
      </c>
      <c r="F27" s="103">
        <f t="shared" si="3"/>
        <v>7.4099999999999999E-2</v>
      </c>
      <c r="G27" s="103"/>
      <c r="H27" s="60">
        <f t="shared" si="4"/>
        <v>1</v>
      </c>
      <c r="I27" s="64">
        <v>1</v>
      </c>
      <c r="J27" s="64">
        <v>1</v>
      </c>
      <c r="K27" s="103">
        <f t="shared" si="33"/>
        <v>0.53655422901355654</v>
      </c>
      <c r="L27" s="103">
        <f t="shared" si="5"/>
        <v>0</v>
      </c>
      <c r="M27" s="103">
        <f t="shared" si="6"/>
        <v>0</v>
      </c>
      <c r="N27" s="103">
        <f t="shared" si="7"/>
        <v>3.9758668369904542E-2</v>
      </c>
      <c r="O27" s="103">
        <f t="shared" si="8"/>
        <v>0.49679556064365199</v>
      </c>
      <c r="P27" s="103">
        <f t="shared" si="34"/>
        <v>0.53655422901355665</v>
      </c>
      <c r="Q27" s="103">
        <f t="shared" si="9"/>
        <v>0.49679556064365205</v>
      </c>
      <c r="R27" s="103">
        <f t="shared" si="10"/>
        <v>0.5166748948286044</v>
      </c>
      <c r="T27" s="26">
        <f t="shared" si="35"/>
        <v>76</v>
      </c>
      <c r="U27" s="119">
        <f t="shared" si="11"/>
        <v>2.7199999999999998E-2</v>
      </c>
      <c r="V27" s="119"/>
      <c r="W27" s="120">
        <f t="shared" si="36"/>
        <v>0.82390563155871088</v>
      </c>
      <c r="X27" s="120">
        <f t="shared" si="12"/>
        <v>0.80149539838031392</v>
      </c>
      <c r="Y27" s="120">
        <f t="shared" si="13"/>
        <v>0.81270051496951234</v>
      </c>
      <c r="Z27" s="120"/>
      <c r="AA27" s="119">
        <f t="shared" si="37"/>
        <v>0.35029187983742477</v>
      </c>
      <c r="AC27" s="26">
        <f t="shared" si="14"/>
        <v>80</v>
      </c>
      <c r="AD27" s="25">
        <f t="shared" si="15"/>
        <v>1.3457066452662243</v>
      </c>
      <c r="AE27" s="105"/>
      <c r="AF27" s="26">
        <f t="shared" si="16"/>
        <v>76</v>
      </c>
      <c r="AG27" s="25">
        <f t="shared" si="17"/>
        <v>1.2679035797618876</v>
      </c>
      <c r="AH27" s="123"/>
      <c r="AI27" s="122">
        <f t="shared" si="18"/>
        <v>0.05</v>
      </c>
      <c r="AJ27" s="124">
        <f t="shared" si="19"/>
        <v>0</v>
      </c>
      <c r="AL27" s="25">
        <f t="shared" si="38"/>
        <v>3.1723351859076963</v>
      </c>
      <c r="AM27" s="25">
        <f t="shared" si="39"/>
        <v>1</v>
      </c>
      <c r="AO27" s="33">
        <f t="shared" si="40"/>
        <v>2100</v>
      </c>
      <c r="AP27" s="33">
        <f t="shared" si="41"/>
        <v>2100</v>
      </c>
      <c r="AQ27" s="125"/>
      <c r="AR27" s="126">
        <f t="shared" si="42"/>
        <v>8964.9683354444842</v>
      </c>
      <c r="AS27" s="126">
        <f t="shared" si="43"/>
        <v>8446.651790675618</v>
      </c>
      <c r="AT27" s="126"/>
      <c r="AU27" s="62">
        <f t="shared" si="20"/>
        <v>4631.9740718575476</v>
      </c>
      <c r="AV27" s="62">
        <f t="shared" si="21"/>
        <v>6864.5982600502284</v>
      </c>
      <c r="AW27" s="62">
        <f t="shared" si="22"/>
        <v>11496.572331907777</v>
      </c>
      <c r="AX27" s="61">
        <f t="shared" si="44"/>
        <v>4027.1559338309012</v>
      </c>
      <c r="AY27" s="61"/>
      <c r="AZ27" s="33">
        <f>IF(B27="","",VLOOKUP($A$3,'Tab1-Plan'!$B$30:$F$33,IF(B27&lt;65,2,3),FALSE))</f>
        <v>1000</v>
      </c>
      <c r="BA27" s="33">
        <f>IF(T27="","",VLOOKUP($A$3,'Tab1-Plan'!$B$30:$F$33,IF(T27&lt;65,4,5),FALSE))</f>
        <v>1500</v>
      </c>
      <c r="BB27" s="115"/>
      <c r="BC27" s="126">
        <f t="shared" si="23"/>
        <v>1000</v>
      </c>
      <c r="BD27" s="126">
        <f t="shared" si="24"/>
        <v>1500</v>
      </c>
      <c r="BE27" s="125"/>
      <c r="BF27" s="62">
        <f t="shared" si="25"/>
        <v>516.67489482860435</v>
      </c>
      <c r="BG27" s="62">
        <f t="shared" si="26"/>
        <v>1219.0507724542686</v>
      </c>
      <c r="BH27" s="62">
        <f t="shared" si="27"/>
        <v>1735.725667282873</v>
      </c>
      <c r="BI27" s="61">
        <f t="shared" si="28"/>
        <v>608.01060687458607</v>
      </c>
      <c r="BJ27" s="61"/>
      <c r="BK27" s="61">
        <f t="shared" si="29"/>
        <v>9760.8466646249035</v>
      </c>
      <c r="BL27" s="61">
        <f t="shared" si="30"/>
        <v>3419.1453269563153</v>
      </c>
      <c r="BM27" s="127"/>
      <c r="BU27" s="37"/>
      <c r="BV27" s="127"/>
      <c r="CD27" s="37"/>
      <c r="CE27" s="127"/>
      <c r="CF27" s="127"/>
    </row>
    <row r="28" spans="1:90">
      <c r="A28" s="26">
        <f t="shared" si="31"/>
        <v>2046</v>
      </c>
      <c r="B28" s="26">
        <f t="shared" si="32"/>
        <v>81</v>
      </c>
      <c r="C28" s="26">
        <f t="shared" si="0"/>
        <v>32</v>
      </c>
      <c r="D28" s="103">
        <f t="shared" si="1"/>
        <v>0</v>
      </c>
      <c r="E28" s="118">
        <f t="shared" si="2"/>
        <v>0</v>
      </c>
      <c r="F28" s="103">
        <f t="shared" si="3"/>
        <v>8.1500000000000003E-2</v>
      </c>
      <c r="G28" s="103"/>
      <c r="H28" s="60">
        <f t="shared" si="4"/>
        <v>1</v>
      </c>
      <c r="I28" s="64">
        <v>1</v>
      </c>
      <c r="J28" s="64">
        <v>1</v>
      </c>
      <c r="K28" s="103">
        <f t="shared" si="33"/>
        <v>0.49679556064365199</v>
      </c>
      <c r="L28" s="103">
        <f t="shared" si="5"/>
        <v>0</v>
      </c>
      <c r="M28" s="103">
        <f t="shared" si="6"/>
        <v>0</v>
      </c>
      <c r="N28" s="103">
        <f t="shared" si="7"/>
        <v>4.0488838192457639E-2</v>
      </c>
      <c r="O28" s="103">
        <f t="shared" si="8"/>
        <v>0.45630672245119436</v>
      </c>
      <c r="P28" s="103">
        <f t="shared" si="34"/>
        <v>0.49679556064365205</v>
      </c>
      <c r="Q28" s="103">
        <f t="shared" si="9"/>
        <v>0.45630672245119441</v>
      </c>
      <c r="R28" s="103">
        <f t="shared" si="10"/>
        <v>0.47655114154742323</v>
      </c>
      <c r="T28" s="26">
        <f t="shared" si="35"/>
        <v>77</v>
      </c>
      <c r="U28" s="119">
        <f t="shared" si="11"/>
        <v>3.0700000000000002E-2</v>
      </c>
      <c r="V28" s="119"/>
      <c r="W28" s="120">
        <f t="shared" si="36"/>
        <v>0.80149539838031392</v>
      </c>
      <c r="X28" s="120">
        <f t="shared" si="12"/>
        <v>0.77688948965003835</v>
      </c>
      <c r="Y28" s="120">
        <f t="shared" si="13"/>
        <v>0.78919244401517608</v>
      </c>
      <c r="Z28" s="120"/>
      <c r="AA28" s="119">
        <f t="shared" si="37"/>
        <v>0.33361131413088074</v>
      </c>
      <c r="AC28" s="26">
        <f t="shared" si="14"/>
        <v>81</v>
      </c>
      <c r="AD28" s="25">
        <f t="shared" si="15"/>
        <v>1.3591637117188866</v>
      </c>
      <c r="AE28" s="105"/>
      <c r="AF28" s="26">
        <f t="shared" si="16"/>
        <v>77</v>
      </c>
      <c r="AG28" s="25">
        <f t="shared" si="17"/>
        <v>1.2869221334583159</v>
      </c>
      <c r="AH28" s="123"/>
      <c r="AI28" s="122">
        <f t="shared" si="18"/>
        <v>0.05</v>
      </c>
      <c r="AJ28" s="124">
        <f t="shared" si="19"/>
        <v>0</v>
      </c>
      <c r="AL28" s="25">
        <f t="shared" si="38"/>
        <v>3.3309519452030814</v>
      </c>
      <c r="AM28" s="25">
        <f t="shared" si="39"/>
        <v>1</v>
      </c>
      <c r="AO28" s="33">
        <f t="shared" si="40"/>
        <v>2100</v>
      </c>
      <c r="AP28" s="33">
        <f t="shared" si="41"/>
        <v>2100</v>
      </c>
      <c r="AQ28" s="125"/>
      <c r="AR28" s="126">
        <f t="shared" si="42"/>
        <v>9507.3489197388772</v>
      </c>
      <c r="AS28" s="126">
        <f t="shared" si="43"/>
        <v>9002.0191459125399</v>
      </c>
      <c r="AT28" s="126"/>
      <c r="AU28" s="62">
        <f t="shared" si="20"/>
        <v>4530.737980791223</v>
      </c>
      <c r="AV28" s="62">
        <f t="shared" si="21"/>
        <v>7104.325490834125</v>
      </c>
      <c r="AW28" s="62">
        <f t="shared" si="22"/>
        <v>11635.063471625348</v>
      </c>
      <c r="AX28" s="61">
        <f t="shared" si="44"/>
        <v>3881.5888147651399</v>
      </c>
      <c r="AY28" s="61"/>
      <c r="AZ28" s="33">
        <f>IF(B28="","",VLOOKUP($A$3,'Tab1-Plan'!$B$30:$F$33,IF(B28&lt;65,2,3),FALSE))</f>
        <v>1000</v>
      </c>
      <c r="BA28" s="33">
        <f>IF(T28="","",VLOOKUP($A$3,'Tab1-Plan'!$B$30:$F$33,IF(T28&lt;65,4,5),FALSE))</f>
        <v>1500</v>
      </c>
      <c r="BB28" s="115"/>
      <c r="BC28" s="126">
        <f t="shared" si="23"/>
        <v>1000</v>
      </c>
      <c r="BD28" s="126">
        <f t="shared" si="24"/>
        <v>1500</v>
      </c>
      <c r="BE28" s="125"/>
      <c r="BF28" s="62">
        <f t="shared" si="25"/>
        <v>476.55114154742324</v>
      </c>
      <c r="BG28" s="62">
        <f t="shared" si="26"/>
        <v>1183.7886660227641</v>
      </c>
      <c r="BH28" s="62">
        <f t="shared" si="27"/>
        <v>1660.3398075701873</v>
      </c>
      <c r="BI28" s="61">
        <f t="shared" si="28"/>
        <v>553.90814510730388</v>
      </c>
      <c r="BJ28" s="61"/>
      <c r="BK28" s="61">
        <f t="shared" si="29"/>
        <v>9974.72366405516</v>
      </c>
      <c r="BL28" s="61">
        <f t="shared" si="30"/>
        <v>3327.680669657836</v>
      </c>
      <c r="BM28" s="127"/>
      <c r="BU28" s="37"/>
      <c r="BV28" s="127"/>
      <c r="CD28" s="37"/>
      <c r="CE28" s="127"/>
      <c r="CF28" s="127"/>
    </row>
    <row r="29" spans="1:90">
      <c r="A29" s="26">
        <f t="shared" si="31"/>
        <v>2047</v>
      </c>
      <c r="B29" s="26">
        <f t="shared" si="32"/>
        <v>82</v>
      </c>
      <c r="C29" s="26">
        <f t="shared" si="0"/>
        <v>32</v>
      </c>
      <c r="D29" s="103">
        <f t="shared" si="1"/>
        <v>0</v>
      </c>
      <c r="E29" s="118">
        <f t="shared" si="2"/>
        <v>0</v>
      </c>
      <c r="F29" s="103">
        <f t="shared" si="3"/>
        <v>8.9300000000000004E-2</v>
      </c>
      <c r="G29" s="103"/>
      <c r="H29" s="60">
        <f t="shared" si="4"/>
        <v>1</v>
      </c>
      <c r="I29" s="64">
        <v>1</v>
      </c>
      <c r="J29" s="64">
        <v>1</v>
      </c>
      <c r="K29" s="103">
        <f t="shared" si="33"/>
        <v>0.45630672245119436</v>
      </c>
      <c r="L29" s="103">
        <f t="shared" si="5"/>
        <v>0</v>
      </c>
      <c r="M29" s="103">
        <f t="shared" si="6"/>
        <v>0</v>
      </c>
      <c r="N29" s="103">
        <f t="shared" si="7"/>
        <v>4.0748190314891658E-2</v>
      </c>
      <c r="O29" s="103">
        <f t="shared" si="8"/>
        <v>0.41555853213630267</v>
      </c>
      <c r="P29" s="103">
        <f t="shared" si="34"/>
        <v>0.45630672245119441</v>
      </c>
      <c r="Q29" s="103">
        <f t="shared" si="9"/>
        <v>0.41555853213630273</v>
      </c>
      <c r="R29" s="103">
        <f t="shared" si="10"/>
        <v>0.4359326272937486</v>
      </c>
      <c r="T29" s="26">
        <f t="shared" si="35"/>
        <v>78</v>
      </c>
      <c r="U29" s="119">
        <f t="shared" si="11"/>
        <v>3.4500000000000003E-2</v>
      </c>
      <c r="V29" s="119"/>
      <c r="W29" s="120">
        <f t="shared" si="36"/>
        <v>0.77688948965003835</v>
      </c>
      <c r="X29" s="120">
        <f t="shared" si="12"/>
        <v>0.750086802257112</v>
      </c>
      <c r="Y29" s="120">
        <f t="shared" si="13"/>
        <v>0.76348814595357517</v>
      </c>
      <c r="Z29" s="120"/>
      <c r="AA29" s="119">
        <f t="shared" si="37"/>
        <v>0.31772506107702925</v>
      </c>
      <c r="AC29" s="26">
        <f t="shared" si="14"/>
        <v>82</v>
      </c>
      <c r="AD29" s="25">
        <f t="shared" si="15"/>
        <v>1.3727553488360755</v>
      </c>
      <c r="AE29" s="105"/>
      <c r="AF29" s="26">
        <f t="shared" si="16"/>
        <v>78</v>
      </c>
      <c r="AG29" s="25">
        <f t="shared" si="17"/>
        <v>1.3062259654601904</v>
      </c>
      <c r="AH29" s="123"/>
      <c r="AI29" s="122">
        <f t="shared" si="18"/>
        <v>0.05</v>
      </c>
      <c r="AJ29" s="124">
        <f t="shared" si="19"/>
        <v>0</v>
      </c>
      <c r="AL29" s="25">
        <f t="shared" si="38"/>
        <v>3.4974995424632356</v>
      </c>
      <c r="AM29" s="25">
        <f t="shared" si="39"/>
        <v>1</v>
      </c>
      <c r="AO29" s="33">
        <f t="shared" si="40"/>
        <v>2100</v>
      </c>
      <c r="AP29" s="33">
        <f t="shared" si="41"/>
        <v>2100</v>
      </c>
      <c r="AQ29" s="125"/>
      <c r="AR29" s="126">
        <f t="shared" si="42"/>
        <v>10082.543529383081</v>
      </c>
      <c r="AS29" s="126">
        <f t="shared" si="43"/>
        <v>9593.9019047562906</v>
      </c>
      <c r="AT29" s="126"/>
      <c r="AU29" s="62">
        <f t="shared" si="20"/>
        <v>4395.3096905675511</v>
      </c>
      <c r="AV29" s="62">
        <f t="shared" si="21"/>
        <v>7324.8303777228539</v>
      </c>
      <c r="AW29" s="62">
        <f t="shared" si="22"/>
        <v>11720.140068290406</v>
      </c>
      <c r="AX29" s="61">
        <f t="shared" si="44"/>
        <v>3723.7822190289071</v>
      </c>
      <c r="AY29" s="61"/>
      <c r="AZ29" s="33">
        <f>IF(B29="","",VLOOKUP($A$3,'Tab1-Plan'!$B$30:$F$33,IF(B29&lt;65,2,3),FALSE))</f>
        <v>1000</v>
      </c>
      <c r="BA29" s="33">
        <f>IF(T29="","",VLOOKUP($A$3,'Tab1-Plan'!$B$30:$F$33,IF(T29&lt;65,4,5),FALSE))</f>
        <v>1500</v>
      </c>
      <c r="BB29" s="115"/>
      <c r="BC29" s="126">
        <f t="shared" si="23"/>
        <v>1000</v>
      </c>
      <c r="BD29" s="126">
        <f t="shared" si="24"/>
        <v>1500</v>
      </c>
      <c r="BE29" s="125"/>
      <c r="BF29" s="62">
        <f t="shared" si="25"/>
        <v>435.93262729374862</v>
      </c>
      <c r="BG29" s="62">
        <f t="shared" si="26"/>
        <v>1145.2322189303627</v>
      </c>
      <c r="BH29" s="62">
        <f t="shared" si="27"/>
        <v>1581.1648462241114</v>
      </c>
      <c r="BI29" s="61">
        <f t="shared" si="28"/>
        <v>502.37569733940734</v>
      </c>
      <c r="BJ29" s="61"/>
      <c r="BK29" s="61">
        <f t="shared" si="29"/>
        <v>10138.975222066294</v>
      </c>
      <c r="BL29" s="61">
        <f t="shared" si="30"/>
        <v>3221.4065216894996</v>
      </c>
      <c r="BM29" s="127"/>
      <c r="BU29" s="37"/>
      <c r="BV29" s="127"/>
      <c r="CD29" s="37"/>
      <c r="CE29" s="127"/>
      <c r="CF29" s="127"/>
    </row>
    <row r="30" spans="1:90">
      <c r="A30" s="26">
        <f t="shared" si="31"/>
        <v>2048</v>
      </c>
      <c r="B30" s="26">
        <f t="shared" si="32"/>
        <v>83</v>
      </c>
      <c r="C30" s="26">
        <f t="shared" si="0"/>
        <v>32</v>
      </c>
      <c r="D30" s="103">
        <f t="shared" si="1"/>
        <v>0</v>
      </c>
      <c r="E30" s="118">
        <f t="shared" si="2"/>
        <v>0</v>
      </c>
      <c r="F30" s="103">
        <f t="shared" si="3"/>
        <v>9.7500000000000003E-2</v>
      </c>
      <c r="G30" s="103"/>
      <c r="H30" s="60">
        <f t="shared" si="4"/>
        <v>1</v>
      </c>
      <c r="I30" s="64">
        <v>1</v>
      </c>
      <c r="J30" s="64">
        <v>1</v>
      </c>
      <c r="K30" s="103">
        <f t="shared" si="33"/>
        <v>0.41555853213630267</v>
      </c>
      <c r="L30" s="103">
        <f t="shared" si="5"/>
        <v>0</v>
      </c>
      <c r="M30" s="103">
        <f t="shared" si="6"/>
        <v>0</v>
      </c>
      <c r="N30" s="103">
        <f t="shared" si="7"/>
        <v>4.0516956883289511E-2</v>
      </c>
      <c r="O30" s="103">
        <f t="shared" si="8"/>
        <v>0.37504157525301318</v>
      </c>
      <c r="P30" s="103">
        <f t="shared" si="34"/>
        <v>0.41555853213630273</v>
      </c>
      <c r="Q30" s="103">
        <f t="shared" si="9"/>
        <v>0.37504157525301318</v>
      </c>
      <c r="R30" s="103">
        <f t="shared" si="10"/>
        <v>0.39530005369465793</v>
      </c>
      <c r="T30" s="26">
        <f t="shared" si="35"/>
        <v>79</v>
      </c>
      <c r="U30" s="119">
        <f t="shared" si="11"/>
        <v>3.85E-2</v>
      </c>
      <c r="V30" s="119"/>
      <c r="W30" s="120">
        <f t="shared" si="36"/>
        <v>0.750086802257112</v>
      </c>
      <c r="X30" s="120">
        <f t="shared" si="12"/>
        <v>0.72120846037021324</v>
      </c>
      <c r="Y30" s="120">
        <f t="shared" si="13"/>
        <v>0.73564763131366262</v>
      </c>
      <c r="Z30" s="120"/>
      <c r="AA30" s="119">
        <f t="shared" si="37"/>
        <v>0.30259529626383735</v>
      </c>
      <c r="AC30" s="26">
        <f t="shared" si="14"/>
        <v>83</v>
      </c>
      <c r="AD30" s="25">
        <f t="shared" si="15"/>
        <v>1.3864829023244363</v>
      </c>
      <c r="AE30" s="105"/>
      <c r="AF30" s="26">
        <f t="shared" si="16"/>
        <v>79</v>
      </c>
      <c r="AG30" s="25">
        <f t="shared" si="17"/>
        <v>1.3258193549420931</v>
      </c>
      <c r="AH30" s="123"/>
      <c r="AI30" s="122">
        <f t="shared" si="18"/>
        <v>0.05</v>
      </c>
      <c r="AJ30" s="124">
        <f t="shared" si="19"/>
        <v>0</v>
      </c>
      <c r="AL30" s="25">
        <f t="shared" si="38"/>
        <v>3.6723745195863975</v>
      </c>
      <c r="AM30" s="25">
        <f t="shared" si="39"/>
        <v>1</v>
      </c>
      <c r="AO30" s="33">
        <f t="shared" si="40"/>
        <v>2100</v>
      </c>
      <c r="AP30" s="33">
        <f t="shared" si="41"/>
        <v>2100</v>
      </c>
      <c r="AQ30" s="125"/>
      <c r="AR30" s="126">
        <f t="shared" si="42"/>
        <v>10692.537412910757</v>
      </c>
      <c r="AS30" s="126">
        <f t="shared" si="43"/>
        <v>10224.700954994014</v>
      </c>
      <c r="AT30" s="126"/>
      <c r="AU30" s="62">
        <f t="shared" si="20"/>
        <v>4226.7606134557609</v>
      </c>
      <c r="AV30" s="62">
        <f t="shared" si="21"/>
        <v>7521.7770384318901</v>
      </c>
      <c r="AW30" s="62">
        <f t="shared" si="22"/>
        <v>11748.537651887651</v>
      </c>
      <c r="AX30" s="61">
        <f t="shared" si="44"/>
        <v>3555.0522314397917</v>
      </c>
      <c r="AY30" s="61"/>
      <c r="AZ30" s="33">
        <f>IF(B30="","",VLOOKUP($A$3,'Tab1-Plan'!$B$30:$F$33,IF(B30&lt;65,2,3),FALSE))</f>
        <v>1000</v>
      </c>
      <c r="BA30" s="33">
        <f>IF(T30="","",VLOOKUP($A$3,'Tab1-Plan'!$B$30:$F$33,IF(T30&lt;65,4,5),FALSE))</f>
        <v>1500</v>
      </c>
      <c r="BB30" s="115"/>
      <c r="BC30" s="126">
        <f t="shared" si="23"/>
        <v>1000</v>
      </c>
      <c r="BD30" s="126">
        <f t="shared" si="24"/>
        <v>1500</v>
      </c>
      <c r="BE30" s="125"/>
      <c r="BF30" s="62">
        <f t="shared" si="25"/>
        <v>395.30005369465795</v>
      </c>
      <c r="BG30" s="62">
        <f t="shared" si="26"/>
        <v>1103.4714469704938</v>
      </c>
      <c r="BH30" s="62">
        <f t="shared" si="27"/>
        <v>1498.7715006651517</v>
      </c>
      <c r="BI30" s="61">
        <f t="shared" si="28"/>
        <v>453.52120627556769</v>
      </c>
      <c r="BJ30" s="61"/>
      <c r="BK30" s="61">
        <f t="shared" si="29"/>
        <v>10249.766151222499</v>
      </c>
      <c r="BL30" s="61">
        <f t="shared" si="30"/>
        <v>3101.531025164224</v>
      </c>
      <c r="BM30" s="127"/>
      <c r="BU30" s="37"/>
      <c r="BV30" s="127"/>
      <c r="CD30" s="37"/>
      <c r="CE30" s="127"/>
      <c r="CF30" s="127"/>
    </row>
    <row r="31" spans="1:90">
      <c r="A31" s="26">
        <f t="shared" si="31"/>
        <v>2049</v>
      </c>
      <c r="B31" s="26">
        <f t="shared" si="32"/>
        <v>84</v>
      </c>
      <c r="C31" s="26">
        <f t="shared" si="0"/>
        <v>32</v>
      </c>
      <c r="D31" s="103">
        <f t="shared" si="1"/>
        <v>0</v>
      </c>
      <c r="E31" s="118">
        <f t="shared" si="2"/>
        <v>0</v>
      </c>
      <c r="F31" s="103">
        <f t="shared" si="3"/>
        <v>0.106</v>
      </c>
      <c r="G31" s="103"/>
      <c r="H31" s="60">
        <f t="shared" si="4"/>
        <v>1</v>
      </c>
      <c r="I31" s="64">
        <v>1</v>
      </c>
      <c r="J31" s="64">
        <v>1</v>
      </c>
      <c r="K31" s="103">
        <f t="shared" si="33"/>
        <v>0.37504157525301318</v>
      </c>
      <c r="L31" s="103">
        <f t="shared" si="5"/>
        <v>0</v>
      </c>
      <c r="M31" s="103">
        <f t="shared" si="6"/>
        <v>0</v>
      </c>
      <c r="N31" s="103">
        <f t="shared" si="7"/>
        <v>3.9754406976819395E-2</v>
      </c>
      <c r="O31" s="103">
        <f t="shared" si="8"/>
        <v>0.33528716827619376</v>
      </c>
      <c r="P31" s="103">
        <f t="shared" si="34"/>
        <v>0.37504157525301318</v>
      </c>
      <c r="Q31" s="103">
        <f t="shared" si="9"/>
        <v>0.33528716827619381</v>
      </c>
      <c r="R31" s="103">
        <f t="shared" si="10"/>
        <v>0.35516437176460347</v>
      </c>
      <c r="T31" s="26">
        <f t="shared" si="35"/>
        <v>80</v>
      </c>
      <c r="U31" s="119">
        <f t="shared" si="11"/>
        <v>4.2900000000000001E-2</v>
      </c>
      <c r="V31" s="119"/>
      <c r="W31" s="120">
        <f t="shared" si="36"/>
        <v>0.72120846037021324</v>
      </c>
      <c r="X31" s="120">
        <f t="shared" si="12"/>
        <v>0.69026861742033108</v>
      </c>
      <c r="Y31" s="120">
        <f t="shared" si="13"/>
        <v>0.70573853889527216</v>
      </c>
      <c r="Z31" s="120"/>
      <c r="AA31" s="119">
        <f t="shared" si="37"/>
        <v>0.28818599644174986</v>
      </c>
      <c r="AC31" s="26">
        <f t="shared" si="14"/>
        <v>84</v>
      </c>
      <c r="AD31" s="25">
        <f t="shared" si="15"/>
        <v>1.4003477313476806</v>
      </c>
      <c r="AE31" s="105"/>
      <c r="AF31" s="26">
        <f t="shared" si="16"/>
        <v>80</v>
      </c>
      <c r="AG31" s="25">
        <f t="shared" si="17"/>
        <v>1.3457066452662243</v>
      </c>
      <c r="AH31" s="123"/>
      <c r="AI31" s="122">
        <f t="shared" si="18"/>
        <v>0.05</v>
      </c>
      <c r="AJ31" s="124">
        <f t="shared" si="19"/>
        <v>0</v>
      </c>
      <c r="AL31" s="25">
        <f t="shared" si="38"/>
        <v>3.8559932455657173</v>
      </c>
      <c r="AM31" s="25">
        <f t="shared" si="39"/>
        <v>1</v>
      </c>
      <c r="AO31" s="33">
        <f t="shared" si="40"/>
        <v>2100</v>
      </c>
      <c r="AP31" s="33">
        <f t="shared" si="41"/>
        <v>2100</v>
      </c>
      <c r="AQ31" s="125"/>
      <c r="AR31" s="126">
        <f t="shared" si="42"/>
        <v>11339.435926391858</v>
      </c>
      <c r="AS31" s="126">
        <f t="shared" si="43"/>
        <v>10896.97504278487</v>
      </c>
      <c r="AT31" s="126"/>
      <c r="AU31" s="62">
        <f t="shared" si="20"/>
        <v>4027.3636369619385</v>
      </c>
      <c r="AV31" s="62">
        <f t="shared" si="21"/>
        <v>7690.4152450732399</v>
      </c>
      <c r="AW31" s="62">
        <f t="shared" si="22"/>
        <v>11717.778882035178</v>
      </c>
      <c r="AX31" s="61">
        <f t="shared" si="44"/>
        <v>3376.8997832034015</v>
      </c>
      <c r="AY31" s="61"/>
      <c r="AZ31" s="33">
        <f>IF(B31="","",VLOOKUP($A$3,'Tab1-Plan'!$B$30:$F$33,IF(B31&lt;65,2,3),FALSE))</f>
        <v>1000</v>
      </c>
      <c r="BA31" s="33">
        <f>IF(T31="","",VLOOKUP($A$3,'Tab1-Plan'!$B$30:$F$33,IF(T31&lt;65,4,5),FALSE))</f>
        <v>1500</v>
      </c>
      <c r="BB31" s="115"/>
      <c r="BC31" s="126">
        <f t="shared" si="23"/>
        <v>1000</v>
      </c>
      <c r="BD31" s="126">
        <f t="shared" si="24"/>
        <v>1500</v>
      </c>
      <c r="BE31" s="125"/>
      <c r="BF31" s="62">
        <f t="shared" si="25"/>
        <v>355.16437176460346</v>
      </c>
      <c r="BG31" s="62">
        <f t="shared" si="26"/>
        <v>1058.6078083429081</v>
      </c>
      <c r="BH31" s="62">
        <f t="shared" si="27"/>
        <v>1413.7721801075115</v>
      </c>
      <c r="BI31" s="61">
        <f t="shared" si="28"/>
        <v>407.42934446590829</v>
      </c>
      <c r="BJ31" s="61"/>
      <c r="BK31" s="61">
        <f t="shared" si="29"/>
        <v>10304.006701927667</v>
      </c>
      <c r="BL31" s="61">
        <f t="shared" si="30"/>
        <v>2969.4704387374932</v>
      </c>
      <c r="BM31" s="127"/>
      <c r="BU31" s="37"/>
      <c r="BV31" s="127"/>
      <c r="CD31" s="37"/>
      <c r="CE31" s="127"/>
      <c r="CF31" s="127"/>
    </row>
    <row r="32" spans="1:90">
      <c r="A32" s="26">
        <f t="shared" si="31"/>
        <v>2050</v>
      </c>
      <c r="B32" s="26">
        <f t="shared" si="32"/>
        <v>85</v>
      </c>
      <c r="C32" s="26">
        <f t="shared" si="0"/>
        <v>32</v>
      </c>
      <c r="D32" s="103">
        <f t="shared" si="1"/>
        <v>0</v>
      </c>
      <c r="E32" s="118">
        <f t="shared" si="2"/>
        <v>0</v>
      </c>
      <c r="F32" s="103">
        <f t="shared" si="3"/>
        <v>0.1148</v>
      </c>
      <c r="G32" s="103"/>
      <c r="H32" s="60">
        <f t="shared" si="4"/>
        <v>1</v>
      </c>
      <c r="I32" s="64">
        <v>1</v>
      </c>
      <c r="J32" s="64">
        <v>1</v>
      </c>
      <c r="K32" s="103">
        <f t="shared" si="33"/>
        <v>0.33528716827619376</v>
      </c>
      <c r="L32" s="103">
        <f t="shared" si="5"/>
        <v>0</v>
      </c>
      <c r="M32" s="103">
        <f t="shared" si="6"/>
        <v>0</v>
      </c>
      <c r="N32" s="103">
        <f t="shared" si="7"/>
        <v>3.8490966918107043E-2</v>
      </c>
      <c r="O32" s="103">
        <f t="shared" si="8"/>
        <v>0.29679620135808671</v>
      </c>
      <c r="P32" s="103">
        <f t="shared" si="34"/>
        <v>0.33528716827619381</v>
      </c>
      <c r="Q32" s="103">
        <f t="shared" si="9"/>
        <v>0.29679620135808676</v>
      </c>
      <c r="R32" s="103">
        <f t="shared" si="10"/>
        <v>0.31604168481714029</v>
      </c>
      <c r="T32" s="26">
        <f t="shared" si="35"/>
        <v>81</v>
      </c>
      <c r="U32" s="119">
        <f t="shared" si="11"/>
        <v>4.7699999999999999E-2</v>
      </c>
      <c r="V32" s="119"/>
      <c r="W32" s="120">
        <f t="shared" si="36"/>
        <v>0.69026861742033108</v>
      </c>
      <c r="X32" s="120">
        <f t="shared" si="12"/>
        <v>0.6573428043693812</v>
      </c>
      <c r="Y32" s="120">
        <f t="shared" si="13"/>
        <v>0.67380571089485608</v>
      </c>
      <c r="Z32" s="120"/>
      <c r="AA32" s="119">
        <f t="shared" si="37"/>
        <v>0.2744628537540475</v>
      </c>
      <c r="AC32" s="26">
        <f t="shared" si="14"/>
        <v>85</v>
      </c>
      <c r="AD32" s="25">
        <f t="shared" si="15"/>
        <v>1.4143512086611574</v>
      </c>
      <c r="AE32" s="105"/>
      <c r="AF32" s="26">
        <f t="shared" si="16"/>
        <v>81</v>
      </c>
      <c r="AG32" s="25">
        <f t="shared" si="17"/>
        <v>1.3591637117188866</v>
      </c>
      <c r="AH32" s="123"/>
      <c r="AI32" s="122">
        <f t="shared" si="18"/>
        <v>0.05</v>
      </c>
      <c r="AJ32" s="124">
        <f t="shared" si="19"/>
        <v>0</v>
      </c>
      <c r="AL32" s="25">
        <f t="shared" si="38"/>
        <v>4.0487929078440033</v>
      </c>
      <c r="AM32" s="25">
        <f t="shared" si="39"/>
        <v>1</v>
      </c>
      <c r="AO32" s="33">
        <f t="shared" si="40"/>
        <v>2100</v>
      </c>
      <c r="AP32" s="33">
        <f t="shared" si="41"/>
        <v>2100</v>
      </c>
      <c r="AQ32" s="125"/>
      <c r="AR32" s="126">
        <f t="shared" si="42"/>
        <v>12025.471799938567</v>
      </c>
      <c r="AS32" s="126">
        <f t="shared" si="43"/>
        <v>11556.242032873355</v>
      </c>
      <c r="AT32" s="126"/>
      <c r="AU32" s="62">
        <f t="shared" si="20"/>
        <v>3800.5503683735933</v>
      </c>
      <c r="AV32" s="62">
        <f t="shared" si="21"/>
        <v>7786.661878233248</v>
      </c>
      <c r="AW32" s="62">
        <f t="shared" si="22"/>
        <v>11587.212246606841</v>
      </c>
      <c r="AX32" s="61">
        <f t="shared" si="44"/>
        <v>3180.2593402575617</v>
      </c>
      <c r="AY32" s="61"/>
      <c r="AZ32" s="33">
        <f>IF(B32="","",VLOOKUP($A$3,'Tab1-Plan'!$B$30:$F$33,IF(B32&lt;65,2,3),FALSE))</f>
        <v>1000</v>
      </c>
      <c r="BA32" s="33">
        <f>IF(T32="","",VLOOKUP($A$3,'Tab1-Plan'!$B$30:$F$33,IF(T32&lt;65,4,5),FALSE))</f>
        <v>1500</v>
      </c>
      <c r="BB32" s="115"/>
      <c r="BC32" s="126">
        <f t="shared" si="23"/>
        <v>1000</v>
      </c>
      <c r="BD32" s="126">
        <f t="shared" si="24"/>
        <v>1500</v>
      </c>
      <c r="BE32" s="125"/>
      <c r="BF32" s="62">
        <f t="shared" si="25"/>
        <v>316.04168481714026</v>
      </c>
      <c r="BG32" s="62">
        <f t="shared" si="26"/>
        <v>1010.7085663422841</v>
      </c>
      <c r="BH32" s="62">
        <f t="shared" si="27"/>
        <v>1326.7502511594244</v>
      </c>
      <c r="BI32" s="61">
        <f t="shared" si="28"/>
        <v>364.14366015211488</v>
      </c>
      <c r="BJ32" s="61"/>
      <c r="BK32" s="61">
        <f t="shared" si="29"/>
        <v>10260.461995447416</v>
      </c>
      <c r="BL32" s="61">
        <f t="shared" si="30"/>
        <v>2816.1156801054467</v>
      </c>
      <c r="BM32" s="127"/>
      <c r="BU32" s="37"/>
      <c r="BV32" s="127"/>
      <c r="CD32" s="37"/>
      <c r="CE32" s="127"/>
      <c r="CF32" s="127"/>
    </row>
    <row r="33" spans="1:84">
      <c r="A33" s="26">
        <f t="shared" si="31"/>
        <v>2051</v>
      </c>
      <c r="B33" s="26">
        <f t="shared" si="32"/>
        <v>86</v>
      </c>
      <c r="C33" s="26">
        <f t="shared" si="0"/>
        <v>32</v>
      </c>
      <c r="D33" s="103">
        <f t="shared" si="1"/>
        <v>0</v>
      </c>
      <c r="E33" s="118">
        <f t="shared" si="2"/>
        <v>0</v>
      </c>
      <c r="F33" s="103">
        <f t="shared" si="3"/>
        <v>0.1242</v>
      </c>
      <c r="G33" s="103"/>
      <c r="H33" s="60">
        <f t="shared" si="4"/>
        <v>1</v>
      </c>
      <c r="I33" s="64">
        <v>1</v>
      </c>
      <c r="J33" s="64">
        <v>1</v>
      </c>
      <c r="K33" s="103">
        <f t="shared" si="33"/>
        <v>0.29679620135808671</v>
      </c>
      <c r="L33" s="103">
        <f t="shared" si="5"/>
        <v>0</v>
      </c>
      <c r="M33" s="103">
        <f t="shared" si="6"/>
        <v>0</v>
      </c>
      <c r="N33" s="103">
        <f t="shared" si="7"/>
        <v>3.6862088208674371E-2</v>
      </c>
      <c r="O33" s="103">
        <f t="shared" si="8"/>
        <v>0.25993411314941234</v>
      </c>
      <c r="P33" s="103">
        <f t="shared" si="34"/>
        <v>0.29679620135808676</v>
      </c>
      <c r="Q33" s="103">
        <f t="shared" si="9"/>
        <v>0.25993411314941239</v>
      </c>
      <c r="R33" s="103">
        <f t="shared" si="10"/>
        <v>0.27836515725374955</v>
      </c>
      <c r="T33" s="26">
        <f t="shared" si="35"/>
        <v>82</v>
      </c>
      <c r="U33" s="119">
        <f t="shared" si="11"/>
        <v>5.2699999999999997E-2</v>
      </c>
      <c r="V33" s="119"/>
      <c r="W33" s="120">
        <f t="shared" si="36"/>
        <v>0.6573428043693812</v>
      </c>
      <c r="X33" s="120">
        <f t="shared" si="12"/>
        <v>0.62270083857911485</v>
      </c>
      <c r="Y33" s="120">
        <f t="shared" si="13"/>
        <v>0.64002182147424802</v>
      </c>
      <c r="Z33" s="120"/>
      <c r="AA33" s="119">
        <f t="shared" si="37"/>
        <v>0.26139319405147382</v>
      </c>
      <c r="AC33" s="26">
        <f t="shared" si="14"/>
        <v>86</v>
      </c>
      <c r="AD33" s="25">
        <f t="shared" si="15"/>
        <v>1.4214229647044629</v>
      </c>
      <c r="AE33" s="105"/>
      <c r="AF33" s="26">
        <f t="shared" si="16"/>
        <v>82</v>
      </c>
      <c r="AG33" s="25">
        <f t="shared" si="17"/>
        <v>1.3727553488360755</v>
      </c>
      <c r="AH33" s="123"/>
      <c r="AI33" s="122">
        <f t="shared" si="18"/>
        <v>0.05</v>
      </c>
      <c r="AJ33" s="124">
        <f t="shared" si="19"/>
        <v>0</v>
      </c>
      <c r="AL33" s="25">
        <f t="shared" si="38"/>
        <v>4.2512325532362034</v>
      </c>
      <c r="AM33" s="25">
        <f t="shared" si="39"/>
        <v>1</v>
      </c>
      <c r="AO33" s="33">
        <f t="shared" si="40"/>
        <v>2100</v>
      </c>
      <c r="AP33" s="33">
        <f t="shared" si="41"/>
        <v>2100</v>
      </c>
      <c r="AQ33" s="125"/>
      <c r="AR33" s="126">
        <f t="shared" si="42"/>
        <v>12689.879116885169</v>
      </c>
      <c r="AS33" s="126">
        <f t="shared" si="43"/>
        <v>12255.394675862195</v>
      </c>
      <c r="AT33" s="126"/>
      <c r="AU33" s="62">
        <f t="shared" si="20"/>
        <v>3532.4201959028128</v>
      </c>
      <c r="AV33" s="62">
        <f t="shared" si="21"/>
        <v>7843.7200233311232</v>
      </c>
      <c r="AW33" s="62">
        <f t="shared" si="22"/>
        <v>11376.140219233936</v>
      </c>
      <c r="AX33" s="61">
        <f t="shared" si="44"/>
        <v>2973.6456278829919</v>
      </c>
      <c r="AY33" s="61"/>
      <c r="AZ33" s="33">
        <f>IF(B33="","",VLOOKUP($A$3,'Tab1-Plan'!$B$30:$F$33,IF(B33&lt;65,2,3),FALSE))</f>
        <v>1000</v>
      </c>
      <c r="BA33" s="33">
        <f>IF(T33="","",VLOOKUP($A$3,'Tab1-Plan'!$B$30:$F$33,IF(T33&lt;65,4,5),FALSE))</f>
        <v>1500</v>
      </c>
      <c r="BB33" s="115"/>
      <c r="BC33" s="126">
        <f t="shared" si="23"/>
        <v>1000</v>
      </c>
      <c r="BD33" s="126">
        <f t="shared" si="24"/>
        <v>1500</v>
      </c>
      <c r="BE33" s="125"/>
      <c r="BF33" s="62">
        <f t="shared" si="25"/>
        <v>278.36515725374954</v>
      </c>
      <c r="BG33" s="62">
        <f t="shared" si="26"/>
        <v>960.03273221137204</v>
      </c>
      <c r="BH33" s="62">
        <f t="shared" si="27"/>
        <v>1238.3978894651216</v>
      </c>
      <c r="BI33" s="61">
        <f t="shared" si="28"/>
        <v>323.70877983389215</v>
      </c>
      <c r="BJ33" s="61"/>
      <c r="BK33" s="61">
        <f t="shared" si="29"/>
        <v>10137.742329768815</v>
      </c>
      <c r="BL33" s="61">
        <f t="shared" si="30"/>
        <v>2649.9368480490998</v>
      </c>
      <c r="BM33" s="127"/>
      <c r="BU33" s="37"/>
      <c r="BV33" s="127"/>
      <c r="CD33" s="37"/>
      <c r="CE33" s="127"/>
      <c r="CF33" s="127"/>
    </row>
    <row r="34" spans="1:84">
      <c r="A34" s="26">
        <f t="shared" si="31"/>
        <v>2052</v>
      </c>
      <c r="B34" s="26">
        <f t="shared" si="32"/>
        <v>87</v>
      </c>
      <c r="C34" s="26">
        <f t="shared" si="0"/>
        <v>32</v>
      </c>
      <c r="D34" s="103">
        <f t="shared" si="1"/>
        <v>0</v>
      </c>
      <c r="E34" s="118">
        <f t="shared" si="2"/>
        <v>0</v>
      </c>
      <c r="F34" s="103">
        <f t="shared" si="3"/>
        <v>0.13389999999999999</v>
      </c>
      <c r="G34" s="103"/>
      <c r="H34" s="60">
        <f t="shared" si="4"/>
        <v>1</v>
      </c>
      <c r="I34" s="64">
        <v>1</v>
      </c>
      <c r="J34" s="64">
        <v>1</v>
      </c>
      <c r="K34" s="103">
        <f t="shared" si="33"/>
        <v>0.25993411314941234</v>
      </c>
      <c r="L34" s="103">
        <f t="shared" si="5"/>
        <v>0</v>
      </c>
      <c r="M34" s="103">
        <f t="shared" si="6"/>
        <v>0</v>
      </c>
      <c r="N34" s="103">
        <f t="shared" si="7"/>
        <v>3.4805177750706309E-2</v>
      </c>
      <c r="O34" s="103">
        <f t="shared" si="8"/>
        <v>0.22512893539870604</v>
      </c>
      <c r="P34" s="103">
        <f t="shared" si="34"/>
        <v>0.25993411314941239</v>
      </c>
      <c r="Q34" s="103">
        <f t="shared" si="9"/>
        <v>0.22512893539870607</v>
      </c>
      <c r="R34" s="103">
        <f t="shared" si="10"/>
        <v>0.24253152427405922</v>
      </c>
      <c r="T34" s="26">
        <f t="shared" si="35"/>
        <v>83</v>
      </c>
      <c r="U34" s="119">
        <f t="shared" si="11"/>
        <v>5.8099999999999999E-2</v>
      </c>
      <c r="V34" s="119"/>
      <c r="W34" s="120">
        <f t="shared" si="36"/>
        <v>0.62270083857911485</v>
      </c>
      <c r="X34" s="120">
        <f t="shared" si="12"/>
        <v>0.58652191985766822</v>
      </c>
      <c r="Y34" s="120">
        <f t="shared" si="13"/>
        <v>0.60461137921839159</v>
      </c>
      <c r="Z34" s="120"/>
      <c r="AA34" s="119">
        <f t="shared" si="37"/>
        <v>0.24894589909664172</v>
      </c>
      <c r="AC34" s="26">
        <f t="shared" si="14"/>
        <v>87</v>
      </c>
      <c r="AD34" s="25">
        <f t="shared" si="15"/>
        <v>1.4285300795279852</v>
      </c>
      <c r="AE34" s="105"/>
      <c r="AF34" s="26">
        <f t="shared" si="16"/>
        <v>83</v>
      </c>
      <c r="AG34" s="25">
        <f t="shared" si="17"/>
        <v>1.3864829023244363</v>
      </c>
      <c r="AH34" s="123"/>
      <c r="AI34" s="122">
        <f t="shared" si="18"/>
        <v>0.05</v>
      </c>
      <c r="AJ34" s="124">
        <f t="shared" si="19"/>
        <v>0</v>
      </c>
      <c r="AL34" s="25">
        <f t="shared" si="38"/>
        <v>4.4637941808980139</v>
      </c>
      <c r="AM34" s="25">
        <f t="shared" si="39"/>
        <v>1</v>
      </c>
      <c r="AO34" s="33">
        <f t="shared" si="40"/>
        <v>2100</v>
      </c>
      <c r="AP34" s="33">
        <f t="shared" si="41"/>
        <v>2100</v>
      </c>
      <c r="AQ34" s="125"/>
      <c r="AR34" s="126">
        <f t="shared" si="42"/>
        <v>13390.994938093076</v>
      </c>
      <c r="AS34" s="126">
        <f t="shared" si="43"/>
        <v>12996.846053751859</v>
      </c>
      <c r="AT34" s="126"/>
      <c r="AU34" s="62">
        <f t="shared" si="20"/>
        <v>3247.7384138819248</v>
      </c>
      <c r="AV34" s="62">
        <f t="shared" si="21"/>
        <v>7858.0410180480212</v>
      </c>
      <c r="AW34" s="62">
        <f t="shared" si="22"/>
        <v>11105.779431929946</v>
      </c>
      <c r="AX34" s="61">
        <f t="shared" si="44"/>
        <v>2764.7382458507914</v>
      </c>
      <c r="AY34" s="61"/>
      <c r="AZ34" s="33">
        <f>IF(B34="","",VLOOKUP($A$3,'Tab1-Plan'!$B$30:$F$33,IF(B34&lt;65,2,3),FALSE))</f>
        <v>1000</v>
      </c>
      <c r="BA34" s="33">
        <f>IF(T34="","",VLOOKUP($A$3,'Tab1-Plan'!$B$30:$F$33,IF(T34&lt;65,4,5),FALSE))</f>
        <v>1500</v>
      </c>
      <c r="BB34" s="115"/>
      <c r="BC34" s="126">
        <f t="shared" si="23"/>
        <v>1000</v>
      </c>
      <c r="BD34" s="126">
        <f t="shared" si="24"/>
        <v>1500</v>
      </c>
      <c r="BE34" s="125"/>
      <c r="BF34" s="62">
        <f t="shared" si="25"/>
        <v>242.53152427405922</v>
      </c>
      <c r="BG34" s="62">
        <f t="shared" si="26"/>
        <v>906.9170688275874</v>
      </c>
      <c r="BH34" s="62">
        <f t="shared" si="27"/>
        <v>1149.4485931016466</v>
      </c>
      <c r="BI34" s="61">
        <f t="shared" si="28"/>
        <v>286.15051347505931</v>
      </c>
      <c r="BJ34" s="61"/>
      <c r="BK34" s="61">
        <f t="shared" si="29"/>
        <v>9956.3308388283003</v>
      </c>
      <c r="BL34" s="61">
        <f t="shared" si="30"/>
        <v>2478.5877323757322</v>
      </c>
      <c r="BM34" s="128"/>
      <c r="BU34" s="37"/>
      <c r="BV34" s="128"/>
      <c r="CD34" s="37"/>
      <c r="CE34" s="127"/>
      <c r="CF34" s="127"/>
    </row>
    <row r="35" spans="1:84">
      <c r="A35" s="26">
        <f t="shared" si="31"/>
        <v>2053</v>
      </c>
      <c r="B35" s="26">
        <f t="shared" si="32"/>
        <v>88</v>
      </c>
      <c r="C35" s="26">
        <f t="shared" si="0"/>
        <v>32</v>
      </c>
      <c r="D35" s="103">
        <f t="shared" si="1"/>
        <v>0</v>
      </c>
      <c r="E35" s="118">
        <f t="shared" si="2"/>
        <v>0</v>
      </c>
      <c r="F35" s="103">
        <f t="shared" si="3"/>
        <v>0.14410000000000001</v>
      </c>
      <c r="G35" s="103"/>
      <c r="H35" s="60">
        <f t="shared" si="4"/>
        <v>1</v>
      </c>
      <c r="I35" s="64">
        <v>1</v>
      </c>
      <c r="J35" s="64">
        <v>1</v>
      </c>
      <c r="K35" s="103">
        <f t="shared" si="33"/>
        <v>0.22512893539870604</v>
      </c>
      <c r="L35" s="103">
        <f t="shared" si="5"/>
        <v>0</v>
      </c>
      <c r="M35" s="103">
        <f t="shared" si="6"/>
        <v>0</v>
      </c>
      <c r="N35" s="103">
        <f t="shared" si="7"/>
        <v>3.2441079590953541E-2</v>
      </c>
      <c r="O35" s="103">
        <f t="shared" si="8"/>
        <v>0.19268785580775249</v>
      </c>
      <c r="P35" s="103">
        <f t="shared" si="34"/>
        <v>0.22512893539870607</v>
      </c>
      <c r="Q35" s="103">
        <f t="shared" si="9"/>
        <v>0.19268785580775252</v>
      </c>
      <c r="R35" s="103">
        <f t="shared" si="10"/>
        <v>0.2089083956032293</v>
      </c>
      <c r="T35" s="26">
        <f t="shared" si="35"/>
        <v>84</v>
      </c>
      <c r="U35" s="119">
        <f t="shared" si="11"/>
        <v>6.3799999999999996E-2</v>
      </c>
      <c r="V35" s="119"/>
      <c r="W35" s="120">
        <f t="shared" si="36"/>
        <v>0.58652191985766822</v>
      </c>
      <c r="X35" s="120">
        <f t="shared" si="12"/>
        <v>0.54910182137074903</v>
      </c>
      <c r="Y35" s="120">
        <f t="shared" si="13"/>
        <v>0.56781187061420857</v>
      </c>
      <c r="Z35" s="120"/>
      <c r="AA35" s="119">
        <f t="shared" si="37"/>
        <v>0.23709133247299211</v>
      </c>
      <c r="AC35" s="26">
        <f t="shared" si="14"/>
        <v>88</v>
      </c>
      <c r="AD35" s="25">
        <f t="shared" si="15"/>
        <v>1.4356727299256249</v>
      </c>
      <c r="AE35" s="105"/>
      <c r="AF35" s="26">
        <f t="shared" si="16"/>
        <v>84</v>
      </c>
      <c r="AG35" s="25">
        <f t="shared" si="17"/>
        <v>1.4003477313476806</v>
      </c>
      <c r="AH35" s="123"/>
      <c r="AI35" s="122">
        <f t="shared" si="18"/>
        <v>0.05</v>
      </c>
      <c r="AJ35" s="124">
        <f t="shared" si="19"/>
        <v>0</v>
      </c>
      <c r="AL35" s="25">
        <f t="shared" si="38"/>
        <v>4.6869838899429146</v>
      </c>
      <c r="AM35" s="25">
        <f t="shared" si="39"/>
        <v>1</v>
      </c>
      <c r="AO35" s="33">
        <f t="shared" si="40"/>
        <v>2100</v>
      </c>
      <c r="AP35" s="33">
        <f t="shared" si="41"/>
        <v>2100</v>
      </c>
      <c r="AQ35" s="125"/>
      <c r="AR35" s="126">
        <f t="shared" si="42"/>
        <v>14130.847408422716</v>
      </c>
      <c r="AS35" s="126">
        <f t="shared" si="43"/>
        <v>13783.155240003845</v>
      </c>
      <c r="AT35" s="126"/>
      <c r="AU35" s="62">
        <f t="shared" si="20"/>
        <v>2952.0526606076405</v>
      </c>
      <c r="AV35" s="62">
        <f t="shared" si="21"/>
        <v>7826.2391597926144</v>
      </c>
      <c r="AW35" s="62">
        <f t="shared" si="22"/>
        <v>10778.291820400254</v>
      </c>
      <c r="AX35" s="61">
        <f t="shared" si="44"/>
        <v>2555.439569481448</v>
      </c>
      <c r="AY35" s="61"/>
      <c r="AZ35" s="33">
        <f>IF(B35="","",VLOOKUP($A$3,'Tab1-Plan'!$B$30:$F$33,IF(B35&lt;65,2,3),FALSE))</f>
        <v>1000</v>
      </c>
      <c r="BA35" s="33">
        <f>IF(T35="","",VLOOKUP($A$3,'Tab1-Plan'!$B$30:$F$33,IF(T35&lt;65,4,5),FALSE))</f>
        <v>1500</v>
      </c>
      <c r="BB35" s="115"/>
      <c r="BC35" s="126">
        <f t="shared" si="23"/>
        <v>1000</v>
      </c>
      <c r="BD35" s="126">
        <f t="shared" si="24"/>
        <v>1500</v>
      </c>
      <c r="BE35" s="125"/>
      <c r="BF35" s="62">
        <f t="shared" si="25"/>
        <v>208.90839560322931</v>
      </c>
      <c r="BG35" s="62">
        <f t="shared" si="26"/>
        <v>851.7178059213129</v>
      </c>
      <c r="BH35" s="62">
        <f t="shared" si="27"/>
        <v>1060.6262015245422</v>
      </c>
      <c r="BI35" s="61">
        <f t="shared" si="28"/>
        <v>251.46527937522197</v>
      </c>
      <c r="BJ35" s="61"/>
      <c r="BK35" s="61">
        <f t="shared" si="29"/>
        <v>9717.6656188757115</v>
      </c>
      <c r="BL35" s="61">
        <f t="shared" si="30"/>
        <v>2303.9742901062259</v>
      </c>
      <c r="BM35" s="127"/>
      <c r="BU35" s="37"/>
      <c r="BV35" s="127"/>
      <c r="CD35" s="37"/>
      <c r="CE35" s="127"/>
      <c r="CF35" s="127"/>
    </row>
    <row r="36" spans="1:84">
      <c r="A36" s="26">
        <f t="shared" si="31"/>
        <v>2054</v>
      </c>
      <c r="B36" s="26">
        <f t="shared" si="32"/>
        <v>89</v>
      </c>
      <c r="C36" s="26">
        <f t="shared" si="0"/>
        <v>32</v>
      </c>
      <c r="D36" s="103">
        <f t="shared" si="1"/>
        <v>0</v>
      </c>
      <c r="E36" s="118">
        <f t="shared" si="2"/>
        <v>0</v>
      </c>
      <c r="F36" s="103">
        <f t="shared" si="3"/>
        <v>0.15490000000000001</v>
      </c>
      <c r="G36" s="103"/>
      <c r="H36" s="60">
        <f t="shared" si="4"/>
        <v>1</v>
      </c>
      <c r="I36" s="64">
        <v>1</v>
      </c>
      <c r="J36" s="64">
        <v>1</v>
      </c>
      <c r="K36" s="103">
        <f t="shared" si="33"/>
        <v>0.19268785580775249</v>
      </c>
      <c r="L36" s="103">
        <f t="shared" si="5"/>
        <v>0</v>
      </c>
      <c r="M36" s="103">
        <f t="shared" si="6"/>
        <v>0</v>
      </c>
      <c r="N36" s="103">
        <f t="shared" si="7"/>
        <v>2.9847348864620864E-2</v>
      </c>
      <c r="O36" s="103">
        <f t="shared" si="8"/>
        <v>0.16284050694313162</v>
      </c>
      <c r="P36" s="103">
        <f t="shared" si="34"/>
        <v>0.19268785580775252</v>
      </c>
      <c r="Q36" s="103">
        <f t="shared" si="9"/>
        <v>0.16284050694313165</v>
      </c>
      <c r="R36" s="103">
        <f t="shared" si="10"/>
        <v>0.17776418137544209</v>
      </c>
      <c r="T36" s="26">
        <f t="shared" si="35"/>
        <v>85</v>
      </c>
      <c r="U36" s="119">
        <f t="shared" si="11"/>
        <v>6.9900000000000004E-2</v>
      </c>
      <c r="V36" s="119"/>
      <c r="W36" s="120">
        <f t="shared" si="36"/>
        <v>0.54910182137074903</v>
      </c>
      <c r="X36" s="120">
        <f t="shared" si="12"/>
        <v>0.51071960405693373</v>
      </c>
      <c r="Y36" s="120">
        <f t="shared" si="13"/>
        <v>0.52991071271384138</v>
      </c>
      <c r="Z36" s="120"/>
      <c r="AA36" s="119">
        <f t="shared" si="37"/>
        <v>0.22580126902189723</v>
      </c>
      <c r="AC36" s="26">
        <f t="shared" si="14"/>
        <v>89</v>
      </c>
      <c r="AD36" s="25">
        <f t="shared" si="15"/>
        <v>1.4428510935752528</v>
      </c>
      <c r="AE36" s="105"/>
      <c r="AF36" s="26">
        <f t="shared" si="16"/>
        <v>85</v>
      </c>
      <c r="AG36" s="25">
        <f t="shared" si="17"/>
        <v>1.4143512086611574</v>
      </c>
      <c r="AH36" s="123"/>
      <c r="AI36" s="122">
        <f t="shared" si="18"/>
        <v>0.05</v>
      </c>
      <c r="AJ36" s="124">
        <f t="shared" si="19"/>
        <v>0</v>
      </c>
      <c r="AL36" s="25">
        <f t="shared" si="38"/>
        <v>4.9213330844400609</v>
      </c>
      <c r="AM36" s="25">
        <f t="shared" si="39"/>
        <v>1</v>
      </c>
      <c r="AO36" s="33">
        <f t="shared" si="40"/>
        <v>2100</v>
      </c>
      <c r="AP36" s="33">
        <f t="shared" si="41"/>
        <v>2100</v>
      </c>
      <c r="AQ36" s="125"/>
      <c r="AR36" s="126">
        <f t="shared" si="42"/>
        <v>14911.576727738069</v>
      </c>
      <c r="AS36" s="126">
        <f t="shared" si="43"/>
        <v>14617.036132024077</v>
      </c>
      <c r="AT36" s="126"/>
      <c r="AU36" s="62">
        <f t="shared" si="20"/>
        <v>2650.7442300234516</v>
      </c>
      <c r="AV36" s="62">
        <f t="shared" si="21"/>
        <v>7745.7240344848497</v>
      </c>
      <c r="AW36" s="62">
        <f t="shared" si="22"/>
        <v>10396.468264508301</v>
      </c>
      <c r="AX36" s="61">
        <f t="shared" si="44"/>
        <v>2347.5357274718558</v>
      </c>
      <c r="AY36" s="61"/>
      <c r="AZ36" s="33">
        <f>IF(B36="","",VLOOKUP($A$3,'Tab1-Plan'!$B$30:$F$33,IF(B36&lt;65,2,3),FALSE))</f>
        <v>1000</v>
      </c>
      <c r="BA36" s="33">
        <f>IF(T36="","",VLOOKUP($A$3,'Tab1-Plan'!$B$30:$F$33,IF(T36&lt;65,4,5),FALSE))</f>
        <v>1500</v>
      </c>
      <c r="BB36" s="115"/>
      <c r="BC36" s="126">
        <f t="shared" si="23"/>
        <v>1000</v>
      </c>
      <c r="BD36" s="126">
        <f t="shared" si="24"/>
        <v>1500</v>
      </c>
      <c r="BE36" s="125"/>
      <c r="BF36" s="62">
        <f t="shared" si="25"/>
        <v>177.76418137544209</v>
      </c>
      <c r="BG36" s="62">
        <f t="shared" si="26"/>
        <v>794.86606907076202</v>
      </c>
      <c r="BH36" s="62">
        <f t="shared" si="27"/>
        <v>972.63025044620417</v>
      </c>
      <c r="BI36" s="61">
        <f t="shared" si="28"/>
        <v>219.62114483983862</v>
      </c>
      <c r="BJ36" s="61"/>
      <c r="BK36" s="61">
        <f t="shared" si="29"/>
        <v>9423.8380140620975</v>
      </c>
      <c r="BL36" s="61">
        <f t="shared" si="30"/>
        <v>2127.9145826320173</v>
      </c>
      <c r="BM36" s="127"/>
      <c r="BU36" s="37"/>
      <c r="BV36" s="127"/>
      <c r="CD36" s="37"/>
      <c r="CE36" s="127"/>
      <c r="CF36" s="127"/>
    </row>
    <row r="37" spans="1:84">
      <c r="A37" s="26">
        <f t="shared" si="31"/>
        <v>2055</v>
      </c>
      <c r="B37" s="26">
        <f t="shared" si="32"/>
        <v>90</v>
      </c>
      <c r="C37" s="26">
        <f t="shared" si="0"/>
        <v>32</v>
      </c>
      <c r="D37" s="103">
        <f t="shared" si="1"/>
        <v>0</v>
      </c>
      <c r="E37" s="118">
        <f t="shared" si="2"/>
        <v>0</v>
      </c>
      <c r="F37" s="103">
        <f t="shared" si="3"/>
        <v>0.1663</v>
      </c>
      <c r="G37" s="103"/>
      <c r="H37" s="60">
        <f t="shared" si="4"/>
        <v>1</v>
      </c>
      <c r="I37" s="64">
        <v>1</v>
      </c>
      <c r="J37" s="64">
        <v>1</v>
      </c>
      <c r="K37" s="103">
        <f t="shared" si="33"/>
        <v>0.16284050694313162</v>
      </c>
      <c r="L37" s="103">
        <f t="shared" si="5"/>
        <v>0</v>
      </c>
      <c r="M37" s="103">
        <f t="shared" si="6"/>
        <v>0</v>
      </c>
      <c r="N37" s="103">
        <f t="shared" si="7"/>
        <v>2.708037630464279E-2</v>
      </c>
      <c r="O37" s="103">
        <f t="shared" si="8"/>
        <v>0.13576013063848882</v>
      </c>
      <c r="P37" s="103">
        <f t="shared" si="34"/>
        <v>0.16284050694313165</v>
      </c>
      <c r="Q37" s="103">
        <f t="shared" si="9"/>
        <v>0.13576013063848885</v>
      </c>
      <c r="R37" s="103">
        <f t="shared" si="10"/>
        <v>0.14930031879081024</v>
      </c>
      <c r="T37" s="26">
        <f t="shared" si="35"/>
        <v>86</v>
      </c>
      <c r="U37" s="119">
        <f t="shared" si="11"/>
        <v>7.6600000000000001E-2</v>
      </c>
      <c r="V37" s="119"/>
      <c r="W37" s="120">
        <f t="shared" si="36"/>
        <v>0.51071960405693373</v>
      </c>
      <c r="X37" s="120">
        <f t="shared" si="12"/>
        <v>0.47159848238617258</v>
      </c>
      <c r="Y37" s="120">
        <f t="shared" si="13"/>
        <v>0.49115904322155313</v>
      </c>
      <c r="Z37" s="120"/>
      <c r="AA37" s="119">
        <f t="shared" si="37"/>
        <v>0.21504882763990213</v>
      </c>
      <c r="AC37" s="26">
        <f t="shared" si="14"/>
        <v>90</v>
      </c>
      <c r="AD37" s="25">
        <f t="shared" si="15"/>
        <v>1.4500653490431288</v>
      </c>
      <c r="AE37" s="105"/>
      <c r="AF37" s="26">
        <f t="shared" si="16"/>
        <v>86</v>
      </c>
      <c r="AG37" s="25">
        <f t="shared" si="17"/>
        <v>1.4214229647044629</v>
      </c>
      <c r="AH37" s="123"/>
      <c r="AI37" s="122">
        <f t="shared" si="18"/>
        <v>0.05</v>
      </c>
      <c r="AJ37" s="124">
        <f t="shared" si="19"/>
        <v>0</v>
      </c>
      <c r="AL37" s="25">
        <f t="shared" si="38"/>
        <v>5.1673997386620645</v>
      </c>
      <c r="AM37" s="25">
        <f t="shared" si="39"/>
        <v>1</v>
      </c>
      <c r="AO37" s="33">
        <f t="shared" si="40"/>
        <v>2100</v>
      </c>
      <c r="AP37" s="33">
        <f t="shared" si="41"/>
        <v>2100</v>
      </c>
      <c r="AQ37" s="125"/>
      <c r="AR37" s="126">
        <f t="shared" si="42"/>
        <v>15735.441341945596</v>
      </c>
      <c r="AS37" s="126">
        <f t="shared" si="43"/>
        <v>15424.627378318408</v>
      </c>
      <c r="AT37" s="126"/>
      <c r="AU37" s="62">
        <f t="shared" si="20"/>
        <v>2349.3064086665722</v>
      </c>
      <c r="AV37" s="62">
        <f t="shared" si="21"/>
        <v>7575.9452251838429</v>
      </c>
      <c r="AW37" s="62">
        <f t="shared" si="22"/>
        <v>9925.2516338504156</v>
      </c>
      <c r="AX37" s="61">
        <f t="shared" si="44"/>
        <v>2134.413727890555</v>
      </c>
      <c r="AY37" s="61"/>
      <c r="AZ37" s="33">
        <f>IF(B37="","",VLOOKUP($A$3,'Tab1-Plan'!$B$30:$F$33,IF(B37&lt;65,2,3),FALSE))</f>
        <v>1000</v>
      </c>
      <c r="BA37" s="33">
        <f>IF(T37="","",VLOOKUP($A$3,'Tab1-Plan'!$B$30:$F$33,IF(T37&lt;65,4,5),FALSE))</f>
        <v>1500</v>
      </c>
      <c r="BB37" s="115"/>
      <c r="BC37" s="126">
        <f t="shared" si="23"/>
        <v>1000</v>
      </c>
      <c r="BD37" s="126">
        <f t="shared" si="24"/>
        <v>1500</v>
      </c>
      <c r="BE37" s="125"/>
      <c r="BF37" s="62">
        <f t="shared" si="25"/>
        <v>149.30031879081025</v>
      </c>
      <c r="BG37" s="62">
        <f t="shared" si="26"/>
        <v>736.73856483232964</v>
      </c>
      <c r="BH37" s="62">
        <f t="shared" si="27"/>
        <v>886.0388836231399</v>
      </c>
      <c r="BI37" s="61">
        <f t="shared" si="28"/>
        <v>190.54162316652392</v>
      </c>
      <c r="BJ37" s="61"/>
      <c r="BK37" s="61">
        <f t="shared" si="29"/>
        <v>9039.212750227276</v>
      </c>
      <c r="BL37" s="61">
        <f t="shared" si="30"/>
        <v>1943.872104724031</v>
      </c>
      <c r="BM37" s="127"/>
      <c r="BU37" s="37"/>
      <c r="BV37" s="127"/>
      <c r="CD37" s="37"/>
      <c r="CE37" s="127"/>
      <c r="CF37" s="127"/>
    </row>
    <row r="38" spans="1:84">
      <c r="A38" s="26">
        <f t="shared" si="31"/>
        <v>2056</v>
      </c>
      <c r="B38" s="26">
        <f t="shared" si="32"/>
        <v>91</v>
      </c>
      <c r="C38" s="26">
        <f t="shared" ref="C38:C69" si="45">IF(B38="","",retiree3_service_at_retirement)</f>
        <v>32</v>
      </c>
      <c r="D38" s="103">
        <f t="shared" ref="D38:D69" si="46">IF(B38="","",IF($A$2="R",0,VLOOKUP($B38,RETIREMENT,2,TRUE)))</f>
        <v>0</v>
      </c>
      <c r="E38" s="118">
        <f t="shared" ref="E38:E69" si="47">IF(B38="","",IF($A$2="R",0,VLOOKUP($B38,WITHDRAWAL,2)))</f>
        <v>0</v>
      </c>
      <c r="F38" s="103">
        <f t="shared" ref="F38:F69" si="48">IF(B38="","",IF(OR(retiree3_sex="M",retiree3_sex="m"),VLOOKUP(IF(B38&lt;20,20,$B38),DEATH_MALE,2),IF(OR(retiree3_sex="F",retiree3_sex="f"),VLOOKUP(IF(B38&lt;20,20,$B38),DEATH_FEMALE,2),"error")))</f>
        <v>0.1782</v>
      </c>
      <c r="G38" s="103"/>
      <c r="H38" s="60">
        <f t="shared" si="4"/>
        <v>1</v>
      </c>
      <c r="I38" s="64">
        <v>1</v>
      </c>
      <c r="J38" s="64">
        <v>1</v>
      </c>
      <c r="K38" s="103">
        <f t="shared" si="33"/>
        <v>0.13576013063848882</v>
      </c>
      <c r="L38" s="103">
        <f t="shared" si="5"/>
        <v>0</v>
      </c>
      <c r="M38" s="103">
        <f t="shared" si="6"/>
        <v>0</v>
      </c>
      <c r="N38" s="103">
        <f t="shared" si="7"/>
        <v>2.4192455279778709E-2</v>
      </c>
      <c r="O38" s="103">
        <f t="shared" si="8"/>
        <v>0.11156767535871012</v>
      </c>
      <c r="P38" s="103">
        <f t="shared" si="34"/>
        <v>0.13576013063848885</v>
      </c>
      <c r="Q38" s="103">
        <f t="shared" si="9"/>
        <v>0.11156767535871014</v>
      </c>
      <c r="R38" s="103">
        <f t="shared" si="10"/>
        <v>0.1236639029985995</v>
      </c>
      <c r="T38" s="26">
        <f t="shared" si="35"/>
        <v>87</v>
      </c>
      <c r="U38" s="119">
        <f t="shared" ref="U38:U69" si="49">IF(T38="","",IF(OR(retiree3_sex="M",retiree3_sex="m"),VLOOKUP(IF(T38&lt;20,20,$T38),DEATH_FEMALE,2),IF(OR(retiree3_sex="F",retiree3_sex="f"),VLOOKUP(IF(T38&lt;20,20,$T38),DEATH_MALE,2),"error")))</f>
        <v>8.3900000000000002E-2</v>
      </c>
      <c r="V38" s="119"/>
      <c r="W38" s="120">
        <f t="shared" si="36"/>
        <v>0.47159848238617258</v>
      </c>
      <c r="X38" s="120">
        <f t="shared" ref="X38:X69" si="50">IF(T38="","",W38*((1-U38)*(1-IF(B39="",0,F38))+(1-U38)*IF(B39="",0,F38)))</f>
        <v>0.43203136971397266</v>
      </c>
      <c r="Y38" s="120">
        <f t="shared" ref="Y38:Y69" si="51">IF(T38="","",AVERAGE(W38,X38))</f>
        <v>0.45181492605007262</v>
      </c>
      <c r="Z38" s="120"/>
      <c r="AA38" s="119">
        <f t="shared" si="37"/>
        <v>0.20480840727609725</v>
      </c>
      <c r="AC38" s="26">
        <f t="shared" ref="AC38:AC69" si="52">B38</f>
        <v>91</v>
      </c>
      <c r="AD38" s="25">
        <f t="shared" ref="AD38:AD69" si="53">IF(AC38="","",VLOOKUP(AC38,agingtable,3))</f>
        <v>1.4573156757883443</v>
      </c>
      <c r="AE38" s="105"/>
      <c r="AF38" s="26">
        <f t="shared" ref="AF38:AF69" si="54">T38</f>
        <v>87</v>
      </c>
      <c r="AG38" s="25">
        <f t="shared" ref="AG38:AG69" si="55">IF(AF38="","",VLOOKUP(AF38,agingtable,3))</f>
        <v>1.4285300795279852</v>
      </c>
      <c r="AH38" s="123"/>
      <c r="AI38" s="122">
        <f t="shared" ref="AI38:AI69" si="56">IF(A38="","",VLOOKUP($A38,TRENDS,2,TRUE))</f>
        <v>0.05</v>
      </c>
      <c r="AJ38" s="124">
        <f t="shared" ref="AJ38:AJ69" si="57">IF(A38="","",VLOOKUP($A38,TRENDS,3,TRUE))</f>
        <v>0</v>
      </c>
      <c r="AL38" s="25">
        <f t="shared" si="38"/>
        <v>5.4257697255951678</v>
      </c>
      <c r="AM38" s="25">
        <f t="shared" si="39"/>
        <v>1</v>
      </c>
      <c r="AO38" s="33">
        <f t="shared" si="40"/>
        <v>2100</v>
      </c>
      <c r="AP38" s="33">
        <f t="shared" si="41"/>
        <v>2100</v>
      </c>
      <c r="AQ38" s="125"/>
      <c r="AR38" s="126">
        <f t="shared" si="42"/>
        <v>16604.824476088088</v>
      </c>
      <c r="AS38" s="126">
        <f t="shared" si="43"/>
        <v>16276.838040970499</v>
      </c>
      <c r="AT38" s="126"/>
      <c r="AU38" s="62">
        <f t="shared" ref="AU38:AU69" si="58">IF($B38="","",(AR38)*$R38*$I38)</f>
        <v>2053.4174033197282</v>
      </c>
      <c r="AV38" s="62">
        <f t="shared" ref="AV38:AV69" si="59">IF($T38="","",(AS38)*$Y38*$I38)</f>
        <v>7354.1183758100951</v>
      </c>
      <c r="AW38" s="62">
        <f t="shared" ref="AW38:AW69" si="60">IF($A38="","",SUM(AU38:AV38))</f>
        <v>9407.5357791298229</v>
      </c>
      <c r="AX38" s="61">
        <f t="shared" si="44"/>
        <v>1926.7424193164777</v>
      </c>
      <c r="AY38" s="61"/>
      <c r="AZ38" s="33">
        <f>IF(B38="","",VLOOKUP($A$3,'Tab1-Plan'!$B$30:$F$33,IF(B38&lt;65,2,3),FALSE))</f>
        <v>1000</v>
      </c>
      <c r="BA38" s="33">
        <f>IF(T38="","",VLOOKUP($A$3,'Tab1-Plan'!$B$30:$F$33,IF(T38&lt;65,4,5),FALSE))</f>
        <v>1500</v>
      </c>
      <c r="BB38" s="115"/>
      <c r="BC38" s="126">
        <f t="shared" ref="BC38:BC69" si="61">IF(B38="","",AZ38*IF(AZ38&lt;1,AR38,AM38))</f>
        <v>1000</v>
      </c>
      <c r="BD38" s="126">
        <f t="shared" ref="BD38:BD69" si="62">IF($T38="","",BA38*IF(BA38&lt;1,AS38,$AM38))</f>
        <v>1500</v>
      </c>
      <c r="BE38" s="125"/>
      <c r="BF38" s="62">
        <f t="shared" ref="BF38:BF69" si="63">IF($B38="","",(BC38)*$R38*$I38)</f>
        <v>123.6639029985995</v>
      </c>
      <c r="BG38" s="62">
        <f t="shared" ref="BG38:BG69" si="64">IF($T38="","",(BD38)*$Y38*$I38)</f>
        <v>677.72238907510894</v>
      </c>
      <c r="BH38" s="62">
        <f t="shared" ref="BH38:BH69" si="65">IF($A38="","",SUM(BF38:BG38))</f>
        <v>801.38629207370843</v>
      </c>
      <c r="BI38" s="61">
        <f t="shared" ref="BI38:BI69" si="66">IF($A38="","",BH38*AA38)</f>
        <v>164.13065009251349</v>
      </c>
      <c r="BJ38" s="61"/>
      <c r="BK38" s="61">
        <f t="shared" ref="BK38:BK69" si="67">IF(A38="","",AW38-BH38)</f>
        <v>8606.1494870561146</v>
      </c>
      <c r="BL38" s="61">
        <f t="shared" ref="BL38:BL69" si="68">IF(A38="","",AX38-BI38)</f>
        <v>1762.6117692239643</v>
      </c>
      <c r="BM38" s="127"/>
      <c r="BU38" s="37"/>
      <c r="BV38" s="127"/>
      <c r="CD38" s="37"/>
      <c r="CE38" s="127"/>
      <c r="CF38" s="127"/>
    </row>
    <row r="39" spans="1:84">
      <c r="A39" s="26">
        <f t="shared" si="31"/>
        <v>2057</v>
      </c>
      <c r="B39" s="26">
        <f t="shared" si="32"/>
        <v>92</v>
      </c>
      <c r="C39" s="26">
        <f t="shared" si="45"/>
        <v>32</v>
      </c>
      <c r="D39" s="103">
        <f t="shared" si="46"/>
        <v>0</v>
      </c>
      <c r="E39" s="118">
        <f t="shared" si="47"/>
        <v>0</v>
      </c>
      <c r="F39" s="103">
        <f t="shared" si="48"/>
        <v>0.1905</v>
      </c>
      <c r="G39" s="103"/>
      <c r="H39" s="60">
        <f t="shared" si="4"/>
        <v>1</v>
      </c>
      <c r="I39" s="64">
        <v>1</v>
      </c>
      <c r="J39" s="64">
        <v>1</v>
      </c>
      <c r="K39" s="103">
        <f t="shared" si="33"/>
        <v>0.11156767535871012</v>
      </c>
      <c r="L39" s="103">
        <f t="shared" si="5"/>
        <v>0</v>
      </c>
      <c r="M39" s="103">
        <f t="shared" si="6"/>
        <v>0</v>
      </c>
      <c r="N39" s="103">
        <f t="shared" si="7"/>
        <v>2.1253642155834279E-2</v>
      </c>
      <c r="O39" s="103">
        <f t="shared" si="8"/>
        <v>9.0314033202875843E-2</v>
      </c>
      <c r="P39" s="103">
        <f t="shared" si="34"/>
        <v>0.11156767535871014</v>
      </c>
      <c r="Q39" s="103">
        <f t="shared" si="9"/>
        <v>9.0314033202875857E-2</v>
      </c>
      <c r="R39" s="103">
        <f t="shared" si="10"/>
        <v>0.100940854280793</v>
      </c>
      <c r="T39" s="26">
        <f t="shared" si="35"/>
        <v>88</v>
      </c>
      <c r="U39" s="119">
        <f t="shared" si="49"/>
        <v>9.1899999999999996E-2</v>
      </c>
      <c r="V39" s="119"/>
      <c r="W39" s="120">
        <f t="shared" ref="W39:W70" si="69">IF(T39="","",X38+IF(L39="",0,L39))</f>
        <v>0.43203136971397266</v>
      </c>
      <c r="X39" s="120">
        <f t="shared" si="50"/>
        <v>0.3923276868372586</v>
      </c>
      <c r="Y39" s="120">
        <f t="shared" si="51"/>
        <v>0.41217952827561566</v>
      </c>
      <c r="Z39" s="120"/>
      <c r="AA39" s="119">
        <f t="shared" ref="AA39:AA70" si="70">IF(A39="","",AA38/(1+discount))</f>
        <v>0.19505562597723547</v>
      </c>
      <c r="AC39" s="26">
        <f t="shared" si="52"/>
        <v>92</v>
      </c>
      <c r="AD39" s="25">
        <f t="shared" si="53"/>
        <v>1.4646022541672858</v>
      </c>
      <c r="AE39" s="105"/>
      <c r="AF39" s="26">
        <f t="shared" si="54"/>
        <v>88</v>
      </c>
      <c r="AG39" s="25">
        <f t="shared" si="55"/>
        <v>1.4356727299256249</v>
      </c>
      <c r="AH39" s="123"/>
      <c r="AI39" s="122">
        <f t="shared" si="56"/>
        <v>0.05</v>
      </c>
      <c r="AJ39" s="124">
        <f t="shared" si="57"/>
        <v>0</v>
      </c>
      <c r="AL39" s="25">
        <f t="shared" ref="AL39:AL70" si="71">IF(A39="","",AL38*(1+AI38))</f>
        <v>5.6970582118749267</v>
      </c>
      <c r="AM39" s="25">
        <f t="shared" ref="AM39:AM70" si="72">IF(A39="","",AM38*(1+AJ38))</f>
        <v>1</v>
      </c>
      <c r="AO39" s="33">
        <f t="shared" ref="AO39:AO70" si="73">IF(B39="","",IF(B39&lt;65,cc_pre_ret_age65,cc_pst_ret_age65))</f>
        <v>2100</v>
      </c>
      <c r="AP39" s="33">
        <f t="shared" ref="AP39:AP70" si="74">IF(T39="","",IF(T39&lt;65,cc_pre_sp_age65,cc_pst_sp_age65))</f>
        <v>2100</v>
      </c>
      <c r="AQ39" s="125"/>
      <c r="AR39" s="126">
        <f t="shared" ref="AR39:AR70" si="75">IF(B39="","",AO39*AL39*AD39)</f>
        <v>17522.241028391956</v>
      </c>
      <c r="AS39" s="126">
        <f t="shared" ref="AS39:AS70" si="76">IF(T39="","",AP39*AL39*AG39)</f>
        <v>17176.133342734116</v>
      </c>
      <c r="AT39" s="126"/>
      <c r="AU39" s="62">
        <f t="shared" si="58"/>
        <v>1768.7099783198448</v>
      </c>
      <c r="AV39" s="62">
        <f t="shared" si="59"/>
        <v>7079.6505388072219</v>
      </c>
      <c r="AW39" s="62">
        <f t="shared" si="60"/>
        <v>8848.3605171270665</v>
      </c>
      <c r="AX39" s="61">
        <f t="shared" ref="AX39:AX70" si="77">IF($A39="","",AW39*AA39)</f>
        <v>1725.922499540475</v>
      </c>
      <c r="AY39" s="61"/>
      <c r="AZ39" s="33">
        <f>IF(B39="","",VLOOKUP($A$3,'Tab1-Plan'!$B$30:$F$33,IF(B39&lt;65,2,3),FALSE))</f>
        <v>1000</v>
      </c>
      <c r="BA39" s="33">
        <f>IF(T39="","",VLOOKUP($A$3,'Tab1-Plan'!$B$30:$F$33,IF(T39&lt;65,4,5),FALSE))</f>
        <v>1500</v>
      </c>
      <c r="BB39" s="115"/>
      <c r="BC39" s="126">
        <f t="shared" si="61"/>
        <v>1000</v>
      </c>
      <c r="BD39" s="126">
        <f t="shared" si="62"/>
        <v>1500</v>
      </c>
      <c r="BE39" s="125"/>
      <c r="BF39" s="62">
        <f t="shared" si="63"/>
        <v>100.94085428079299</v>
      </c>
      <c r="BG39" s="62">
        <f t="shared" si="64"/>
        <v>618.2692924134235</v>
      </c>
      <c r="BH39" s="62">
        <f t="shared" si="65"/>
        <v>719.21014669421652</v>
      </c>
      <c r="BI39" s="61">
        <f t="shared" si="66"/>
        <v>140.28598537261976</v>
      </c>
      <c r="BJ39" s="61"/>
      <c r="BK39" s="61">
        <f t="shared" si="67"/>
        <v>8129.1503704328497</v>
      </c>
      <c r="BL39" s="61">
        <f t="shared" si="68"/>
        <v>1585.6365141678552</v>
      </c>
      <c r="BM39" s="127"/>
      <c r="BU39" s="37"/>
      <c r="BV39" s="127"/>
      <c r="CD39" s="37"/>
      <c r="CE39" s="127"/>
      <c r="CF39" s="127"/>
    </row>
    <row r="40" spans="1:84">
      <c r="A40" s="26">
        <f t="shared" si="31"/>
        <v>2058</v>
      </c>
      <c r="B40" s="26">
        <f t="shared" si="32"/>
        <v>93</v>
      </c>
      <c r="C40" s="26">
        <f t="shared" si="45"/>
        <v>32</v>
      </c>
      <c r="D40" s="103">
        <f t="shared" si="46"/>
        <v>0</v>
      </c>
      <c r="E40" s="118">
        <f t="shared" si="47"/>
        <v>0</v>
      </c>
      <c r="F40" s="103">
        <f t="shared" si="48"/>
        <v>0.20300000000000001</v>
      </c>
      <c r="G40" s="103"/>
      <c r="H40" s="60">
        <f t="shared" si="4"/>
        <v>1</v>
      </c>
      <c r="I40" s="64">
        <v>1</v>
      </c>
      <c r="J40" s="64">
        <v>1</v>
      </c>
      <c r="K40" s="103">
        <f t="shared" si="33"/>
        <v>9.0314033202875843E-2</v>
      </c>
      <c r="L40" s="103">
        <f t="shared" si="5"/>
        <v>0</v>
      </c>
      <c r="M40" s="103">
        <f t="shared" si="6"/>
        <v>0</v>
      </c>
      <c r="N40" s="103">
        <f t="shared" si="7"/>
        <v>1.8333748740183797E-2</v>
      </c>
      <c r="O40" s="103">
        <f t="shared" si="8"/>
        <v>7.1980284462692043E-2</v>
      </c>
      <c r="P40" s="103">
        <f t="shared" si="34"/>
        <v>9.0314033202875857E-2</v>
      </c>
      <c r="Q40" s="103">
        <f t="shared" si="9"/>
        <v>7.1980284462692057E-2</v>
      </c>
      <c r="R40" s="103">
        <f t="shared" si="10"/>
        <v>8.114715883278395E-2</v>
      </c>
      <c r="T40" s="26">
        <f t="shared" si="35"/>
        <v>89</v>
      </c>
      <c r="U40" s="119">
        <f t="shared" si="49"/>
        <v>0.1014</v>
      </c>
      <c r="V40" s="119"/>
      <c r="W40" s="120">
        <f t="shared" si="69"/>
        <v>0.3923276868372586</v>
      </c>
      <c r="X40" s="120">
        <f t="shared" si="50"/>
        <v>0.35254565939196059</v>
      </c>
      <c r="Y40" s="120">
        <f t="shared" si="51"/>
        <v>0.3724366731146096</v>
      </c>
      <c r="Z40" s="120"/>
      <c r="AA40" s="119">
        <f t="shared" si="70"/>
        <v>0.18576726283546235</v>
      </c>
      <c r="AC40" s="26">
        <f t="shared" si="52"/>
        <v>93</v>
      </c>
      <c r="AD40" s="25">
        <f t="shared" si="53"/>
        <v>1.4719252654381221</v>
      </c>
      <c r="AE40" s="105"/>
      <c r="AF40" s="26">
        <f t="shared" si="54"/>
        <v>89</v>
      </c>
      <c r="AG40" s="25">
        <f t="shared" si="55"/>
        <v>1.4428510935752528</v>
      </c>
      <c r="AH40" s="123"/>
      <c r="AI40" s="122">
        <f t="shared" si="56"/>
        <v>0.05</v>
      </c>
      <c r="AJ40" s="124">
        <f t="shared" si="57"/>
        <v>0</v>
      </c>
      <c r="AL40" s="25">
        <f t="shared" si="71"/>
        <v>5.9819111224686736</v>
      </c>
      <c r="AM40" s="25">
        <f t="shared" si="72"/>
        <v>1</v>
      </c>
      <c r="AO40" s="33">
        <f t="shared" si="73"/>
        <v>2100</v>
      </c>
      <c r="AP40" s="33">
        <f t="shared" si="74"/>
        <v>2100</v>
      </c>
      <c r="AQ40" s="125"/>
      <c r="AR40" s="126">
        <f t="shared" si="75"/>
        <v>18490.344845210609</v>
      </c>
      <c r="AS40" s="126">
        <f t="shared" si="76"/>
        <v>18125.114709920177</v>
      </c>
      <c r="AT40" s="126"/>
      <c r="AU40" s="62">
        <f t="shared" si="58"/>
        <v>1500.4389500272532</v>
      </c>
      <c r="AV40" s="62">
        <f t="shared" si="59"/>
        <v>6750.4574223833433</v>
      </c>
      <c r="AW40" s="62">
        <f t="shared" si="60"/>
        <v>8250.8963724105961</v>
      </c>
      <c r="AX40" s="61">
        <f t="shared" si="77"/>
        <v>1532.7464350417622</v>
      </c>
      <c r="AY40" s="61"/>
      <c r="AZ40" s="33">
        <f>IF(B40="","",VLOOKUP($A$3,'Tab1-Plan'!$B$30:$F$33,IF(B40&lt;65,2,3),FALSE))</f>
        <v>1000</v>
      </c>
      <c r="BA40" s="33">
        <f>IF(T40="","",VLOOKUP($A$3,'Tab1-Plan'!$B$30:$F$33,IF(T40&lt;65,4,5),FALSE))</f>
        <v>1500</v>
      </c>
      <c r="BB40" s="115"/>
      <c r="BC40" s="126">
        <f t="shared" si="61"/>
        <v>1000</v>
      </c>
      <c r="BD40" s="126">
        <f t="shared" si="62"/>
        <v>1500</v>
      </c>
      <c r="BE40" s="125"/>
      <c r="BF40" s="62">
        <f t="shared" si="63"/>
        <v>81.147158832783944</v>
      </c>
      <c r="BG40" s="62">
        <f t="shared" si="64"/>
        <v>558.6550096719144</v>
      </c>
      <c r="BH40" s="62">
        <f t="shared" si="65"/>
        <v>639.80216850469833</v>
      </c>
      <c r="BI40" s="61">
        <f t="shared" si="66"/>
        <v>118.85429759931107</v>
      </c>
      <c r="BJ40" s="61"/>
      <c r="BK40" s="61">
        <f t="shared" si="67"/>
        <v>7611.0942039058973</v>
      </c>
      <c r="BL40" s="61">
        <f t="shared" si="68"/>
        <v>1413.892137442451</v>
      </c>
      <c r="BM40" s="127"/>
      <c r="BU40" s="37"/>
      <c r="BV40" s="127"/>
      <c r="CD40" s="37"/>
      <c r="CE40" s="127"/>
      <c r="CF40" s="127"/>
    </row>
    <row r="41" spans="1:84">
      <c r="A41" s="26">
        <f t="shared" si="31"/>
        <v>2059</v>
      </c>
      <c r="B41" s="26">
        <f t="shared" si="32"/>
        <v>94</v>
      </c>
      <c r="C41" s="26">
        <f t="shared" si="45"/>
        <v>32</v>
      </c>
      <c r="D41" s="103">
        <f t="shared" si="46"/>
        <v>0</v>
      </c>
      <c r="E41" s="118">
        <f t="shared" si="47"/>
        <v>0</v>
      </c>
      <c r="F41" s="103">
        <f t="shared" si="48"/>
        <v>0.21790000000000001</v>
      </c>
      <c r="G41" s="103"/>
      <c r="H41" s="60">
        <f t="shared" si="4"/>
        <v>1</v>
      </c>
      <c r="I41" s="64">
        <v>1</v>
      </c>
      <c r="J41" s="64">
        <v>1</v>
      </c>
      <c r="K41" s="103">
        <f t="shared" si="33"/>
        <v>7.1980284462692043E-2</v>
      </c>
      <c r="L41" s="103">
        <f t="shared" si="5"/>
        <v>0</v>
      </c>
      <c r="M41" s="103">
        <f t="shared" si="6"/>
        <v>0</v>
      </c>
      <c r="N41" s="103">
        <f t="shared" si="7"/>
        <v>1.5684503984420596E-2</v>
      </c>
      <c r="O41" s="103">
        <f t="shared" si="8"/>
        <v>5.6295780478271447E-2</v>
      </c>
      <c r="P41" s="103">
        <f t="shared" si="34"/>
        <v>7.1980284462692057E-2</v>
      </c>
      <c r="Q41" s="103">
        <f t="shared" si="9"/>
        <v>5.6295780478271461E-2</v>
      </c>
      <c r="R41" s="103">
        <f t="shared" si="10"/>
        <v>6.4138032470481762E-2</v>
      </c>
      <c r="T41" s="26">
        <f t="shared" si="35"/>
        <v>90</v>
      </c>
      <c r="U41" s="119">
        <f t="shared" si="49"/>
        <v>0.1118</v>
      </c>
      <c r="V41" s="119"/>
      <c r="W41" s="120">
        <f t="shared" si="69"/>
        <v>0.35254565939196059</v>
      </c>
      <c r="X41" s="120">
        <f t="shared" si="50"/>
        <v>0.31313105467193941</v>
      </c>
      <c r="Y41" s="120">
        <f t="shared" si="51"/>
        <v>0.33283835703194997</v>
      </c>
      <c r="Z41" s="120"/>
      <c r="AA41" s="119">
        <f t="shared" si="70"/>
        <v>0.17692120270044032</v>
      </c>
      <c r="AC41" s="26">
        <f t="shared" si="52"/>
        <v>94</v>
      </c>
      <c r="AD41" s="25">
        <f t="shared" si="53"/>
        <v>1.4792848917653125</v>
      </c>
      <c r="AE41" s="105"/>
      <c r="AF41" s="26">
        <f t="shared" si="54"/>
        <v>90</v>
      </c>
      <c r="AG41" s="25">
        <f t="shared" si="55"/>
        <v>1.4500653490431288</v>
      </c>
      <c r="AH41" s="123"/>
      <c r="AI41" s="122">
        <f t="shared" si="56"/>
        <v>0.05</v>
      </c>
      <c r="AJ41" s="124">
        <f t="shared" si="57"/>
        <v>0</v>
      </c>
      <c r="AL41" s="25">
        <f t="shared" si="71"/>
        <v>6.2810066785921075</v>
      </c>
      <c r="AM41" s="25">
        <f t="shared" si="72"/>
        <v>1</v>
      </c>
      <c r="AO41" s="33">
        <f t="shared" si="73"/>
        <v>2100</v>
      </c>
      <c r="AP41" s="33">
        <f t="shared" si="74"/>
        <v>2100</v>
      </c>
      <c r="AQ41" s="125"/>
      <c r="AR41" s="126">
        <f t="shared" si="75"/>
        <v>19511.936397908496</v>
      </c>
      <c r="AS41" s="126">
        <f t="shared" si="76"/>
        <v>19126.527297643264</v>
      </c>
      <c r="AT41" s="126"/>
      <c r="AU41" s="62">
        <f t="shared" si="58"/>
        <v>1251.4572102510301</v>
      </c>
      <c r="AV41" s="62">
        <f t="shared" si="59"/>
        <v>6366.041921474326</v>
      </c>
      <c r="AW41" s="62">
        <f t="shared" si="60"/>
        <v>7617.4991317253562</v>
      </c>
      <c r="AX41" s="61">
        <f t="shared" si="77"/>
        <v>1347.6971079544098</v>
      </c>
      <c r="AY41" s="61"/>
      <c r="AZ41" s="33">
        <f>IF(B41="","",VLOOKUP($A$3,'Tab1-Plan'!$B$30:$F$33,IF(B41&lt;65,2,3),FALSE))</f>
        <v>1000</v>
      </c>
      <c r="BA41" s="33">
        <f>IF(T41="","",VLOOKUP($A$3,'Tab1-Plan'!$B$30:$F$33,IF(T41&lt;65,4,5),FALSE))</f>
        <v>1500</v>
      </c>
      <c r="BB41" s="115"/>
      <c r="BC41" s="126">
        <f t="shared" si="61"/>
        <v>1000</v>
      </c>
      <c r="BD41" s="126">
        <f t="shared" si="62"/>
        <v>1500</v>
      </c>
      <c r="BE41" s="125"/>
      <c r="BF41" s="62">
        <f t="shared" si="63"/>
        <v>64.138032470481761</v>
      </c>
      <c r="BG41" s="62">
        <f t="shared" si="64"/>
        <v>499.25753554792493</v>
      </c>
      <c r="BH41" s="62">
        <f t="shared" si="65"/>
        <v>563.39556801840672</v>
      </c>
      <c r="BI41" s="61">
        <f t="shared" si="66"/>
        <v>99.67662148991424</v>
      </c>
      <c r="BJ41" s="61"/>
      <c r="BK41" s="61">
        <f t="shared" si="67"/>
        <v>7054.103563706949</v>
      </c>
      <c r="BL41" s="61">
        <f t="shared" si="68"/>
        <v>1248.0204864644957</v>
      </c>
      <c r="BM41" s="127"/>
      <c r="BU41" s="37"/>
      <c r="BV41" s="127"/>
      <c r="CD41" s="37"/>
      <c r="CE41" s="127"/>
      <c r="CF41" s="127"/>
    </row>
    <row r="42" spans="1:84">
      <c r="A42" s="26">
        <f t="shared" si="31"/>
        <v>2060</v>
      </c>
      <c r="B42" s="26">
        <f t="shared" si="32"/>
        <v>95</v>
      </c>
      <c r="C42" s="26">
        <f t="shared" si="45"/>
        <v>32</v>
      </c>
      <c r="D42" s="103">
        <f t="shared" si="46"/>
        <v>0</v>
      </c>
      <c r="E42" s="118">
        <f t="shared" si="47"/>
        <v>0</v>
      </c>
      <c r="F42" s="103">
        <f t="shared" si="48"/>
        <v>0.2341</v>
      </c>
      <c r="G42" s="103"/>
      <c r="H42" s="60">
        <f t="shared" si="4"/>
        <v>1</v>
      </c>
      <c r="I42" s="64">
        <v>1</v>
      </c>
      <c r="J42" s="64">
        <v>1</v>
      </c>
      <c r="K42" s="103">
        <f t="shared" si="33"/>
        <v>5.6295780478271447E-2</v>
      </c>
      <c r="L42" s="103">
        <f t="shared" si="5"/>
        <v>0</v>
      </c>
      <c r="M42" s="103">
        <f t="shared" si="6"/>
        <v>0</v>
      </c>
      <c r="N42" s="103">
        <f t="shared" si="7"/>
        <v>1.3178842209963347E-2</v>
      </c>
      <c r="O42" s="103">
        <f t="shared" si="8"/>
        <v>4.3116938268308098E-2</v>
      </c>
      <c r="P42" s="103">
        <f t="shared" si="34"/>
        <v>5.6295780478271461E-2</v>
      </c>
      <c r="Q42" s="103">
        <f t="shared" si="9"/>
        <v>4.3116938268308112E-2</v>
      </c>
      <c r="R42" s="103">
        <f t="shared" si="10"/>
        <v>4.9706359373289787E-2</v>
      </c>
      <c r="T42" s="26">
        <f t="shared" si="35"/>
        <v>91</v>
      </c>
      <c r="U42" s="119">
        <f t="shared" si="49"/>
        <v>0.1231</v>
      </c>
      <c r="V42" s="119"/>
      <c r="W42" s="120">
        <f t="shared" si="69"/>
        <v>0.31313105467193941</v>
      </c>
      <c r="X42" s="120">
        <f t="shared" si="50"/>
        <v>0.2745846218418237</v>
      </c>
      <c r="Y42" s="120">
        <f t="shared" si="51"/>
        <v>0.29385783825688155</v>
      </c>
      <c r="Z42" s="120"/>
      <c r="AA42" s="119">
        <f t="shared" si="70"/>
        <v>0.16849638352422885</v>
      </c>
      <c r="AC42" s="26">
        <f t="shared" si="52"/>
        <v>95</v>
      </c>
      <c r="AD42" s="25">
        <f t="shared" si="53"/>
        <v>1.486681316224139</v>
      </c>
      <c r="AE42" s="105"/>
      <c r="AF42" s="26">
        <f t="shared" si="54"/>
        <v>91</v>
      </c>
      <c r="AG42" s="25">
        <f t="shared" si="55"/>
        <v>1.4573156757883443</v>
      </c>
      <c r="AH42" s="123"/>
      <c r="AI42" s="122">
        <f t="shared" si="56"/>
        <v>0.05</v>
      </c>
      <c r="AJ42" s="124">
        <f t="shared" si="57"/>
        <v>0</v>
      </c>
      <c r="AL42" s="25">
        <f t="shared" si="71"/>
        <v>6.5950570125217132</v>
      </c>
      <c r="AM42" s="25">
        <f t="shared" si="72"/>
        <v>1</v>
      </c>
      <c r="AO42" s="33">
        <f t="shared" si="73"/>
        <v>2100</v>
      </c>
      <c r="AP42" s="33">
        <f t="shared" si="74"/>
        <v>2100</v>
      </c>
      <c r="AQ42" s="125"/>
      <c r="AR42" s="126">
        <f t="shared" si="75"/>
        <v>20589.97088389294</v>
      </c>
      <c r="AS42" s="126">
        <f t="shared" si="76"/>
        <v>20183.267930838054</v>
      </c>
      <c r="AT42" s="126"/>
      <c r="AU42" s="62">
        <f t="shared" si="58"/>
        <v>1023.4524922403556</v>
      </c>
      <c r="AV42" s="62">
        <f t="shared" si="59"/>
        <v>5931.0114831155133</v>
      </c>
      <c r="AW42" s="62">
        <f t="shared" si="60"/>
        <v>6954.4639753558686</v>
      </c>
      <c r="AX42" s="61">
        <f t="shared" si="77"/>
        <v>1171.8020291969956</v>
      </c>
      <c r="AY42" s="61"/>
      <c r="AZ42" s="33">
        <f>IF(B42="","",VLOOKUP($A$3,'Tab1-Plan'!$B$30:$F$33,IF(B42&lt;65,2,3),FALSE))</f>
        <v>1000</v>
      </c>
      <c r="BA42" s="33">
        <f>IF(T42="","",VLOOKUP($A$3,'Tab1-Plan'!$B$30:$F$33,IF(T42&lt;65,4,5),FALSE))</f>
        <v>1500</v>
      </c>
      <c r="BB42" s="115"/>
      <c r="BC42" s="126">
        <f t="shared" si="61"/>
        <v>1000</v>
      </c>
      <c r="BD42" s="126">
        <f t="shared" si="62"/>
        <v>1500</v>
      </c>
      <c r="BE42" s="125"/>
      <c r="BF42" s="62">
        <f t="shared" si="63"/>
        <v>49.706359373289786</v>
      </c>
      <c r="BG42" s="62">
        <f t="shared" si="64"/>
        <v>440.78675738532235</v>
      </c>
      <c r="BH42" s="62">
        <f t="shared" si="65"/>
        <v>490.49311675861213</v>
      </c>
      <c r="BI42" s="61">
        <f t="shared" si="66"/>
        <v>82.646316317353467</v>
      </c>
      <c r="BJ42" s="61"/>
      <c r="BK42" s="61">
        <f t="shared" si="67"/>
        <v>6463.9708585972567</v>
      </c>
      <c r="BL42" s="61">
        <f t="shared" si="68"/>
        <v>1089.1557128796421</v>
      </c>
      <c r="BM42" s="127"/>
      <c r="BU42" s="37"/>
      <c r="BV42" s="127"/>
      <c r="CD42" s="37"/>
      <c r="CE42" s="127"/>
      <c r="CF42" s="127"/>
    </row>
    <row r="43" spans="1:84">
      <c r="A43" s="26">
        <f t="shared" si="31"/>
        <v>2061</v>
      </c>
      <c r="B43" s="26">
        <f t="shared" si="32"/>
        <v>96</v>
      </c>
      <c r="C43" s="26">
        <f t="shared" si="45"/>
        <v>32</v>
      </c>
      <c r="D43" s="103">
        <f t="shared" si="46"/>
        <v>0</v>
      </c>
      <c r="E43" s="118">
        <f t="shared" si="47"/>
        <v>0</v>
      </c>
      <c r="F43" s="103">
        <f t="shared" si="48"/>
        <v>0.24840000000000001</v>
      </c>
      <c r="G43" s="103"/>
      <c r="H43" s="60">
        <f t="shared" si="4"/>
        <v>1</v>
      </c>
      <c r="I43" s="64">
        <v>1</v>
      </c>
      <c r="J43" s="64">
        <v>1</v>
      </c>
      <c r="K43" s="103">
        <f t="shared" si="33"/>
        <v>4.3116938268308098E-2</v>
      </c>
      <c r="L43" s="103">
        <f t="shared" si="5"/>
        <v>0</v>
      </c>
      <c r="M43" s="103">
        <f t="shared" si="6"/>
        <v>0</v>
      </c>
      <c r="N43" s="103">
        <f t="shared" si="7"/>
        <v>1.0710247465847733E-2</v>
      </c>
      <c r="O43" s="103">
        <f t="shared" si="8"/>
        <v>3.2406690802460364E-2</v>
      </c>
      <c r="P43" s="103">
        <f t="shared" si="34"/>
        <v>4.3116938268308112E-2</v>
      </c>
      <c r="Q43" s="103">
        <f t="shared" si="9"/>
        <v>3.2406690802460378E-2</v>
      </c>
      <c r="R43" s="103">
        <f t="shared" si="10"/>
        <v>3.7761814535384242E-2</v>
      </c>
      <c r="T43" s="26">
        <f t="shared" si="35"/>
        <v>92</v>
      </c>
      <c r="U43" s="119">
        <f t="shared" si="49"/>
        <v>0.1356</v>
      </c>
      <c r="V43" s="119"/>
      <c r="W43" s="120">
        <f t="shared" si="69"/>
        <v>0.2745846218418237</v>
      </c>
      <c r="X43" s="120">
        <f t="shared" si="50"/>
        <v>0.23735094712007243</v>
      </c>
      <c r="Y43" s="120">
        <f t="shared" si="51"/>
        <v>0.25596778448094804</v>
      </c>
      <c r="Z43" s="120"/>
      <c r="AA43" s="119">
        <f t="shared" si="70"/>
        <v>0.16047274621355129</v>
      </c>
      <c r="AC43" s="26">
        <f t="shared" si="52"/>
        <v>96</v>
      </c>
      <c r="AD43" s="25">
        <f t="shared" si="53"/>
        <v>1.4941147228052596</v>
      </c>
      <c r="AE43" s="105"/>
      <c r="AF43" s="26">
        <f t="shared" si="54"/>
        <v>92</v>
      </c>
      <c r="AG43" s="25">
        <f t="shared" si="55"/>
        <v>1.4646022541672858</v>
      </c>
      <c r="AH43" s="123"/>
      <c r="AI43" s="122">
        <f t="shared" si="56"/>
        <v>0.05</v>
      </c>
      <c r="AJ43" s="124">
        <f t="shared" si="57"/>
        <v>0</v>
      </c>
      <c r="AL43" s="25">
        <f t="shared" si="71"/>
        <v>6.9248098631477992</v>
      </c>
      <c r="AM43" s="25">
        <f t="shared" si="72"/>
        <v>1</v>
      </c>
      <c r="AO43" s="33">
        <f t="shared" si="73"/>
        <v>2100</v>
      </c>
      <c r="AP43" s="33">
        <f t="shared" si="74"/>
        <v>2100</v>
      </c>
      <c r="AQ43" s="125"/>
      <c r="AR43" s="126">
        <f t="shared" si="75"/>
        <v>21727.566775228024</v>
      </c>
      <c r="AS43" s="126">
        <f t="shared" si="76"/>
        <v>21298.393484016851</v>
      </c>
      <c r="AT43" s="126"/>
      <c r="AU43" s="62">
        <f t="shared" si="58"/>
        <v>820.47234687133732</v>
      </c>
      <c r="AV43" s="62">
        <f t="shared" si="59"/>
        <v>5451.7025931072531</v>
      </c>
      <c r="AW43" s="62">
        <f t="shared" si="60"/>
        <v>6272.1749399785904</v>
      </c>
      <c r="AX43" s="61">
        <f t="shared" si="77"/>
        <v>1006.5131373501806</v>
      </c>
      <c r="AY43" s="61"/>
      <c r="AZ43" s="33">
        <f>IF(B43="","",VLOOKUP($A$3,'Tab1-Plan'!$B$30:$F$33,IF(B43&lt;65,2,3),FALSE))</f>
        <v>1000</v>
      </c>
      <c r="BA43" s="33">
        <f>IF(T43="","",VLOOKUP($A$3,'Tab1-Plan'!$B$30:$F$33,IF(T43&lt;65,4,5),FALSE))</f>
        <v>1500</v>
      </c>
      <c r="BB43" s="115"/>
      <c r="BC43" s="126">
        <f t="shared" si="61"/>
        <v>1000</v>
      </c>
      <c r="BD43" s="126">
        <f t="shared" si="62"/>
        <v>1500</v>
      </c>
      <c r="BE43" s="125"/>
      <c r="BF43" s="62">
        <f t="shared" si="63"/>
        <v>37.761814535384239</v>
      </c>
      <c r="BG43" s="62">
        <f t="shared" si="64"/>
        <v>383.95167672142207</v>
      </c>
      <c r="BH43" s="62">
        <f t="shared" si="65"/>
        <v>421.71349125680632</v>
      </c>
      <c r="BI43" s="61">
        <f t="shared" si="66"/>
        <v>67.67352205728416</v>
      </c>
      <c r="BJ43" s="61"/>
      <c r="BK43" s="61">
        <f t="shared" si="67"/>
        <v>5850.4614487217841</v>
      </c>
      <c r="BL43" s="61">
        <f t="shared" si="68"/>
        <v>938.8396152928965</v>
      </c>
      <c r="BM43" s="127"/>
      <c r="BU43" s="37"/>
      <c r="BV43" s="127"/>
      <c r="CD43" s="37"/>
      <c r="CE43" s="127"/>
      <c r="CF43" s="127"/>
    </row>
    <row r="44" spans="1:84">
      <c r="A44" s="26">
        <f t="shared" si="31"/>
        <v>2062</v>
      </c>
      <c r="B44" s="26">
        <f t="shared" si="32"/>
        <v>97</v>
      </c>
      <c r="C44" s="26">
        <f t="shared" si="45"/>
        <v>32</v>
      </c>
      <c r="D44" s="103">
        <f t="shared" si="46"/>
        <v>0</v>
      </c>
      <c r="E44" s="118">
        <f t="shared" si="47"/>
        <v>0</v>
      </c>
      <c r="F44" s="103">
        <f t="shared" si="48"/>
        <v>0.26400000000000001</v>
      </c>
      <c r="G44" s="103"/>
      <c r="H44" s="60">
        <f t="shared" si="4"/>
        <v>1</v>
      </c>
      <c r="I44" s="64">
        <v>1</v>
      </c>
      <c r="J44" s="64">
        <v>1</v>
      </c>
      <c r="K44" s="103">
        <f t="shared" si="33"/>
        <v>3.2406690802460364E-2</v>
      </c>
      <c r="L44" s="103">
        <f t="shared" si="5"/>
        <v>0</v>
      </c>
      <c r="M44" s="103">
        <f t="shared" si="6"/>
        <v>0</v>
      </c>
      <c r="N44" s="103">
        <f t="shared" si="7"/>
        <v>8.5553663718495373E-3</v>
      </c>
      <c r="O44" s="103">
        <f t="shared" si="8"/>
        <v>2.3851324430610825E-2</v>
      </c>
      <c r="P44" s="103">
        <f t="shared" si="34"/>
        <v>3.2406690802460378E-2</v>
      </c>
      <c r="Q44" s="103">
        <f t="shared" si="9"/>
        <v>2.3851324430610839E-2</v>
      </c>
      <c r="R44" s="103">
        <f t="shared" si="10"/>
        <v>2.8129007616535608E-2</v>
      </c>
      <c r="T44" s="26">
        <f t="shared" si="35"/>
        <v>93</v>
      </c>
      <c r="U44" s="119">
        <f t="shared" si="49"/>
        <v>0.14960000000000001</v>
      </c>
      <c r="V44" s="119"/>
      <c r="W44" s="120">
        <f t="shared" si="69"/>
        <v>0.23735094712007243</v>
      </c>
      <c r="X44" s="120">
        <f t="shared" si="50"/>
        <v>0.20184324543090962</v>
      </c>
      <c r="Y44" s="120">
        <f t="shared" si="51"/>
        <v>0.21959709627549101</v>
      </c>
      <c r="Z44" s="120"/>
      <c r="AA44" s="119">
        <f t="shared" si="70"/>
        <v>0.15283118687004885</v>
      </c>
      <c r="AC44" s="26">
        <f t="shared" si="52"/>
        <v>97</v>
      </c>
      <c r="AD44" s="25">
        <f t="shared" si="53"/>
        <v>1.5015852964192857</v>
      </c>
      <c r="AE44" s="105"/>
      <c r="AF44" s="26">
        <f t="shared" si="54"/>
        <v>93</v>
      </c>
      <c r="AG44" s="25">
        <f t="shared" si="55"/>
        <v>1.4719252654381221</v>
      </c>
      <c r="AH44" s="123"/>
      <c r="AI44" s="122">
        <f t="shared" si="56"/>
        <v>0.05</v>
      </c>
      <c r="AJ44" s="124">
        <f t="shared" si="57"/>
        <v>0</v>
      </c>
      <c r="AL44" s="25">
        <f t="shared" si="71"/>
        <v>7.2710503563051896</v>
      </c>
      <c r="AM44" s="25">
        <f t="shared" si="72"/>
        <v>1</v>
      </c>
      <c r="AO44" s="33">
        <f t="shared" si="73"/>
        <v>2100</v>
      </c>
      <c r="AP44" s="33">
        <f t="shared" si="74"/>
        <v>2100</v>
      </c>
      <c r="AQ44" s="125"/>
      <c r="AR44" s="126">
        <f t="shared" si="75"/>
        <v>22928.014839559371</v>
      </c>
      <c r="AS44" s="126">
        <f t="shared" si="76"/>
        <v>22475.129724008784</v>
      </c>
      <c r="AT44" s="126"/>
      <c r="AU44" s="62">
        <f t="shared" si="58"/>
        <v>644.94230405400697</v>
      </c>
      <c r="AV44" s="62">
        <f t="shared" si="59"/>
        <v>4935.4732258073063</v>
      </c>
      <c r="AW44" s="62">
        <f t="shared" si="60"/>
        <v>5580.4155298613132</v>
      </c>
      <c r="AX44" s="61">
        <f t="shared" si="77"/>
        <v>852.86152865675706</v>
      </c>
      <c r="AY44" s="61"/>
      <c r="AZ44" s="33">
        <f>IF(B44="","",VLOOKUP($A$3,'Tab1-Plan'!$B$30:$F$33,IF(B44&lt;65,2,3),FALSE))</f>
        <v>1000</v>
      </c>
      <c r="BA44" s="33">
        <f>IF(T44="","",VLOOKUP($A$3,'Tab1-Plan'!$B$30:$F$33,IF(T44&lt;65,4,5),FALSE))</f>
        <v>1500</v>
      </c>
      <c r="BB44" s="115"/>
      <c r="BC44" s="126">
        <f t="shared" si="61"/>
        <v>1000</v>
      </c>
      <c r="BD44" s="126">
        <f t="shared" si="62"/>
        <v>1500</v>
      </c>
      <c r="BE44" s="125"/>
      <c r="BF44" s="62">
        <f t="shared" si="63"/>
        <v>28.12900761653561</v>
      </c>
      <c r="BG44" s="62">
        <f t="shared" si="64"/>
        <v>329.39564441323654</v>
      </c>
      <c r="BH44" s="62">
        <f t="shared" si="65"/>
        <v>357.52465202977214</v>
      </c>
      <c r="BI44" s="61">
        <f t="shared" si="66"/>
        <v>54.640916905011295</v>
      </c>
      <c r="BJ44" s="61"/>
      <c r="BK44" s="61">
        <f t="shared" si="67"/>
        <v>5222.8908778315408</v>
      </c>
      <c r="BL44" s="61">
        <f t="shared" si="68"/>
        <v>798.22061175174576</v>
      </c>
      <c r="BM44" s="127"/>
      <c r="BU44" s="37"/>
      <c r="BV44" s="127"/>
      <c r="CD44" s="37"/>
      <c r="CE44" s="127"/>
      <c r="CF44" s="127"/>
    </row>
    <row r="45" spans="1:84">
      <c r="A45" s="26">
        <f t="shared" si="31"/>
        <v>2063</v>
      </c>
      <c r="B45" s="26">
        <f t="shared" si="32"/>
        <v>98</v>
      </c>
      <c r="C45" s="26">
        <f t="shared" si="45"/>
        <v>32</v>
      </c>
      <c r="D45" s="103">
        <f t="shared" si="46"/>
        <v>0</v>
      </c>
      <c r="E45" s="118">
        <f t="shared" si="47"/>
        <v>0</v>
      </c>
      <c r="F45" s="103">
        <f t="shared" si="48"/>
        <v>0.28079999999999999</v>
      </c>
      <c r="G45" s="103"/>
      <c r="H45" s="60">
        <f t="shared" si="4"/>
        <v>1</v>
      </c>
      <c r="I45" s="64">
        <v>1</v>
      </c>
      <c r="J45" s="64">
        <v>1</v>
      </c>
      <c r="K45" s="103">
        <f t="shared" si="33"/>
        <v>2.3851324430610825E-2</v>
      </c>
      <c r="L45" s="103">
        <f t="shared" si="5"/>
        <v>0</v>
      </c>
      <c r="M45" s="103">
        <f t="shared" si="6"/>
        <v>0</v>
      </c>
      <c r="N45" s="103">
        <f t="shared" si="7"/>
        <v>6.6974519001155195E-3</v>
      </c>
      <c r="O45" s="103">
        <f t="shared" si="8"/>
        <v>1.7153872530495304E-2</v>
      </c>
      <c r="P45" s="103">
        <f t="shared" si="34"/>
        <v>2.3851324430610839E-2</v>
      </c>
      <c r="Q45" s="103">
        <f t="shared" si="9"/>
        <v>1.7153872530495318E-2</v>
      </c>
      <c r="R45" s="103">
        <f t="shared" si="10"/>
        <v>2.050259848055308E-2</v>
      </c>
      <c r="T45" s="26">
        <f t="shared" si="35"/>
        <v>94</v>
      </c>
      <c r="U45" s="119">
        <f t="shared" si="49"/>
        <v>0.1651</v>
      </c>
      <c r="V45" s="119"/>
      <c r="W45" s="120">
        <f t="shared" si="69"/>
        <v>0.20184324543090962</v>
      </c>
      <c r="X45" s="120">
        <f t="shared" si="50"/>
        <v>0.16851892561026646</v>
      </c>
      <c r="Y45" s="120">
        <f t="shared" si="51"/>
        <v>0.18518108552058804</v>
      </c>
      <c r="Z45" s="120"/>
      <c r="AA45" s="119">
        <f t="shared" si="70"/>
        <v>0.14555351130480843</v>
      </c>
      <c r="AC45" s="26">
        <f t="shared" si="52"/>
        <v>98</v>
      </c>
      <c r="AD45" s="25">
        <f t="shared" si="53"/>
        <v>1.509093222901382</v>
      </c>
      <c r="AE45" s="105"/>
      <c r="AF45" s="26">
        <f t="shared" si="54"/>
        <v>94</v>
      </c>
      <c r="AG45" s="25">
        <f t="shared" si="55"/>
        <v>1.4792848917653125</v>
      </c>
      <c r="AH45" s="123"/>
      <c r="AI45" s="122">
        <f t="shared" si="56"/>
        <v>0.05</v>
      </c>
      <c r="AJ45" s="124">
        <f t="shared" si="57"/>
        <v>0</v>
      </c>
      <c r="AL45" s="25">
        <f t="shared" si="71"/>
        <v>7.634602874120449</v>
      </c>
      <c r="AM45" s="25">
        <f t="shared" si="72"/>
        <v>1</v>
      </c>
      <c r="AO45" s="33">
        <f t="shared" si="73"/>
        <v>2100</v>
      </c>
      <c r="AP45" s="33">
        <f t="shared" si="74"/>
        <v>2100</v>
      </c>
      <c r="AQ45" s="125"/>
      <c r="AR45" s="126">
        <f t="shared" si="75"/>
        <v>24194.787659445024</v>
      </c>
      <c r="AS45" s="126">
        <f t="shared" si="76"/>
        <v>23716.880641260264</v>
      </c>
      <c r="AT45" s="126"/>
      <c r="AU45" s="62">
        <f t="shared" si="58"/>
        <v>496.05601670384198</v>
      </c>
      <c r="AV45" s="62">
        <f t="shared" si="59"/>
        <v>4391.9177023107959</v>
      </c>
      <c r="AW45" s="62">
        <f t="shared" si="60"/>
        <v>4887.9737190146379</v>
      </c>
      <c r="AX45" s="61">
        <f t="shared" si="77"/>
        <v>711.46173796820358</v>
      </c>
      <c r="AY45" s="61"/>
      <c r="AZ45" s="33">
        <f>IF(B45="","",VLOOKUP($A$3,'Tab1-Plan'!$B$30:$F$33,IF(B45&lt;65,2,3),FALSE))</f>
        <v>1000</v>
      </c>
      <c r="BA45" s="33">
        <f>IF(T45="","",VLOOKUP($A$3,'Tab1-Plan'!$B$30:$F$33,IF(T45&lt;65,4,5),FALSE))</f>
        <v>1500</v>
      </c>
      <c r="BB45" s="115"/>
      <c r="BC45" s="126">
        <f t="shared" si="61"/>
        <v>1000</v>
      </c>
      <c r="BD45" s="126">
        <f t="shared" si="62"/>
        <v>1500</v>
      </c>
      <c r="BE45" s="125"/>
      <c r="BF45" s="62">
        <f t="shared" si="63"/>
        <v>20.502598480553079</v>
      </c>
      <c r="BG45" s="62">
        <f t="shared" si="64"/>
        <v>277.77162828088206</v>
      </c>
      <c r="BH45" s="62">
        <f t="shared" si="65"/>
        <v>298.27422676143516</v>
      </c>
      <c r="BI45" s="61">
        <f t="shared" si="66"/>
        <v>43.414861036853544</v>
      </c>
      <c r="BJ45" s="61"/>
      <c r="BK45" s="61">
        <f t="shared" si="67"/>
        <v>4589.6994922532031</v>
      </c>
      <c r="BL45" s="61">
        <f t="shared" si="68"/>
        <v>668.04687693135008</v>
      </c>
      <c r="BM45" s="127"/>
      <c r="BU45" s="37"/>
      <c r="BV45" s="127"/>
      <c r="CD45" s="37"/>
      <c r="CE45" s="127"/>
      <c r="CF45" s="127"/>
    </row>
    <row r="46" spans="1:84">
      <c r="A46" s="26">
        <f t="shared" si="31"/>
        <v>2064</v>
      </c>
      <c r="B46" s="26">
        <f t="shared" si="32"/>
        <v>99</v>
      </c>
      <c r="C46" s="26">
        <f t="shared" si="45"/>
        <v>32</v>
      </c>
      <c r="D46" s="103">
        <f t="shared" si="46"/>
        <v>0</v>
      </c>
      <c r="E46" s="118">
        <f t="shared" si="47"/>
        <v>0</v>
      </c>
      <c r="F46" s="103">
        <f t="shared" si="48"/>
        <v>0.29920000000000002</v>
      </c>
      <c r="G46" s="103"/>
      <c r="H46" s="60">
        <f t="shared" si="4"/>
        <v>1</v>
      </c>
      <c r="I46" s="64">
        <v>1</v>
      </c>
      <c r="J46" s="64">
        <v>1</v>
      </c>
      <c r="K46" s="103">
        <f t="shared" si="33"/>
        <v>1.7153872530495304E-2</v>
      </c>
      <c r="L46" s="103">
        <f t="shared" si="5"/>
        <v>0</v>
      </c>
      <c r="M46" s="103">
        <f t="shared" si="6"/>
        <v>0</v>
      </c>
      <c r="N46" s="103">
        <f t="shared" si="7"/>
        <v>5.1324386611241958E-3</v>
      </c>
      <c r="O46" s="103">
        <f t="shared" si="8"/>
        <v>1.2021433869371108E-2</v>
      </c>
      <c r="P46" s="103">
        <f t="shared" si="34"/>
        <v>1.7153872530495318E-2</v>
      </c>
      <c r="Q46" s="103">
        <f t="shared" si="9"/>
        <v>1.2021433869371118E-2</v>
      </c>
      <c r="R46" s="103">
        <f t="shared" si="10"/>
        <v>1.4587653199933218E-2</v>
      </c>
      <c r="T46" s="26">
        <f t="shared" si="35"/>
        <v>95</v>
      </c>
      <c r="U46" s="119">
        <f t="shared" si="49"/>
        <v>0.18240000000000001</v>
      </c>
      <c r="V46" s="119"/>
      <c r="W46" s="120">
        <f t="shared" si="69"/>
        <v>0.16851892561026646</v>
      </c>
      <c r="X46" s="120">
        <f t="shared" si="50"/>
        <v>0.13778107357895386</v>
      </c>
      <c r="Y46" s="120">
        <f t="shared" si="51"/>
        <v>0.15314999959461018</v>
      </c>
      <c r="Z46" s="120"/>
      <c r="AA46" s="119">
        <f t="shared" si="70"/>
        <v>0.13862239171886517</v>
      </c>
      <c r="AC46" s="26">
        <f t="shared" si="52"/>
        <v>99</v>
      </c>
      <c r="AD46" s="25">
        <f t="shared" si="53"/>
        <v>1.5166386890158887</v>
      </c>
      <c r="AE46" s="105"/>
      <c r="AF46" s="26">
        <f t="shared" si="54"/>
        <v>95</v>
      </c>
      <c r="AG46" s="25">
        <f t="shared" si="55"/>
        <v>1.486681316224139</v>
      </c>
      <c r="AH46" s="123"/>
      <c r="AI46" s="122">
        <f t="shared" si="56"/>
        <v>0.05</v>
      </c>
      <c r="AJ46" s="124">
        <f t="shared" si="57"/>
        <v>0</v>
      </c>
      <c r="AL46" s="25">
        <f t="shared" si="71"/>
        <v>8.0163330178264722</v>
      </c>
      <c r="AM46" s="25">
        <f t="shared" si="72"/>
        <v>1</v>
      </c>
      <c r="AO46" s="33">
        <f t="shared" si="73"/>
        <v>2100</v>
      </c>
      <c r="AP46" s="33">
        <f t="shared" si="74"/>
        <v>2100</v>
      </c>
      <c r="AQ46" s="125"/>
      <c r="AR46" s="126">
        <f t="shared" si="75"/>
        <v>25531.549677629358</v>
      </c>
      <c r="AS46" s="126">
        <f t="shared" si="76"/>
        <v>25027.238296689895</v>
      </c>
      <c r="AT46" s="126"/>
      <c r="AU46" s="62">
        <f t="shared" si="58"/>
        <v>372.44539235412384</v>
      </c>
      <c r="AV46" s="62">
        <f t="shared" si="59"/>
        <v>3832.9215349922697</v>
      </c>
      <c r="AW46" s="62">
        <f t="shared" si="60"/>
        <v>4205.3669273463938</v>
      </c>
      <c r="AX46" s="61">
        <f t="shared" si="77"/>
        <v>582.95802152417218</v>
      </c>
      <c r="AY46" s="61"/>
      <c r="AZ46" s="33">
        <f>IF(B46="","",VLOOKUP($A$3,'Tab1-Plan'!$B$30:$F$33,IF(B46&lt;65,2,3),FALSE))</f>
        <v>1000</v>
      </c>
      <c r="BA46" s="33">
        <f>IF(T46="","",VLOOKUP($A$3,'Tab1-Plan'!$B$30:$F$33,IF(T46&lt;65,4,5),FALSE))</f>
        <v>1500</v>
      </c>
      <c r="BB46" s="115"/>
      <c r="BC46" s="126">
        <f t="shared" si="61"/>
        <v>1000</v>
      </c>
      <c r="BD46" s="126">
        <f t="shared" si="62"/>
        <v>1500</v>
      </c>
      <c r="BE46" s="125"/>
      <c r="BF46" s="62">
        <f t="shared" si="63"/>
        <v>14.587653199933218</v>
      </c>
      <c r="BG46" s="62">
        <f t="shared" si="64"/>
        <v>229.72499939191528</v>
      </c>
      <c r="BH46" s="62">
        <f t="shared" si="65"/>
        <v>244.31265259184849</v>
      </c>
      <c r="BI46" s="61">
        <f t="shared" si="66"/>
        <v>33.867204229462239</v>
      </c>
      <c r="BJ46" s="61"/>
      <c r="BK46" s="61">
        <f t="shared" si="67"/>
        <v>3961.0542747545455</v>
      </c>
      <c r="BL46" s="61">
        <f t="shared" si="68"/>
        <v>549.09081729470995</v>
      </c>
      <c r="BM46" s="127"/>
      <c r="BU46" s="37"/>
      <c r="BV46" s="127"/>
      <c r="CD46" s="37"/>
      <c r="CE46" s="127"/>
      <c r="CF46" s="127"/>
    </row>
    <row r="47" spans="1:84">
      <c r="A47" s="26">
        <f t="shared" si="31"/>
        <v>2065</v>
      </c>
      <c r="B47" s="26">
        <f t="shared" si="32"/>
        <v>100</v>
      </c>
      <c r="C47" s="26">
        <f t="shared" si="45"/>
        <v>32</v>
      </c>
      <c r="D47" s="103">
        <f t="shared" si="46"/>
        <v>0</v>
      </c>
      <c r="E47" s="118">
        <f t="shared" si="47"/>
        <v>0</v>
      </c>
      <c r="F47" s="103">
        <f t="shared" si="48"/>
        <v>0.31919999999999998</v>
      </c>
      <c r="G47" s="103"/>
      <c r="H47" s="60">
        <f t="shared" si="4"/>
        <v>1</v>
      </c>
      <c r="I47" s="64">
        <v>1</v>
      </c>
      <c r="J47" s="64">
        <v>1</v>
      </c>
      <c r="K47" s="103">
        <f t="shared" si="33"/>
        <v>1.2021433869371108E-2</v>
      </c>
      <c r="L47" s="103">
        <f t="shared" si="5"/>
        <v>0</v>
      </c>
      <c r="M47" s="103">
        <f t="shared" si="6"/>
        <v>0</v>
      </c>
      <c r="N47" s="103">
        <f t="shared" si="7"/>
        <v>3.8372416911032574E-3</v>
      </c>
      <c r="O47" s="103">
        <f t="shared" si="8"/>
        <v>8.18419217826785E-3</v>
      </c>
      <c r="P47" s="103">
        <f t="shared" si="34"/>
        <v>1.2021433869371118E-2</v>
      </c>
      <c r="Q47" s="103">
        <f t="shared" si="9"/>
        <v>8.1841921782678587E-3</v>
      </c>
      <c r="R47" s="103">
        <f t="shared" si="10"/>
        <v>1.0102813023819488E-2</v>
      </c>
      <c r="T47" s="26">
        <f t="shared" si="35"/>
        <v>96</v>
      </c>
      <c r="U47" s="119">
        <f t="shared" si="49"/>
        <v>0.20180000000000001</v>
      </c>
      <c r="V47" s="119"/>
      <c r="W47" s="120">
        <f t="shared" si="69"/>
        <v>0.13778107357895386</v>
      </c>
      <c r="X47" s="120">
        <f t="shared" si="50"/>
        <v>0.10997685293072097</v>
      </c>
      <c r="Y47" s="120">
        <f t="shared" si="51"/>
        <v>0.12387896325483741</v>
      </c>
      <c r="Z47" s="120"/>
      <c r="AA47" s="119">
        <f t="shared" si="70"/>
        <v>0.13202132544653825</v>
      </c>
      <c r="AC47" s="26">
        <f t="shared" si="52"/>
        <v>100</v>
      </c>
      <c r="AD47" s="25">
        <f t="shared" si="53"/>
        <v>1.5242218824609679</v>
      </c>
      <c r="AE47" s="105"/>
      <c r="AF47" s="26">
        <f t="shared" si="54"/>
        <v>96</v>
      </c>
      <c r="AG47" s="25">
        <f t="shared" si="55"/>
        <v>1.4941147228052596</v>
      </c>
      <c r="AH47" s="123"/>
      <c r="AI47" s="122">
        <f t="shared" si="56"/>
        <v>0.05</v>
      </c>
      <c r="AJ47" s="124">
        <f t="shared" si="57"/>
        <v>0</v>
      </c>
      <c r="AL47" s="25">
        <f t="shared" si="71"/>
        <v>8.417149668717796</v>
      </c>
      <c r="AM47" s="25">
        <f t="shared" si="72"/>
        <v>1</v>
      </c>
      <c r="AO47" s="33">
        <f t="shared" si="73"/>
        <v>2100</v>
      </c>
      <c r="AP47" s="33">
        <f t="shared" si="74"/>
        <v>2100</v>
      </c>
      <c r="AQ47" s="125"/>
      <c r="AR47" s="126">
        <f t="shared" si="75"/>
        <v>26942.16779731838</v>
      </c>
      <c r="AS47" s="126">
        <f t="shared" si="76"/>
        <v>26409.993212582012</v>
      </c>
      <c r="AT47" s="126"/>
      <c r="AU47" s="62">
        <f t="shared" si="58"/>
        <v>272.19168371267813</v>
      </c>
      <c r="AV47" s="62">
        <f t="shared" si="59"/>
        <v>3271.6425787419525</v>
      </c>
      <c r="AW47" s="62">
        <f t="shared" si="60"/>
        <v>3543.8342624546308</v>
      </c>
      <c r="AX47" s="61">
        <f t="shared" si="77"/>
        <v>467.86169649211564</v>
      </c>
      <c r="AY47" s="61"/>
      <c r="AZ47" s="33">
        <f>IF(B47="","",VLOOKUP($A$3,'Tab1-Plan'!$B$30:$F$33,IF(B47&lt;65,2,3),FALSE))</f>
        <v>1000</v>
      </c>
      <c r="BA47" s="33">
        <f>IF(T47="","",VLOOKUP($A$3,'Tab1-Plan'!$B$30:$F$33,IF(T47&lt;65,4,5),FALSE))</f>
        <v>1500</v>
      </c>
      <c r="BB47" s="115"/>
      <c r="BC47" s="126">
        <f t="shared" si="61"/>
        <v>1000</v>
      </c>
      <c r="BD47" s="126">
        <f t="shared" si="62"/>
        <v>1500</v>
      </c>
      <c r="BE47" s="125"/>
      <c r="BF47" s="62">
        <f t="shared" si="63"/>
        <v>10.102813023819488</v>
      </c>
      <c r="BG47" s="62">
        <f t="shared" si="64"/>
        <v>185.8184448822561</v>
      </c>
      <c r="BH47" s="62">
        <f t="shared" si="65"/>
        <v>195.9212579060756</v>
      </c>
      <c r="BI47" s="61">
        <f t="shared" si="66"/>
        <v>25.865784151913161</v>
      </c>
      <c r="BJ47" s="61"/>
      <c r="BK47" s="61">
        <f t="shared" si="67"/>
        <v>3347.9130045485554</v>
      </c>
      <c r="BL47" s="61">
        <f t="shared" si="68"/>
        <v>441.99591234020249</v>
      </c>
      <c r="BM47" s="127"/>
      <c r="BU47" s="37"/>
      <c r="BV47" s="127"/>
      <c r="CD47" s="37"/>
      <c r="CE47" s="127"/>
      <c r="CF47" s="127"/>
    </row>
    <row r="48" spans="1:84">
      <c r="A48" s="26">
        <f t="shared" si="31"/>
        <v>2066</v>
      </c>
      <c r="B48" s="26">
        <f t="shared" si="32"/>
        <v>101</v>
      </c>
      <c r="C48" s="26">
        <f t="shared" si="45"/>
        <v>32</v>
      </c>
      <c r="D48" s="103">
        <f t="shared" si="46"/>
        <v>0</v>
      </c>
      <c r="E48" s="118">
        <f t="shared" si="47"/>
        <v>0</v>
      </c>
      <c r="F48" s="103">
        <f t="shared" si="48"/>
        <v>0.34110000000000001</v>
      </c>
      <c r="G48" s="103"/>
      <c r="H48" s="60">
        <f t="shared" si="4"/>
        <v>1</v>
      </c>
      <c r="I48" s="64">
        <v>1</v>
      </c>
      <c r="J48" s="64">
        <v>1</v>
      </c>
      <c r="K48" s="103">
        <f t="shared" si="33"/>
        <v>8.18419217826785E-3</v>
      </c>
      <c r="L48" s="103">
        <f t="shared" si="5"/>
        <v>0</v>
      </c>
      <c r="M48" s="103">
        <f t="shared" si="6"/>
        <v>0</v>
      </c>
      <c r="N48" s="103">
        <f t="shared" si="7"/>
        <v>2.7916279520071637E-3</v>
      </c>
      <c r="O48" s="103">
        <f t="shared" si="8"/>
        <v>5.3925642262606863E-3</v>
      </c>
      <c r="P48" s="103">
        <f t="shared" si="34"/>
        <v>8.1841921782678587E-3</v>
      </c>
      <c r="Q48" s="103">
        <f t="shared" si="9"/>
        <v>5.3925642262606923E-3</v>
      </c>
      <c r="R48" s="103">
        <f t="shared" si="10"/>
        <v>6.7883782022642759E-3</v>
      </c>
      <c r="T48" s="26">
        <f t="shared" si="35"/>
        <v>97</v>
      </c>
      <c r="U48" s="119">
        <f t="shared" si="49"/>
        <v>0.222</v>
      </c>
      <c r="V48" s="119"/>
      <c r="W48" s="120">
        <f t="shared" si="69"/>
        <v>0.10997685293072097</v>
      </c>
      <c r="X48" s="120">
        <f t="shared" si="50"/>
        <v>8.5561991580100916E-2</v>
      </c>
      <c r="Y48" s="120">
        <f t="shared" si="51"/>
        <v>9.7769422255410937E-2</v>
      </c>
      <c r="Z48" s="120"/>
      <c r="AA48" s="119">
        <f t="shared" si="70"/>
        <v>0.12573459566336975</v>
      </c>
      <c r="AC48" s="26">
        <f t="shared" si="52"/>
        <v>101</v>
      </c>
      <c r="AD48" s="25">
        <f t="shared" si="53"/>
        <v>1.5242218824609679</v>
      </c>
      <c r="AE48" s="105"/>
      <c r="AF48" s="26">
        <f t="shared" si="54"/>
        <v>97</v>
      </c>
      <c r="AG48" s="25">
        <f t="shared" si="55"/>
        <v>1.5015852964192857</v>
      </c>
      <c r="AH48" s="123"/>
      <c r="AI48" s="122">
        <f t="shared" si="56"/>
        <v>0.05</v>
      </c>
      <c r="AJ48" s="124">
        <f t="shared" si="57"/>
        <v>0</v>
      </c>
      <c r="AL48" s="25">
        <f t="shared" si="71"/>
        <v>8.8380071521536863</v>
      </c>
      <c r="AM48" s="25">
        <f t="shared" si="72"/>
        <v>1</v>
      </c>
      <c r="AO48" s="33">
        <f t="shared" si="73"/>
        <v>2100</v>
      </c>
      <c r="AP48" s="33">
        <f t="shared" si="74"/>
        <v>2100</v>
      </c>
      <c r="AQ48" s="125"/>
      <c r="AR48" s="126">
        <f t="shared" si="75"/>
        <v>28289.276187184299</v>
      </c>
      <c r="AS48" s="126">
        <f t="shared" si="76"/>
        <v>27869.145337577171</v>
      </c>
      <c r="AT48" s="126"/>
      <c r="AU48" s="62">
        <f t="shared" si="58"/>
        <v>192.03830582691575</v>
      </c>
      <c r="AV48" s="62">
        <f t="shared" si="59"/>
        <v>2724.7502384069994</v>
      </c>
      <c r="AW48" s="62">
        <f t="shared" si="60"/>
        <v>2916.7885442339152</v>
      </c>
      <c r="AX48" s="61">
        <f t="shared" si="77"/>
        <v>366.7412282448002</v>
      </c>
      <c r="AY48" s="61"/>
      <c r="AZ48" s="33">
        <f>IF(B48="","",VLOOKUP($A$3,'Tab1-Plan'!$B$30:$F$33,IF(B48&lt;65,2,3),FALSE))</f>
        <v>1000</v>
      </c>
      <c r="BA48" s="33">
        <f>IF(T48="","",VLOOKUP($A$3,'Tab1-Plan'!$B$30:$F$33,IF(T48&lt;65,4,5),FALSE))</f>
        <v>1500</v>
      </c>
      <c r="BB48" s="115"/>
      <c r="BC48" s="126">
        <f t="shared" si="61"/>
        <v>1000</v>
      </c>
      <c r="BD48" s="126">
        <f t="shared" si="62"/>
        <v>1500</v>
      </c>
      <c r="BE48" s="125"/>
      <c r="BF48" s="62">
        <f t="shared" si="63"/>
        <v>6.7883782022642762</v>
      </c>
      <c r="BG48" s="62">
        <f t="shared" si="64"/>
        <v>146.6541333831164</v>
      </c>
      <c r="BH48" s="62">
        <f t="shared" si="65"/>
        <v>153.44251158538069</v>
      </c>
      <c r="BI48" s="61">
        <f t="shared" si="66"/>
        <v>19.293032151759771</v>
      </c>
      <c r="BJ48" s="61"/>
      <c r="BK48" s="61">
        <f t="shared" si="67"/>
        <v>2763.3460326485347</v>
      </c>
      <c r="BL48" s="61">
        <f t="shared" si="68"/>
        <v>347.44819609304045</v>
      </c>
      <c r="BM48" s="127"/>
      <c r="BU48" s="37"/>
      <c r="BV48" s="127"/>
      <c r="CD48" s="37"/>
      <c r="CE48" s="127"/>
      <c r="CF48" s="127"/>
    </row>
    <row r="49" spans="1:84">
      <c r="A49" s="26">
        <f t="shared" si="31"/>
        <v>2067</v>
      </c>
      <c r="B49" s="26">
        <f t="shared" si="32"/>
        <v>102</v>
      </c>
      <c r="C49" s="26">
        <f t="shared" si="45"/>
        <v>32</v>
      </c>
      <c r="D49" s="103">
        <f t="shared" si="46"/>
        <v>0</v>
      </c>
      <c r="E49" s="118">
        <f t="shared" si="47"/>
        <v>0</v>
      </c>
      <c r="F49" s="103">
        <f t="shared" si="48"/>
        <v>0.36509999999999998</v>
      </c>
      <c r="G49" s="103"/>
      <c r="H49" s="60">
        <f t="shared" si="4"/>
        <v>1</v>
      </c>
      <c r="I49" s="64">
        <v>1</v>
      </c>
      <c r="J49" s="64">
        <v>1</v>
      </c>
      <c r="K49" s="103">
        <f t="shared" si="33"/>
        <v>5.3925642262606863E-3</v>
      </c>
      <c r="L49" s="103">
        <f t="shared" si="5"/>
        <v>0</v>
      </c>
      <c r="M49" s="103">
        <f t="shared" si="6"/>
        <v>0</v>
      </c>
      <c r="N49" s="103">
        <f t="shared" si="7"/>
        <v>1.9688251990077764E-3</v>
      </c>
      <c r="O49" s="103">
        <f t="shared" si="8"/>
        <v>3.4237390272529099E-3</v>
      </c>
      <c r="P49" s="103">
        <f t="shared" si="34"/>
        <v>5.3925642262606923E-3</v>
      </c>
      <c r="Q49" s="103">
        <f t="shared" si="9"/>
        <v>3.4237390272529138E-3</v>
      </c>
      <c r="R49" s="103">
        <f t="shared" si="10"/>
        <v>4.4081516267568035E-3</v>
      </c>
      <c r="T49" s="26">
        <f t="shared" si="35"/>
        <v>98</v>
      </c>
      <c r="U49" s="119">
        <f t="shared" si="49"/>
        <v>0.24390000000000001</v>
      </c>
      <c r="V49" s="119"/>
      <c r="W49" s="120">
        <f t="shared" si="69"/>
        <v>8.5561991580100916E-2</v>
      </c>
      <c r="X49" s="120">
        <f t="shared" si="50"/>
        <v>6.4693421833714307E-2</v>
      </c>
      <c r="Y49" s="120">
        <f t="shared" si="51"/>
        <v>7.5127706706907604E-2</v>
      </c>
      <c r="Z49" s="120"/>
      <c r="AA49" s="119">
        <f t="shared" si="70"/>
        <v>0.11974723396511404</v>
      </c>
      <c r="AC49" s="26">
        <f t="shared" si="52"/>
        <v>102</v>
      </c>
      <c r="AD49" s="25">
        <f t="shared" si="53"/>
        <v>1.5242218824609679</v>
      </c>
      <c r="AE49" s="105"/>
      <c r="AF49" s="26">
        <f t="shared" si="54"/>
        <v>98</v>
      </c>
      <c r="AG49" s="25">
        <f t="shared" si="55"/>
        <v>1.509093222901382</v>
      </c>
      <c r="AH49" s="123"/>
      <c r="AI49" s="122">
        <f t="shared" si="56"/>
        <v>0.05</v>
      </c>
      <c r="AJ49" s="124">
        <f t="shared" si="57"/>
        <v>0</v>
      </c>
      <c r="AL49" s="25">
        <f t="shared" si="71"/>
        <v>9.2799075097613706</v>
      </c>
      <c r="AM49" s="25">
        <f t="shared" si="72"/>
        <v>1</v>
      </c>
      <c r="AO49" s="33">
        <f t="shared" si="73"/>
        <v>2100</v>
      </c>
      <c r="AP49" s="33">
        <f t="shared" si="74"/>
        <v>2100</v>
      </c>
      <c r="AQ49" s="125"/>
      <c r="AR49" s="126">
        <f t="shared" si="75"/>
        <v>29703.739996543514</v>
      </c>
      <c r="AS49" s="126">
        <f t="shared" si="76"/>
        <v>29408.915617478302</v>
      </c>
      <c r="AT49" s="126"/>
      <c r="AU49" s="62">
        <f t="shared" si="58"/>
        <v>130.93858978652443</v>
      </c>
      <c r="AV49" s="62">
        <f t="shared" si="59"/>
        <v>2209.4243870781042</v>
      </c>
      <c r="AW49" s="62">
        <f t="shared" si="60"/>
        <v>2340.3629768646288</v>
      </c>
      <c r="AX49" s="61">
        <f t="shared" si="77"/>
        <v>280.2519929538995</v>
      </c>
      <c r="AY49" s="61"/>
      <c r="AZ49" s="33">
        <f>IF(B49="","",VLOOKUP($A$3,'Tab1-Plan'!$B$30:$F$33,IF(B49&lt;65,2,3),FALSE))</f>
        <v>1000</v>
      </c>
      <c r="BA49" s="33">
        <f>IF(T49="","",VLOOKUP($A$3,'Tab1-Plan'!$B$30:$F$33,IF(T49&lt;65,4,5),FALSE))</f>
        <v>1500</v>
      </c>
      <c r="BB49" s="115"/>
      <c r="BC49" s="126">
        <f t="shared" si="61"/>
        <v>1000</v>
      </c>
      <c r="BD49" s="126">
        <f t="shared" si="62"/>
        <v>1500</v>
      </c>
      <c r="BE49" s="125"/>
      <c r="BF49" s="62">
        <f t="shared" si="63"/>
        <v>4.4081516267568031</v>
      </c>
      <c r="BG49" s="62">
        <f t="shared" si="64"/>
        <v>112.69156006036141</v>
      </c>
      <c r="BH49" s="62">
        <f t="shared" si="65"/>
        <v>117.09971168711822</v>
      </c>
      <c r="BI49" s="61">
        <f t="shared" si="66"/>
        <v>14.022366572644744</v>
      </c>
      <c r="BJ49" s="61"/>
      <c r="BK49" s="61">
        <f t="shared" si="67"/>
        <v>2223.2632651775107</v>
      </c>
      <c r="BL49" s="61">
        <f t="shared" si="68"/>
        <v>266.22962638125477</v>
      </c>
      <c r="BM49" s="129"/>
      <c r="BU49" s="37"/>
      <c r="BV49" s="129"/>
      <c r="CD49" s="37"/>
      <c r="CE49" s="127"/>
      <c r="CF49" s="127"/>
    </row>
    <row r="50" spans="1:84">
      <c r="A50" s="26">
        <f t="shared" si="31"/>
        <v>2068</v>
      </c>
      <c r="B50" s="26">
        <f t="shared" si="32"/>
        <v>103</v>
      </c>
      <c r="C50" s="26">
        <f t="shared" si="45"/>
        <v>32</v>
      </c>
      <c r="D50" s="103">
        <f t="shared" si="46"/>
        <v>0</v>
      </c>
      <c r="E50" s="118">
        <f t="shared" si="47"/>
        <v>0</v>
      </c>
      <c r="F50" s="103">
        <f t="shared" si="48"/>
        <v>0.3931</v>
      </c>
      <c r="G50" s="103"/>
      <c r="H50" s="60">
        <f t="shared" si="4"/>
        <v>1</v>
      </c>
      <c r="I50" s="64">
        <v>1</v>
      </c>
      <c r="J50" s="64">
        <v>1</v>
      </c>
      <c r="K50" s="103">
        <f t="shared" si="33"/>
        <v>3.4237390272529099E-3</v>
      </c>
      <c r="L50" s="103">
        <f t="shared" si="5"/>
        <v>0</v>
      </c>
      <c r="M50" s="103">
        <f t="shared" si="6"/>
        <v>0</v>
      </c>
      <c r="N50" s="103">
        <f t="shared" si="7"/>
        <v>1.3458718116131189E-3</v>
      </c>
      <c r="O50" s="103">
        <f t="shared" si="8"/>
        <v>2.0778672156397909E-3</v>
      </c>
      <c r="P50" s="103">
        <f t="shared" si="34"/>
        <v>3.4237390272529138E-3</v>
      </c>
      <c r="Q50" s="103">
        <f t="shared" si="9"/>
        <v>2.0778672156397935E-3</v>
      </c>
      <c r="R50" s="103">
        <f t="shared" si="10"/>
        <v>2.7508031214463534E-3</v>
      </c>
      <c r="T50" s="26">
        <f t="shared" si="35"/>
        <v>99</v>
      </c>
      <c r="U50" s="119">
        <f t="shared" si="49"/>
        <v>0.26819999999999999</v>
      </c>
      <c r="V50" s="119"/>
      <c r="W50" s="120">
        <f t="shared" si="69"/>
        <v>6.4693421833714307E-2</v>
      </c>
      <c r="X50" s="120">
        <f t="shared" si="50"/>
        <v>4.7342646097912132E-2</v>
      </c>
      <c r="Y50" s="120">
        <f t="shared" si="51"/>
        <v>5.6018033965813216E-2</v>
      </c>
      <c r="Z50" s="120"/>
      <c r="AA50" s="119">
        <f t="shared" si="70"/>
        <v>0.11404498472868004</v>
      </c>
      <c r="AC50" s="26">
        <f t="shared" si="52"/>
        <v>103</v>
      </c>
      <c r="AD50" s="25">
        <f t="shared" si="53"/>
        <v>1.5242218824609679</v>
      </c>
      <c r="AE50" s="105"/>
      <c r="AF50" s="26">
        <f t="shared" si="54"/>
        <v>99</v>
      </c>
      <c r="AG50" s="25">
        <f t="shared" si="55"/>
        <v>1.5166386890158887</v>
      </c>
      <c r="AH50" s="123"/>
      <c r="AI50" s="122">
        <f t="shared" si="56"/>
        <v>0.05</v>
      </c>
      <c r="AJ50" s="124">
        <f t="shared" si="57"/>
        <v>0</v>
      </c>
      <c r="AL50" s="25">
        <f t="shared" si="71"/>
        <v>9.7439028852494403</v>
      </c>
      <c r="AM50" s="25">
        <f t="shared" si="72"/>
        <v>1</v>
      </c>
      <c r="AO50" s="33">
        <f t="shared" si="73"/>
        <v>2100</v>
      </c>
      <c r="AP50" s="33">
        <f t="shared" si="74"/>
        <v>2100</v>
      </c>
      <c r="AQ50" s="125"/>
      <c r="AR50" s="126">
        <f t="shared" si="75"/>
        <v>31188.92699637069</v>
      </c>
      <c r="AS50" s="126">
        <f t="shared" si="76"/>
        <v>31033.758205343976</v>
      </c>
      <c r="AT50" s="126"/>
      <c r="AU50" s="62">
        <f t="shared" si="58"/>
        <v>85.794597736178929</v>
      </c>
      <c r="AV50" s="62">
        <f t="shared" si="59"/>
        <v>1738.4501212337934</v>
      </c>
      <c r="AW50" s="62">
        <f t="shared" si="60"/>
        <v>1824.2447189699724</v>
      </c>
      <c r="AX50" s="61">
        <f t="shared" si="77"/>
        <v>208.0459611163057</v>
      </c>
      <c r="AY50" s="61"/>
      <c r="AZ50" s="33">
        <f>IF(B50="","",VLOOKUP($A$3,'Tab1-Plan'!$B$30:$F$33,IF(B50&lt;65,2,3),FALSE))</f>
        <v>1000</v>
      </c>
      <c r="BA50" s="33">
        <f>IF(T50="","",VLOOKUP($A$3,'Tab1-Plan'!$B$30:$F$33,IF(T50&lt;65,4,5),FALSE))</f>
        <v>1500</v>
      </c>
      <c r="BB50" s="115"/>
      <c r="BC50" s="126">
        <f t="shared" si="61"/>
        <v>1000</v>
      </c>
      <c r="BD50" s="126">
        <f t="shared" si="62"/>
        <v>1500</v>
      </c>
      <c r="BE50" s="125"/>
      <c r="BF50" s="62">
        <f t="shared" si="63"/>
        <v>2.7508031214463533</v>
      </c>
      <c r="BG50" s="62">
        <f t="shared" si="64"/>
        <v>84.027050948719818</v>
      </c>
      <c r="BH50" s="62">
        <f t="shared" si="65"/>
        <v>86.777854070166171</v>
      </c>
      <c r="BI50" s="61">
        <f t="shared" si="66"/>
        <v>9.8965790422197255</v>
      </c>
      <c r="BJ50" s="61"/>
      <c r="BK50" s="61">
        <f t="shared" si="67"/>
        <v>1737.4668648998063</v>
      </c>
      <c r="BL50" s="61">
        <f t="shared" si="68"/>
        <v>198.14938207408599</v>
      </c>
      <c r="BM50" s="127"/>
      <c r="BU50" s="37"/>
      <c r="BV50" s="127"/>
      <c r="CD50" s="37"/>
      <c r="CE50" s="127"/>
      <c r="CF50" s="127"/>
    </row>
    <row r="51" spans="1:84">
      <c r="A51" s="26">
        <f t="shared" si="31"/>
        <v>2069</v>
      </c>
      <c r="B51" s="26">
        <f t="shared" si="32"/>
        <v>104</v>
      </c>
      <c r="C51" s="26">
        <f t="shared" si="45"/>
        <v>32</v>
      </c>
      <c r="D51" s="103">
        <f t="shared" si="46"/>
        <v>0</v>
      </c>
      <c r="E51" s="118">
        <f t="shared" si="47"/>
        <v>0</v>
      </c>
      <c r="F51" s="103">
        <f t="shared" si="48"/>
        <v>0.42730000000000001</v>
      </c>
      <c r="G51" s="103"/>
      <c r="H51" s="60">
        <f t="shared" si="4"/>
        <v>1</v>
      </c>
      <c r="I51" s="64">
        <v>1</v>
      </c>
      <c r="J51" s="64">
        <v>1</v>
      </c>
      <c r="K51" s="103">
        <f t="shared" si="33"/>
        <v>2.0778672156397909E-3</v>
      </c>
      <c r="L51" s="103">
        <f t="shared" si="5"/>
        <v>0</v>
      </c>
      <c r="M51" s="103">
        <f t="shared" si="6"/>
        <v>0</v>
      </c>
      <c r="N51" s="103">
        <f t="shared" si="7"/>
        <v>8.8787266124288266E-4</v>
      </c>
      <c r="O51" s="103">
        <f t="shared" si="8"/>
        <v>1.1899945543969084E-3</v>
      </c>
      <c r="P51" s="103">
        <f t="shared" si="34"/>
        <v>2.0778672156397935E-3</v>
      </c>
      <c r="Q51" s="103">
        <f t="shared" si="9"/>
        <v>1.1899945543969097E-3</v>
      </c>
      <c r="R51" s="103">
        <f t="shared" si="10"/>
        <v>1.6339308850183516E-3</v>
      </c>
      <c r="T51" s="26">
        <f t="shared" si="35"/>
        <v>100</v>
      </c>
      <c r="U51" s="119">
        <f t="shared" si="49"/>
        <v>0.29520000000000002</v>
      </c>
      <c r="V51" s="119"/>
      <c r="W51" s="120">
        <f t="shared" si="69"/>
        <v>4.7342646097912132E-2</v>
      </c>
      <c r="X51" s="120">
        <f t="shared" si="50"/>
        <v>3.3367096969808469E-2</v>
      </c>
      <c r="Y51" s="120">
        <f t="shared" si="51"/>
        <v>4.0354871533860304E-2</v>
      </c>
      <c r="Z51" s="120"/>
      <c r="AA51" s="119">
        <f t="shared" si="70"/>
        <v>0.10861427117017146</v>
      </c>
      <c r="AC51" s="26">
        <f t="shared" si="52"/>
        <v>104</v>
      </c>
      <c r="AD51" s="25">
        <f t="shared" si="53"/>
        <v>1.5242218824609679</v>
      </c>
      <c r="AE51" s="105"/>
      <c r="AF51" s="26">
        <f t="shared" si="54"/>
        <v>100</v>
      </c>
      <c r="AG51" s="25">
        <f t="shared" si="55"/>
        <v>1.5242218824609679</v>
      </c>
      <c r="AH51" s="123"/>
      <c r="AI51" s="122">
        <f t="shared" si="56"/>
        <v>0.05</v>
      </c>
      <c r="AJ51" s="124">
        <f t="shared" si="57"/>
        <v>0</v>
      </c>
      <c r="AL51" s="25">
        <f t="shared" si="71"/>
        <v>10.231098029511912</v>
      </c>
      <c r="AM51" s="25">
        <f t="shared" si="72"/>
        <v>1</v>
      </c>
      <c r="AO51" s="33">
        <f t="shared" si="73"/>
        <v>2100</v>
      </c>
      <c r="AP51" s="33">
        <f t="shared" si="74"/>
        <v>2100</v>
      </c>
      <c r="AQ51" s="125"/>
      <c r="AR51" s="126">
        <f t="shared" si="75"/>
        <v>32748.373346189226</v>
      </c>
      <c r="AS51" s="126">
        <f t="shared" si="76"/>
        <v>32748.373346189226</v>
      </c>
      <c r="AT51" s="126"/>
      <c r="AU51" s="62">
        <f t="shared" si="58"/>
        <v>53.50857864445036</v>
      </c>
      <c r="AV51" s="62">
        <f t="shared" si="59"/>
        <v>1321.5563993283611</v>
      </c>
      <c r="AW51" s="62">
        <f t="shared" si="60"/>
        <v>1375.0649779728114</v>
      </c>
      <c r="AX51" s="61">
        <f t="shared" si="77"/>
        <v>149.35168039414478</v>
      </c>
      <c r="AY51" s="61"/>
      <c r="AZ51" s="33">
        <f>IF(B51="","",VLOOKUP($A$3,'Tab1-Plan'!$B$30:$F$33,IF(B51&lt;65,2,3),FALSE))</f>
        <v>1000</v>
      </c>
      <c r="BA51" s="33">
        <f>IF(T51="","",VLOOKUP($A$3,'Tab1-Plan'!$B$30:$F$33,IF(T51&lt;65,4,5),FALSE))</f>
        <v>1500</v>
      </c>
      <c r="BB51" s="115"/>
      <c r="BC51" s="126">
        <f t="shared" si="61"/>
        <v>1000</v>
      </c>
      <c r="BD51" s="126">
        <f t="shared" si="62"/>
        <v>1500</v>
      </c>
      <c r="BE51" s="125"/>
      <c r="BF51" s="62">
        <f t="shared" si="63"/>
        <v>1.6339308850183516</v>
      </c>
      <c r="BG51" s="62">
        <f t="shared" si="64"/>
        <v>60.532307300790457</v>
      </c>
      <c r="BH51" s="62">
        <f t="shared" si="65"/>
        <v>62.166238185808808</v>
      </c>
      <c r="BI51" s="61">
        <f t="shared" si="66"/>
        <v>6.7521406519429057</v>
      </c>
      <c r="BJ51" s="61"/>
      <c r="BK51" s="61">
        <f t="shared" si="67"/>
        <v>1312.8987397870026</v>
      </c>
      <c r="BL51" s="61">
        <f t="shared" si="68"/>
        <v>142.59953974220187</v>
      </c>
      <c r="BM51" s="127"/>
      <c r="BU51" s="37"/>
      <c r="BV51" s="127"/>
      <c r="CD51" s="37"/>
      <c r="CE51" s="127"/>
      <c r="CF51" s="127"/>
    </row>
    <row r="52" spans="1:84">
      <c r="A52" s="26">
        <f t="shared" si="31"/>
        <v>2070</v>
      </c>
      <c r="B52" s="26">
        <f t="shared" si="32"/>
        <v>105</v>
      </c>
      <c r="C52" s="26">
        <f t="shared" si="45"/>
        <v>32</v>
      </c>
      <c r="D52" s="103">
        <f t="shared" si="46"/>
        <v>0</v>
      </c>
      <c r="E52" s="118">
        <f t="shared" si="47"/>
        <v>0</v>
      </c>
      <c r="F52" s="103">
        <f t="shared" si="48"/>
        <v>0.46949999999999997</v>
      </c>
      <c r="G52" s="103"/>
      <c r="H52" s="60">
        <f t="shared" si="4"/>
        <v>1</v>
      </c>
      <c r="I52" s="64">
        <v>1</v>
      </c>
      <c r="J52" s="64">
        <v>1</v>
      </c>
      <c r="K52" s="103">
        <f t="shared" si="33"/>
        <v>1.1899945543969084E-3</v>
      </c>
      <c r="L52" s="103">
        <f t="shared" si="5"/>
        <v>0</v>
      </c>
      <c r="M52" s="103">
        <f t="shared" si="6"/>
        <v>0</v>
      </c>
      <c r="N52" s="103">
        <f t="shared" si="7"/>
        <v>5.5870244328934848E-4</v>
      </c>
      <c r="O52" s="103">
        <f t="shared" si="8"/>
        <v>6.3129211110755988E-4</v>
      </c>
      <c r="P52" s="103">
        <f t="shared" si="34"/>
        <v>1.1899945543969097E-3</v>
      </c>
      <c r="Q52" s="103">
        <f t="shared" si="9"/>
        <v>6.3129211110756053E-4</v>
      </c>
      <c r="R52" s="103">
        <f t="shared" si="10"/>
        <v>9.106433327522351E-4</v>
      </c>
      <c r="T52" s="26">
        <f t="shared" si="35"/>
        <v>101</v>
      </c>
      <c r="U52" s="119">
        <f t="shared" si="49"/>
        <v>0.32519999999999999</v>
      </c>
      <c r="V52" s="119"/>
      <c r="W52" s="120">
        <f t="shared" si="69"/>
        <v>3.3367096969808469E-2</v>
      </c>
      <c r="X52" s="120">
        <f t="shared" si="50"/>
        <v>2.2516117035226758E-2</v>
      </c>
      <c r="Y52" s="120">
        <f t="shared" si="51"/>
        <v>2.7941607002517611E-2</v>
      </c>
      <c r="Z52" s="120"/>
      <c r="AA52" s="119">
        <f t="shared" si="70"/>
        <v>0.10344216301921091</v>
      </c>
      <c r="AC52" s="26">
        <f t="shared" si="52"/>
        <v>105</v>
      </c>
      <c r="AD52" s="25">
        <f t="shared" si="53"/>
        <v>1.5242218824609679</v>
      </c>
      <c r="AE52" s="105"/>
      <c r="AF52" s="26">
        <f t="shared" si="54"/>
        <v>101</v>
      </c>
      <c r="AG52" s="25">
        <f t="shared" si="55"/>
        <v>1.5242218824609679</v>
      </c>
      <c r="AH52" s="123"/>
      <c r="AI52" s="122">
        <f t="shared" si="56"/>
        <v>0.05</v>
      </c>
      <c r="AJ52" s="124">
        <f t="shared" si="57"/>
        <v>0</v>
      </c>
      <c r="AL52" s="25">
        <f t="shared" si="71"/>
        <v>10.742652930987509</v>
      </c>
      <c r="AM52" s="25">
        <f t="shared" si="72"/>
        <v>1</v>
      </c>
      <c r="AO52" s="33">
        <f t="shared" si="73"/>
        <v>2100</v>
      </c>
      <c r="AP52" s="33">
        <f t="shared" si="74"/>
        <v>2100</v>
      </c>
      <c r="AQ52" s="125"/>
      <c r="AR52" s="126">
        <f t="shared" si="75"/>
        <v>34385.792013498693</v>
      </c>
      <c r="AS52" s="126">
        <f t="shared" si="76"/>
        <v>34385.792013498693</v>
      </c>
      <c r="AT52" s="126"/>
      <c r="AU52" s="62">
        <f t="shared" si="58"/>
        <v>31.313192238497638</v>
      </c>
      <c r="AV52" s="62">
        <f t="shared" si="59"/>
        <v>960.79428691148917</v>
      </c>
      <c r="AW52" s="62">
        <f t="shared" si="60"/>
        <v>992.10747914998683</v>
      </c>
      <c r="AX52" s="61">
        <f t="shared" si="77"/>
        <v>102.62574359081133</v>
      </c>
      <c r="AY52" s="61"/>
      <c r="AZ52" s="33">
        <f>IF(B52="","",VLOOKUP($A$3,'Tab1-Plan'!$B$30:$F$33,IF(B52&lt;65,2,3),FALSE))</f>
        <v>1000</v>
      </c>
      <c r="BA52" s="33">
        <f>IF(T52="","",VLOOKUP($A$3,'Tab1-Plan'!$B$30:$F$33,IF(T52&lt;65,4,5),FALSE))</f>
        <v>1500</v>
      </c>
      <c r="BB52" s="115"/>
      <c r="BC52" s="126">
        <f t="shared" si="61"/>
        <v>1000</v>
      </c>
      <c r="BD52" s="126">
        <f t="shared" si="62"/>
        <v>1500</v>
      </c>
      <c r="BE52" s="125"/>
      <c r="BF52" s="62">
        <f t="shared" si="63"/>
        <v>0.91064333275223508</v>
      </c>
      <c r="BG52" s="62">
        <f t="shared" si="64"/>
        <v>41.912410503776414</v>
      </c>
      <c r="BH52" s="62">
        <f t="shared" si="65"/>
        <v>42.823053836528651</v>
      </c>
      <c r="BI52" s="61">
        <f t="shared" si="66"/>
        <v>4.4297093159386423</v>
      </c>
      <c r="BJ52" s="61"/>
      <c r="BK52" s="61">
        <f t="shared" si="67"/>
        <v>949.2844253134582</v>
      </c>
      <c r="BL52" s="61">
        <f t="shared" si="68"/>
        <v>98.196034274872687</v>
      </c>
      <c r="BM52" s="127"/>
      <c r="BU52" s="37"/>
      <c r="BV52" s="127"/>
      <c r="CD52" s="37"/>
      <c r="CE52" s="127"/>
      <c r="CF52" s="127"/>
    </row>
    <row r="53" spans="1:84">
      <c r="A53" s="26">
        <f t="shared" si="31"/>
        <v>2071</v>
      </c>
      <c r="B53" s="26">
        <f t="shared" si="32"/>
        <v>106</v>
      </c>
      <c r="C53" s="26">
        <f t="shared" si="45"/>
        <v>32</v>
      </c>
      <c r="D53" s="103">
        <f t="shared" si="46"/>
        <v>0</v>
      </c>
      <c r="E53" s="118">
        <f t="shared" si="47"/>
        <v>0</v>
      </c>
      <c r="F53" s="103">
        <f t="shared" si="48"/>
        <v>0.52190000000000003</v>
      </c>
      <c r="G53" s="103"/>
      <c r="H53" s="60">
        <f t="shared" si="4"/>
        <v>1</v>
      </c>
      <c r="I53" s="64">
        <v>1</v>
      </c>
      <c r="J53" s="64">
        <v>1</v>
      </c>
      <c r="K53" s="103">
        <f t="shared" si="33"/>
        <v>6.3129211110755988E-4</v>
      </c>
      <c r="L53" s="103">
        <f t="shared" si="5"/>
        <v>0</v>
      </c>
      <c r="M53" s="103">
        <f t="shared" si="6"/>
        <v>0</v>
      </c>
      <c r="N53" s="103">
        <f t="shared" si="7"/>
        <v>3.294713527870355E-4</v>
      </c>
      <c r="O53" s="103">
        <f t="shared" si="8"/>
        <v>3.0182075832052438E-4</v>
      </c>
      <c r="P53" s="103">
        <f t="shared" si="34"/>
        <v>6.3129211110756053E-4</v>
      </c>
      <c r="Q53" s="103">
        <f t="shared" si="9"/>
        <v>3.0182075832052465E-4</v>
      </c>
      <c r="R53" s="103">
        <f t="shared" si="10"/>
        <v>4.6655643471404256E-4</v>
      </c>
      <c r="T53" s="26">
        <f t="shared" si="35"/>
        <v>102</v>
      </c>
      <c r="U53" s="119">
        <f t="shared" si="49"/>
        <v>0.3589</v>
      </c>
      <c r="V53" s="119"/>
      <c r="W53" s="120">
        <f t="shared" si="69"/>
        <v>2.2516117035226758E-2</v>
      </c>
      <c r="X53" s="120">
        <f t="shared" si="50"/>
        <v>1.4435082631283874E-2</v>
      </c>
      <c r="Y53" s="120">
        <f t="shared" si="51"/>
        <v>1.8475599833255314E-2</v>
      </c>
      <c r="Z53" s="120"/>
      <c r="AA53" s="119">
        <f t="shared" si="70"/>
        <v>9.851634573258182E-2</v>
      </c>
      <c r="AC53" s="26">
        <f t="shared" si="52"/>
        <v>106</v>
      </c>
      <c r="AD53" s="25">
        <f t="shared" si="53"/>
        <v>1.5242218824609679</v>
      </c>
      <c r="AE53" s="105"/>
      <c r="AF53" s="26">
        <f t="shared" si="54"/>
        <v>102</v>
      </c>
      <c r="AG53" s="25">
        <f t="shared" si="55"/>
        <v>1.5242218824609679</v>
      </c>
      <c r="AH53" s="123"/>
      <c r="AI53" s="122">
        <f t="shared" si="56"/>
        <v>0.05</v>
      </c>
      <c r="AJ53" s="124">
        <f t="shared" si="57"/>
        <v>0</v>
      </c>
      <c r="AL53" s="25">
        <f t="shared" si="71"/>
        <v>11.279785577536884</v>
      </c>
      <c r="AM53" s="25">
        <f t="shared" si="72"/>
        <v>1</v>
      </c>
      <c r="AO53" s="33">
        <f t="shared" si="73"/>
        <v>2100</v>
      </c>
      <c r="AP53" s="33">
        <f t="shared" si="74"/>
        <v>2100</v>
      </c>
      <c r="AQ53" s="125"/>
      <c r="AR53" s="126">
        <f t="shared" si="75"/>
        <v>36105.081614173629</v>
      </c>
      <c r="AS53" s="126">
        <f t="shared" si="76"/>
        <v>36105.081614173629</v>
      </c>
      <c r="AT53" s="126"/>
      <c r="AU53" s="62">
        <f t="shared" si="58"/>
        <v>16.845058152968377</v>
      </c>
      <c r="AV53" s="62">
        <f t="shared" si="59"/>
        <v>667.06303985049578</v>
      </c>
      <c r="AW53" s="62">
        <f t="shared" si="60"/>
        <v>683.90809800346415</v>
      </c>
      <c r="AX53" s="61">
        <f t="shared" si="77"/>
        <v>67.376126632221727</v>
      </c>
      <c r="AY53" s="61"/>
      <c r="AZ53" s="33">
        <f>IF(B53="","",VLOOKUP($A$3,'Tab1-Plan'!$B$30:$F$33,IF(B53&lt;65,2,3),FALSE))</f>
        <v>1000</v>
      </c>
      <c r="BA53" s="33">
        <f>IF(T53="","",VLOOKUP($A$3,'Tab1-Plan'!$B$30:$F$33,IF(T53&lt;65,4,5),FALSE))</f>
        <v>1500</v>
      </c>
      <c r="BB53" s="115"/>
      <c r="BC53" s="126">
        <f t="shared" si="61"/>
        <v>1000</v>
      </c>
      <c r="BD53" s="126">
        <f t="shared" si="62"/>
        <v>1500</v>
      </c>
      <c r="BE53" s="125"/>
      <c r="BF53" s="62">
        <f t="shared" si="63"/>
        <v>0.46655643471404257</v>
      </c>
      <c r="BG53" s="62">
        <f t="shared" si="64"/>
        <v>27.713399749882971</v>
      </c>
      <c r="BH53" s="62">
        <f t="shared" si="65"/>
        <v>28.179956184597014</v>
      </c>
      <c r="BI53" s="61">
        <f t="shared" si="66"/>
        <v>2.7761863062107666</v>
      </c>
      <c r="BJ53" s="61"/>
      <c r="BK53" s="61">
        <f t="shared" si="67"/>
        <v>655.72814181886713</v>
      </c>
      <c r="BL53" s="61">
        <f t="shared" si="68"/>
        <v>64.599940326010966</v>
      </c>
      <c r="BM53" s="127"/>
      <c r="BU53" s="37"/>
      <c r="BV53" s="127"/>
      <c r="CD53" s="37"/>
      <c r="CE53" s="127"/>
      <c r="CF53" s="127"/>
    </row>
    <row r="54" spans="1:84">
      <c r="A54" s="26">
        <f t="shared" si="31"/>
        <v>2072</v>
      </c>
      <c r="B54" s="26">
        <f t="shared" si="32"/>
        <v>107</v>
      </c>
      <c r="C54" s="26">
        <f t="shared" si="45"/>
        <v>32</v>
      </c>
      <c r="D54" s="103">
        <f t="shared" si="46"/>
        <v>0</v>
      </c>
      <c r="E54" s="118">
        <f t="shared" si="47"/>
        <v>0</v>
      </c>
      <c r="F54" s="103">
        <f t="shared" si="48"/>
        <v>0.58650000000000002</v>
      </c>
      <c r="G54" s="103"/>
      <c r="H54" s="60">
        <f t="shared" si="4"/>
        <v>1</v>
      </c>
      <c r="I54" s="64">
        <v>1</v>
      </c>
      <c r="J54" s="64">
        <v>1</v>
      </c>
      <c r="K54" s="103">
        <f t="shared" si="33"/>
        <v>3.0182075832052438E-4</v>
      </c>
      <c r="L54" s="103">
        <f t="shared" si="5"/>
        <v>0</v>
      </c>
      <c r="M54" s="103">
        <f t="shared" si="6"/>
        <v>0</v>
      </c>
      <c r="N54" s="103">
        <f t="shared" si="7"/>
        <v>1.7701787475498756E-4</v>
      </c>
      <c r="O54" s="103">
        <f t="shared" si="8"/>
        <v>1.2480288356553682E-4</v>
      </c>
      <c r="P54" s="103">
        <f t="shared" si="34"/>
        <v>3.0182075832052465E-4</v>
      </c>
      <c r="Q54" s="103">
        <f t="shared" si="9"/>
        <v>1.2480288356553693E-4</v>
      </c>
      <c r="R54" s="103">
        <f t="shared" si="10"/>
        <v>2.1331182094303078E-4</v>
      </c>
      <c r="T54" s="26">
        <f t="shared" si="35"/>
        <v>103</v>
      </c>
      <c r="U54" s="119">
        <f t="shared" si="49"/>
        <v>0.39579999999999999</v>
      </c>
      <c r="V54" s="119"/>
      <c r="W54" s="120">
        <f t="shared" si="69"/>
        <v>1.4435082631283874E-2</v>
      </c>
      <c r="X54" s="120">
        <f t="shared" si="50"/>
        <v>8.7216769258217173E-3</v>
      </c>
      <c r="Y54" s="120">
        <f t="shared" si="51"/>
        <v>1.1578379778552795E-2</v>
      </c>
      <c r="Z54" s="120"/>
      <c r="AA54" s="119">
        <f t="shared" si="70"/>
        <v>9.3825091173887445E-2</v>
      </c>
      <c r="AC54" s="26">
        <f t="shared" si="52"/>
        <v>107</v>
      </c>
      <c r="AD54" s="25">
        <f t="shared" si="53"/>
        <v>1.5242218824609679</v>
      </c>
      <c r="AE54" s="105"/>
      <c r="AF54" s="26">
        <f t="shared" si="54"/>
        <v>103</v>
      </c>
      <c r="AG54" s="25">
        <f t="shared" si="55"/>
        <v>1.5242218824609679</v>
      </c>
      <c r="AH54" s="123"/>
      <c r="AI54" s="122">
        <f t="shared" si="56"/>
        <v>0.05</v>
      </c>
      <c r="AJ54" s="124">
        <f t="shared" si="57"/>
        <v>0</v>
      </c>
      <c r="AL54" s="25">
        <f t="shared" si="71"/>
        <v>11.843774856413729</v>
      </c>
      <c r="AM54" s="25">
        <f t="shared" si="72"/>
        <v>1</v>
      </c>
      <c r="AO54" s="33">
        <f t="shared" si="73"/>
        <v>2100</v>
      </c>
      <c r="AP54" s="33">
        <f t="shared" si="74"/>
        <v>2100</v>
      </c>
      <c r="AQ54" s="125"/>
      <c r="AR54" s="126">
        <f t="shared" si="75"/>
        <v>37910.335694882313</v>
      </c>
      <c r="AS54" s="126">
        <f t="shared" si="76"/>
        <v>37910.335694882313</v>
      </c>
      <c r="AT54" s="126"/>
      <c r="AU54" s="62">
        <f t="shared" si="58"/>
        <v>8.0867227396369241</v>
      </c>
      <c r="AV54" s="62">
        <f t="shared" si="59"/>
        <v>438.94026420777357</v>
      </c>
      <c r="AW54" s="62">
        <f t="shared" si="60"/>
        <v>447.02698694741048</v>
      </c>
      <c r="AX54" s="61">
        <f t="shared" si="77"/>
        <v>41.942347807528982</v>
      </c>
      <c r="AY54" s="61"/>
      <c r="AZ54" s="33">
        <f>IF(B54="","",VLOOKUP($A$3,'Tab1-Plan'!$B$30:$F$33,IF(B54&lt;65,2,3),FALSE))</f>
        <v>1000</v>
      </c>
      <c r="BA54" s="33">
        <f>IF(T54="","",VLOOKUP($A$3,'Tab1-Plan'!$B$30:$F$33,IF(T54&lt;65,4,5),FALSE))</f>
        <v>1500</v>
      </c>
      <c r="BB54" s="115"/>
      <c r="BC54" s="126">
        <f t="shared" si="61"/>
        <v>1000</v>
      </c>
      <c r="BD54" s="126">
        <f t="shared" si="62"/>
        <v>1500</v>
      </c>
      <c r="BE54" s="125"/>
      <c r="BF54" s="62">
        <f t="shared" si="63"/>
        <v>0.21331182094303078</v>
      </c>
      <c r="BG54" s="62">
        <f t="shared" si="64"/>
        <v>17.367569667829191</v>
      </c>
      <c r="BH54" s="62">
        <f t="shared" si="65"/>
        <v>17.580881488772221</v>
      </c>
      <c r="BI54" s="61">
        <f t="shared" si="66"/>
        <v>1.6495278086013636</v>
      </c>
      <c r="BJ54" s="61"/>
      <c r="BK54" s="61">
        <f t="shared" si="67"/>
        <v>429.44610545863827</v>
      </c>
      <c r="BL54" s="61">
        <f t="shared" si="68"/>
        <v>40.292819998927619</v>
      </c>
      <c r="BM54" s="127"/>
      <c r="BU54" s="37"/>
      <c r="BV54" s="127"/>
      <c r="CD54" s="37"/>
      <c r="CE54" s="127"/>
      <c r="CF54" s="127"/>
    </row>
    <row r="55" spans="1:84">
      <c r="A55" s="26">
        <f t="shared" si="31"/>
        <v>2073</v>
      </c>
      <c r="B55" s="26">
        <f t="shared" si="32"/>
        <v>108</v>
      </c>
      <c r="C55" s="26">
        <f t="shared" si="45"/>
        <v>32</v>
      </c>
      <c r="D55" s="103">
        <f t="shared" si="46"/>
        <v>0</v>
      </c>
      <c r="E55" s="118">
        <f t="shared" si="47"/>
        <v>0</v>
      </c>
      <c r="F55" s="103">
        <f t="shared" si="48"/>
        <v>0.6653</v>
      </c>
      <c r="G55" s="103"/>
      <c r="H55" s="60">
        <f t="shared" si="4"/>
        <v>1</v>
      </c>
      <c r="I55" s="64">
        <v>1</v>
      </c>
      <c r="J55" s="64">
        <v>1</v>
      </c>
      <c r="K55" s="103">
        <f t="shared" si="33"/>
        <v>1.2480288356553682E-4</v>
      </c>
      <c r="L55" s="103">
        <f t="shared" si="5"/>
        <v>0</v>
      </c>
      <c r="M55" s="103">
        <f t="shared" si="6"/>
        <v>0</v>
      </c>
      <c r="N55" s="103">
        <f t="shared" si="7"/>
        <v>8.3031358436151648E-5</v>
      </c>
      <c r="O55" s="103">
        <f t="shared" si="8"/>
        <v>4.177152512938517E-5</v>
      </c>
      <c r="P55" s="103">
        <f t="shared" si="34"/>
        <v>1.2480288356553693E-4</v>
      </c>
      <c r="Q55" s="103">
        <f t="shared" si="9"/>
        <v>4.1771525129385211E-5</v>
      </c>
      <c r="R55" s="103">
        <f t="shared" si="10"/>
        <v>8.3287204347461076E-5</v>
      </c>
      <c r="T55" s="26">
        <f t="shared" si="35"/>
        <v>104</v>
      </c>
      <c r="U55" s="119">
        <f t="shared" si="49"/>
        <v>0.43840000000000001</v>
      </c>
      <c r="V55" s="119"/>
      <c r="W55" s="120">
        <f t="shared" si="69"/>
        <v>8.7216769258217173E-3</v>
      </c>
      <c r="X55" s="120">
        <f t="shared" si="50"/>
        <v>4.8980937615414766E-3</v>
      </c>
      <c r="Y55" s="120">
        <f t="shared" si="51"/>
        <v>6.809885343681597E-3</v>
      </c>
      <c r="Z55" s="120"/>
      <c r="AA55" s="119">
        <f t="shared" si="70"/>
        <v>8.9357229689416617E-2</v>
      </c>
      <c r="AC55" s="26">
        <f t="shared" si="52"/>
        <v>108</v>
      </c>
      <c r="AD55" s="25">
        <f t="shared" si="53"/>
        <v>1.5242218824609679</v>
      </c>
      <c r="AE55" s="105"/>
      <c r="AF55" s="26">
        <f t="shared" si="54"/>
        <v>104</v>
      </c>
      <c r="AG55" s="25">
        <f t="shared" si="55"/>
        <v>1.5242218824609679</v>
      </c>
      <c r="AH55" s="123"/>
      <c r="AI55" s="122">
        <f t="shared" si="56"/>
        <v>0.05</v>
      </c>
      <c r="AJ55" s="124">
        <f t="shared" si="57"/>
        <v>0</v>
      </c>
      <c r="AL55" s="25">
        <f t="shared" si="71"/>
        <v>12.435963599234416</v>
      </c>
      <c r="AM55" s="25">
        <f t="shared" si="72"/>
        <v>1</v>
      </c>
      <c r="AO55" s="33">
        <f t="shared" si="73"/>
        <v>2100</v>
      </c>
      <c r="AP55" s="33">
        <f t="shared" si="74"/>
        <v>2100</v>
      </c>
      <c r="AQ55" s="125"/>
      <c r="AR55" s="126">
        <f t="shared" si="75"/>
        <v>39805.852479626425</v>
      </c>
      <c r="AS55" s="126">
        <f t="shared" si="76"/>
        <v>39805.852479626425</v>
      </c>
      <c r="AT55" s="126"/>
      <c r="AU55" s="62">
        <f t="shared" si="58"/>
        <v>3.3153181696955363</v>
      </c>
      <c r="AV55" s="62">
        <f t="shared" si="59"/>
        <v>271.07329139375975</v>
      </c>
      <c r="AW55" s="62">
        <f t="shared" si="60"/>
        <v>274.3886095634553</v>
      </c>
      <c r="AX55" s="61">
        <f t="shared" si="77"/>
        <v>24.518606008921331</v>
      </c>
      <c r="AY55" s="61"/>
      <c r="AZ55" s="33">
        <f>IF(B55="","",VLOOKUP($A$3,'Tab1-Plan'!$B$30:$F$33,IF(B55&lt;65,2,3),FALSE))</f>
        <v>1000</v>
      </c>
      <c r="BA55" s="33">
        <f>IF(T55="","",VLOOKUP($A$3,'Tab1-Plan'!$B$30:$F$33,IF(T55&lt;65,4,5),FALSE))</f>
        <v>1500</v>
      </c>
      <c r="BB55" s="115"/>
      <c r="BC55" s="126">
        <f t="shared" si="61"/>
        <v>1000</v>
      </c>
      <c r="BD55" s="126">
        <f t="shared" si="62"/>
        <v>1500</v>
      </c>
      <c r="BE55" s="125"/>
      <c r="BF55" s="62">
        <f t="shared" si="63"/>
        <v>8.3287204347461077E-2</v>
      </c>
      <c r="BG55" s="62">
        <f t="shared" si="64"/>
        <v>10.214828015522395</v>
      </c>
      <c r="BH55" s="62">
        <f t="shared" si="65"/>
        <v>10.298115219869857</v>
      </c>
      <c r="BI55" s="61">
        <f t="shared" si="66"/>
        <v>0.92021104706998791</v>
      </c>
      <c r="BJ55" s="61"/>
      <c r="BK55" s="61">
        <f t="shared" si="67"/>
        <v>264.09049434358542</v>
      </c>
      <c r="BL55" s="61">
        <f t="shared" si="68"/>
        <v>23.598394961851344</v>
      </c>
      <c r="BM55" s="127"/>
      <c r="BU55" s="37"/>
      <c r="BV55" s="127"/>
      <c r="CD55" s="37"/>
      <c r="CE55" s="127"/>
      <c r="CF55" s="127"/>
    </row>
    <row r="56" spans="1:84">
      <c r="A56" s="26">
        <f t="shared" si="31"/>
        <v>2074</v>
      </c>
      <c r="B56" s="26">
        <f t="shared" si="32"/>
        <v>109</v>
      </c>
      <c r="C56" s="26">
        <f t="shared" si="45"/>
        <v>32</v>
      </c>
      <c r="D56" s="103">
        <f t="shared" si="46"/>
        <v>0</v>
      </c>
      <c r="E56" s="118">
        <f t="shared" si="47"/>
        <v>0</v>
      </c>
      <c r="F56" s="103">
        <f t="shared" si="48"/>
        <v>0.76019999999999999</v>
      </c>
      <c r="G56" s="103"/>
      <c r="H56" s="60">
        <f t="shared" si="4"/>
        <v>1</v>
      </c>
      <c r="I56" s="64">
        <v>1</v>
      </c>
      <c r="J56" s="64">
        <v>1</v>
      </c>
      <c r="K56" s="103">
        <f t="shared" si="33"/>
        <v>4.177152512938517E-5</v>
      </c>
      <c r="L56" s="103">
        <f t="shared" si="5"/>
        <v>0</v>
      </c>
      <c r="M56" s="103">
        <f t="shared" si="6"/>
        <v>0</v>
      </c>
      <c r="N56" s="103">
        <f t="shared" si="7"/>
        <v>3.1754713403358606E-5</v>
      </c>
      <c r="O56" s="103">
        <f t="shared" si="8"/>
        <v>1.0016811726026565E-5</v>
      </c>
      <c r="P56" s="103">
        <f t="shared" si="34"/>
        <v>4.1771525129385211E-5</v>
      </c>
      <c r="Q56" s="103">
        <f t="shared" si="9"/>
        <v>1.0016811726026575E-5</v>
      </c>
      <c r="R56" s="103">
        <f t="shared" si="10"/>
        <v>2.5894168427705891E-5</v>
      </c>
      <c r="T56" s="26">
        <f t="shared" si="35"/>
        <v>105</v>
      </c>
      <c r="U56" s="119">
        <f t="shared" si="49"/>
        <v>0.48780000000000001</v>
      </c>
      <c r="V56" s="119"/>
      <c r="W56" s="120">
        <f t="shared" si="69"/>
        <v>4.8980937615414766E-3</v>
      </c>
      <c r="X56" s="120">
        <f t="shared" si="50"/>
        <v>2.5088036246615443E-3</v>
      </c>
      <c r="Y56" s="120">
        <f t="shared" si="51"/>
        <v>3.7034486931015105E-3</v>
      </c>
      <c r="Z56" s="120"/>
      <c r="AA56" s="119">
        <f t="shared" si="70"/>
        <v>8.5102123513730102E-2</v>
      </c>
      <c r="AC56" s="26">
        <f t="shared" si="52"/>
        <v>109</v>
      </c>
      <c r="AD56" s="25">
        <f t="shared" si="53"/>
        <v>1.5242218824609679</v>
      </c>
      <c r="AE56" s="105"/>
      <c r="AF56" s="26">
        <f t="shared" si="54"/>
        <v>105</v>
      </c>
      <c r="AG56" s="25">
        <f t="shared" si="55"/>
        <v>1.5242218824609679</v>
      </c>
      <c r="AH56" s="123"/>
      <c r="AI56" s="122">
        <f t="shared" si="56"/>
        <v>0.05</v>
      </c>
      <c r="AJ56" s="124">
        <f t="shared" si="57"/>
        <v>0</v>
      </c>
      <c r="AL56" s="25">
        <f t="shared" si="71"/>
        <v>13.057761779196138</v>
      </c>
      <c r="AM56" s="25">
        <f t="shared" si="72"/>
        <v>1</v>
      </c>
      <c r="AO56" s="33">
        <f t="shared" si="73"/>
        <v>2100</v>
      </c>
      <c r="AP56" s="33">
        <f t="shared" si="74"/>
        <v>2100</v>
      </c>
      <c r="AQ56" s="125"/>
      <c r="AR56" s="126">
        <f t="shared" si="75"/>
        <v>41796.145103607749</v>
      </c>
      <c r="AS56" s="126">
        <f t="shared" si="76"/>
        <v>41796.145103607749</v>
      </c>
      <c r="AT56" s="126"/>
      <c r="AU56" s="62">
        <f t="shared" si="58"/>
        <v>1.082276420941654</v>
      </c>
      <c r="AV56" s="62">
        <f t="shared" si="59"/>
        <v>154.78987896063722</v>
      </c>
      <c r="AW56" s="62">
        <f t="shared" si="60"/>
        <v>155.87215538157889</v>
      </c>
      <c r="AX56" s="61">
        <f t="shared" si="77"/>
        <v>13.265051419634457</v>
      </c>
      <c r="AY56" s="61"/>
      <c r="AZ56" s="33">
        <f>IF(B56="","",VLOOKUP($A$3,'Tab1-Plan'!$B$30:$F$33,IF(B56&lt;65,2,3),FALSE))</f>
        <v>1000</v>
      </c>
      <c r="BA56" s="33">
        <f>IF(T56="","",VLOOKUP($A$3,'Tab1-Plan'!$B$30:$F$33,IF(T56&lt;65,4,5),FALSE))</f>
        <v>1500</v>
      </c>
      <c r="BB56" s="115"/>
      <c r="BC56" s="126">
        <f t="shared" si="61"/>
        <v>1000</v>
      </c>
      <c r="BD56" s="126">
        <f t="shared" si="62"/>
        <v>1500</v>
      </c>
      <c r="BE56" s="125"/>
      <c r="BF56" s="62">
        <f t="shared" si="63"/>
        <v>2.589416842770589E-2</v>
      </c>
      <c r="BG56" s="62">
        <f t="shared" si="64"/>
        <v>5.5551730396522654</v>
      </c>
      <c r="BH56" s="62">
        <f t="shared" si="65"/>
        <v>5.581067208079971</v>
      </c>
      <c r="BI56" s="61">
        <f t="shared" si="66"/>
        <v>0.47496067088045052</v>
      </c>
      <c r="BJ56" s="61"/>
      <c r="BK56" s="61">
        <f t="shared" si="67"/>
        <v>150.29108817349893</v>
      </c>
      <c r="BL56" s="61">
        <f t="shared" si="68"/>
        <v>12.790090748754006</v>
      </c>
      <c r="BM56" s="127"/>
      <c r="BU56" s="37"/>
      <c r="BV56" s="127"/>
      <c r="CD56" s="37"/>
      <c r="CE56" s="127"/>
      <c r="CF56" s="127"/>
    </row>
    <row r="57" spans="1:84">
      <c r="A57" s="26">
        <f t="shared" si="31"/>
        <v>2075</v>
      </c>
      <c r="B57" s="26">
        <f t="shared" si="32"/>
        <v>110</v>
      </c>
      <c r="C57" s="26">
        <f t="shared" si="45"/>
        <v>32</v>
      </c>
      <c r="D57" s="103">
        <f t="shared" si="46"/>
        <v>0</v>
      </c>
      <c r="E57" s="118">
        <f t="shared" si="47"/>
        <v>0</v>
      </c>
      <c r="F57" s="103">
        <f t="shared" si="48"/>
        <v>1</v>
      </c>
      <c r="G57" s="103"/>
      <c r="H57" s="60">
        <f t="shared" si="4"/>
        <v>1</v>
      </c>
      <c r="I57" s="64">
        <v>1</v>
      </c>
      <c r="J57" s="64">
        <v>1</v>
      </c>
      <c r="K57" s="103">
        <f t="shared" si="33"/>
        <v>1.0016811726026565E-5</v>
      </c>
      <c r="L57" s="103">
        <f t="shared" si="5"/>
        <v>0</v>
      </c>
      <c r="M57" s="103">
        <f t="shared" si="6"/>
        <v>0</v>
      </c>
      <c r="N57" s="103">
        <f t="shared" si="7"/>
        <v>1.0016811726026565E-5</v>
      </c>
      <c r="O57" s="103">
        <f t="shared" si="8"/>
        <v>0</v>
      </c>
      <c r="P57" s="103">
        <f t="shared" si="34"/>
        <v>1.0016811726026575E-5</v>
      </c>
      <c r="Q57" s="103">
        <f t="shared" si="9"/>
        <v>0</v>
      </c>
      <c r="R57" s="103">
        <f t="shared" si="10"/>
        <v>5.0084058630132874E-6</v>
      </c>
      <c r="T57" s="26">
        <f t="shared" si="35"/>
        <v>106</v>
      </c>
      <c r="U57" s="119">
        <f t="shared" si="49"/>
        <v>0.54590000000000005</v>
      </c>
      <c r="V57" s="119"/>
      <c r="W57" s="120">
        <f t="shared" si="69"/>
        <v>2.5088036246615443E-3</v>
      </c>
      <c r="X57" s="120">
        <f t="shared" si="50"/>
        <v>1.1392477259588071E-3</v>
      </c>
      <c r="Y57" s="120">
        <f t="shared" si="51"/>
        <v>1.8240256753101758E-3</v>
      </c>
      <c r="Z57" s="120"/>
      <c r="AA57" s="119">
        <f t="shared" si="70"/>
        <v>8.104964144164771E-2</v>
      </c>
      <c r="AC57" s="26">
        <f t="shared" si="52"/>
        <v>110</v>
      </c>
      <c r="AD57" s="25">
        <f t="shared" si="53"/>
        <v>1.5242218824609679</v>
      </c>
      <c r="AE57" s="105"/>
      <c r="AF57" s="26">
        <f t="shared" si="54"/>
        <v>106</v>
      </c>
      <c r="AG57" s="25">
        <f t="shared" si="55"/>
        <v>1.5242218824609679</v>
      </c>
      <c r="AH57" s="123"/>
      <c r="AI57" s="122">
        <f t="shared" si="56"/>
        <v>0.05</v>
      </c>
      <c r="AJ57" s="124">
        <f t="shared" si="57"/>
        <v>0</v>
      </c>
      <c r="AL57" s="25">
        <f t="shared" si="71"/>
        <v>13.710649868155945</v>
      </c>
      <c r="AM57" s="25">
        <f t="shared" si="72"/>
        <v>1</v>
      </c>
      <c r="AO57" s="33">
        <f t="shared" si="73"/>
        <v>2100</v>
      </c>
      <c r="AP57" s="33">
        <f t="shared" si="74"/>
        <v>2100</v>
      </c>
      <c r="AQ57" s="125"/>
      <c r="AR57" s="126">
        <f t="shared" si="75"/>
        <v>43885.952358788141</v>
      </c>
      <c r="AS57" s="126">
        <f t="shared" si="76"/>
        <v>43885.952358788141</v>
      </c>
      <c r="AT57" s="126"/>
      <c r="AU57" s="62">
        <f t="shared" si="58"/>
        <v>0.21979866109767635</v>
      </c>
      <c r="AV57" s="62">
        <f t="shared" si="59"/>
        <v>80.049103887868739</v>
      </c>
      <c r="AW57" s="62">
        <f t="shared" si="60"/>
        <v>80.268902548966409</v>
      </c>
      <c r="AX57" s="61">
        <f t="shared" si="77"/>
        <v>6.5057657705082894</v>
      </c>
      <c r="AY57" s="61"/>
      <c r="AZ57" s="33">
        <f>IF(B57="","",VLOOKUP($A$3,'Tab1-Plan'!$B$30:$F$33,IF(B57&lt;65,2,3),FALSE))</f>
        <v>1000</v>
      </c>
      <c r="BA57" s="33">
        <f>IF(T57="","",VLOOKUP($A$3,'Tab1-Plan'!$B$30:$F$33,IF(T57&lt;65,4,5),FALSE))</f>
        <v>1500</v>
      </c>
      <c r="BB57" s="115"/>
      <c r="BC57" s="126">
        <f t="shared" si="61"/>
        <v>1000</v>
      </c>
      <c r="BD57" s="126">
        <f t="shared" si="62"/>
        <v>1500</v>
      </c>
      <c r="BE57" s="125"/>
      <c r="BF57" s="62">
        <f t="shared" si="63"/>
        <v>5.0084058630132872E-3</v>
      </c>
      <c r="BG57" s="62">
        <f t="shared" si="64"/>
        <v>2.7360385129652638</v>
      </c>
      <c r="BH57" s="62">
        <f t="shared" si="65"/>
        <v>2.7410469188282769</v>
      </c>
      <c r="BI57" s="61">
        <f t="shared" si="66"/>
        <v>0.22216086994576509</v>
      </c>
      <c r="BJ57" s="61"/>
      <c r="BK57" s="61">
        <f t="shared" si="67"/>
        <v>77.527855630138134</v>
      </c>
      <c r="BL57" s="61">
        <f t="shared" si="68"/>
        <v>6.2836049005625245</v>
      </c>
      <c r="BM57" s="127"/>
      <c r="BU57" s="37"/>
      <c r="BV57" s="127"/>
      <c r="CD57" s="37"/>
      <c r="CE57" s="127"/>
      <c r="CF57" s="127"/>
    </row>
    <row r="58" spans="1:84">
      <c r="A58" s="26">
        <f t="shared" si="31"/>
        <v>2076</v>
      </c>
      <c r="B58" s="26" t="str">
        <f t="shared" si="32"/>
        <v/>
      </c>
      <c r="C58" s="26" t="str">
        <f t="shared" si="45"/>
        <v/>
      </c>
      <c r="D58" s="103" t="str">
        <f t="shared" si="46"/>
        <v/>
      </c>
      <c r="E58" s="118" t="str">
        <f t="shared" si="47"/>
        <v/>
      </c>
      <c r="F58" s="103" t="str">
        <f t="shared" si="48"/>
        <v/>
      </c>
      <c r="G58" s="103"/>
      <c r="H58" s="60" t="str">
        <f t="shared" si="4"/>
        <v/>
      </c>
      <c r="I58" s="64"/>
      <c r="J58" s="64"/>
      <c r="K58" s="103" t="str">
        <f t="shared" si="33"/>
        <v/>
      </c>
      <c r="L58" s="103" t="str">
        <f t="shared" si="5"/>
        <v/>
      </c>
      <c r="M58" s="103" t="str">
        <f t="shared" si="6"/>
        <v/>
      </c>
      <c r="N58" s="103" t="str">
        <f t="shared" si="7"/>
        <v/>
      </c>
      <c r="O58" s="103" t="str">
        <f t="shared" si="8"/>
        <v/>
      </c>
      <c r="P58" s="103" t="str">
        <f t="shared" si="34"/>
        <v/>
      </c>
      <c r="Q58" s="103" t="str">
        <f t="shared" si="9"/>
        <v/>
      </c>
      <c r="R58" s="103" t="str">
        <f t="shared" si="10"/>
        <v/>
      </c>
      <c r="T58" s="26">
        <f t="shared" si="35"/>
        <v>107</v>
      </c>
      <c r="U58" s="119">
        <f t="shared" si="49"/>
        <v>0.61429999999999996</v>
      </c>
      <c r="V58" s="119"/>
      <c r="W58" s="120">
        <f t="shared" si="69"/>
        <v>1.1392477259588071E-3</v>
      </c>
      <c r="X58" s="120">
        <f t="shared" si="50"/>
        <v>4.3940784790231195E-4</v>
      </c>
      <c r="Y58" s="120">
        <f t="shared" si="51"/>
        <v>7.8932778693055949E-4</v>
      </c>
      <c r="Z58" s="120"/>
      <c r="AA58" s="119">
        <f t="shared" si="70"/>
        <v>7.7190134706331154E-2</v>
      </c>
      <c r="AC58" s="26" t="str">
        <f t="shared" si="52"/>
        <v/>
      </c>
      <c r="AD58" s="25" t="str">
        <f t="shared" si="53"/>
        <v/>
      </c>
      <c r="AE58" s="105"/>
      <c r="AF58" s="26">
        <f t="shared" si="54"/>
        <v>107</v>
      </c>
      <c r="AG58" s="25">
        <f t="shared" si="55"/>
        <v>1.5242218824609679</v>
      </c>
      <c r="AH58" s="123"/>
      <c r="AI58" s="51">
        <f t="shared" si="56"/>
        <v>0.05</v>
      </c>
      <c r="AJ58" s="35">
        <f t="shared" si="57"/>
        <v>0</v>
      </c>
      <c r="AL58" s="25">
        <f t="shared" si="71"/>
        <v>14.396182361563744</v>
      </c>
      <c r="AM58" s="25">
        <f t="shared" si="72"/>
        <v>1</v>
      </c>
      <c r="AO58" s="33" t="str">
        <f t="shared" si="73"/>
        <v/>
      </c>
      <c r="AP58" s="33">
        <f t="shared" si="74"/>
        <v>2100</v>
      </c>
      <c r="AQ58" s="125"/>
      <c r="AR58" s="126" t="str">
        <f t="shared" si="75"/>
        <v/>
      </c>
      <c r="AS58" s="126">
        <f t="shared" si="76"/>
        <v>46080.249976727551</v>
      </c>
      <c r="AT58" s="126"/>
      <c r="AU58" s="62" t="str">
        <f t="shared" si="58"/>
        <v/>
      </c>
      <c r="AV58" s="62">
        <f t="shared" si="59"/>
        <v>0</v>
      </c>
      <c r="AW58" s="62">
        <f t="shared" si="60"/>
        <v>0</v>
      </c>
      <c r="AX58" s="61">
        <f t="shared" si="77"/>
        <v>0</v>
      </c>
      <c r="AY58" s="61"/>
      <c r="AZ58" s="33" t="str">
        <f>IF(B58="","",VLOOKUP($A$3,'Tab1-Plan'!$B$30:$F$33,IF(B58&lt;65,2,3),FALSE))</f>
        <v/>
      </c>
      <c r="BA58" s="33">
        <f>IF(T58="","",VLOOKUP($A$3,'Tab1-Plan'!$B$30:$F$33,IF(T58&lt;65,4,5),FALSE))</f>
        <v>1500</v>
      </c>
      <c r="BB58" s="115"/>
      <c r="BC58" s="126" t="str">
        <f t="shared" si="61"/>
        <v/>
      </c>
      <c r="BD58" s="126">
        <f t="shared" si="62"/>
        <v>1500</v>
      </c>
      <c r="BE58" s="125"/>
      <c r="BF58" s="62" t="str">
        <f t="shared" si="63"/>
        <v/>
      </c>
      <c r="BG58" s="62">
        <f t="shared" si="64"/>
        <v>0</v>
      </c>
      <c r="BH58" s="62">
        <f t="shared" si="65"/>
        <v>0</v>
      </c>
      <c r="BI58" s="61">
        <f t="shared" si="66"/>
        <v>0</v>
      </c>
      <c r="BJ58" s="61"/>
      <c r="BK58" s="61">
        <f t="shared" si="67"/>
        <v>0</v>
      </c>
      <c r="BL58" s="61">
        <f t="shared" si="68"/>
        <v>0</v>
      </c>
      <c r="BM58" s="127"/>
      <c r="BU58" s="37"/>
      <c r="BV58" s="127"/>
      <c r="CD58" s="37"/>
      <c r="CE58" s="127"/>
      <c r="CF58" s="127"/>
    </row>
    <row r="59" spans="1:84">
      <c r="A59" s="26">
        <f t="shared" si="31"/>
        <v>2077</v>
      </c>
      <c r="B59" s="26" t="str">
        <f t="shared" si="32"/>
        <v/>
      </c>
      <c r="C59" s="26" t="str">
        <f t="shared" si="45"/>
        <v/>
      </c>
      <c r="D59" s="103" t="str">
        <f t="shared" si="46"/>
        <v/>
      </c>
      <c r="E59" s="118" t="str">
        <f t="shared" si="47"/>
        <v/>
      </c>
      <c r="F59" s="103" t="str">
        <f t="shared" si="48"/>
        <v/>
      </c>
      <c r="G59" s="103"/>
      <c r="H59" s="60" t="str">
        <f t="shared" si="4"/>
        <v/>
      </c>
      <c r="I59" s="64"/>
      <c r="J59" s="64"/>
      <c r="K59" s="103" t="str">
        <f t="shared" si="33"/>
        <v/>
      </c>
      <c r="L59" s="103" t="str">
        <f t="shared" si="5"/>
        <v/>
      </c>
      <c r="M59" s="103" t="str">
        <f t="shared" si="6"/>
        <v/>
      </c>
      <c r="N59" s="103" t="str">
        <f t="shared" si="7"/>
        <v/>
      </c>
      <c r="O59" s="103" t="str">
        <f t="shared" si="8"/>
        <v/>
      </c>
      <c r="P59" s="103" t="str">
        <f t="shared" si="34"/>
        <v/>
      </c>
      <c r="Q59" s="103" t="str">
        <f t="shared" si="9"/>
        <v/>
      </c>
      <c r="R59" s="103" t="str">
        <f t="shared" si="10"/>
        <v/>
      </c>
      <c r="T59" s="26">
        <f t="shared" si="35"/>
        <v>108</v>
      </c>
      <c r="U59" s="119">
        <f t="shared" si="49"/>
        <v>0.69489999999999996</v>
      </c>
      <c r="V59" s="119"/>
      <c r="W59" s="120">
        <f t="shared" si="69"/>
        <v>4.3940784790231195E-4</v>
      </c>
      <c r="X59" s="120">
        <f t="shared" si="50"/>
        <v>1.3406333439499538E-4</v>
      </c>
      <c r="Y59" s="120">
        <f t="shared" si="51"/>
        <v>2.8673559114865367E-4</v>
      </c>
      <c r="Z59" s="120"/>
      <c r="AA59" s="119">
        <f t="shared" si="70"/>
        <v>7.3514414006029663E-2</v>
      </c>
      <c r="AC59" s="26" t="str">
        <f t="shared" si="52"/>
        <v/>
      </c>
      <c r="AD59" s="25" t="str">
        <f t="shared" si="53"/>
        <v/>
      </c>
      <c r="AE59" s="105"/>
      <c r="AF59" s="26">
        <f t="shared" si="54"/>
        <v>108</v>
      </c>
      <c r="AG59" s="25">
        <f t="shared" si="55"/>
        <v>1.5242218824609679</v>
      </c>
      <c r="AH59" s="123"/>
      <c r="AI59" s="51">
        <f t="shared" si="56"/>
        <v>0.05</v>
      </c>
      <c r="AJ59" s="35">
        <f t="shared" si="57"/>
        <v>0</v>
      </c>
      <c r="AL59" s="25">
        <f t="shared" si="71"/>
        <v>15.115991479641933</v>
      </c>
      <c r="AM59" s="25">
        <f t="shared" si="72"/>
        <v>1</v>
      </c>
      <c r="AO59" s="33" t="str">
        <f t="shared" si="73"/>
        <v/>
      </c>
      <c r="AP59" s="33">
        <f t="shared" si="74"/>
        <v>2100</v>
      </c>
      <c r="AQ59" s="125"/>
      <c r="AR59" s="126" t="str">
        <f t="shared" si="75"/>
        <v/>
      </c>
      <c r="AS59" s="126">
        <f t="shared" si="76"/>
        <v>48384.262475563934</v>
      </c>
      <c r="AT59" s="126"/>
      <c r="AU59" s="62" t="str">
        <f t="shared" si="58"/>
        <v/>
      </c>
      <c r="AV59" s="62">
        <f t="shared" si="59"/>
        <v>0</v>
      </c>
      <c r="AW59" s="62">
        <f t="shared" si="60"/>
        <v>0</v>
      </c>
      <c r="AX59" s="61">
        <f t="shared" si="77"/>
        <v>0</v>
      </c>
      <c r="AY59" s="61"/>
      <c r="AZ59" s="33" t="str">
        <f>IF(B59="","",VLOOKUP($A$3,'Tab1-Plan'!$B$30:$F$33,IF(B59&lt;65,2,3),FALSE))</f>
        <v/>
      </c>
      <c r="BA59" s="33">
        <f>IF(T59="","",VLOOKUP($A$3,'Tab1-Plan'!$B$30:$F$33,IF(T59&lt;65,4,5),FALSE))</f>
        <v>1500</v>
      </c>
      <c r="BB59" s="115"/>
      <c r="BC59" s="126" t="str">
        <f t="shared" si="61"/>
        <v/>
      </c>
      <c r="BD59" s="126">
        <f t="shared" si="62"/>
        <v>1500</v>
      </c>
      <c r="BE59" s="125"/>
      <c r="BF59" s="62" t="str">
        <f t="shared" si="63"/>
        <v/>
      </c>
      <c r="BG59" s="62">
        <f t="shared" si="64"/>
        <v>0</v>
      </c>
      <c r="BH59" s="62">
        <f t="shared" si="65"/>
        <v>0</v>
      </c>
      <c r="BI59" s="61">
        <f t="shared" si="66"/>
        <v>0</v>
      </c>
      <c r="BJ59" s="61"/>
      <c r="BK59" s="61">
        <f t="shared" si="67"/>
        <v>0</v>
      </c>
      <c r="BL59" s="61">
        <f t="shared" si="68"/>
        <v>0</v>
      </c>
      <c r="BM59" s="127"/>
      <c r="BU59" s="37"/>
      <c r="BV59" s="127"/>
      <c r="CD59" s="37"/>
      <c r="CE59" s="127"/>
      <c r="CF59" s="127"/>
    </row>
    <row r="60" spans="1:84">
      <c r="A60" s="26">
        <f t="shared" si="31"/>
        <v>2078</v>
      </c>
      <c r="B60" s="26" t="str">
        <f t="shared" si="32"/>
        <v/>
      </c>
      <c r="C60" s="26" t="str">
        <f t="shared" si="45"/>
        <v/>
      </c>
      <c r="D60" s="103" t="str">
        <f t="shared" si="46"/>
        <v/>
      </c>
      <c r="E60" s="118" t="str">
        <f t="shared" si="47"/>
        <v/>
      </c>
      <c r="F60" s="103" t="str">
        <f t="shared" si="48"/>
        <v/>
      </c>
      <c r="G60" s="103"/>
      <c r="H60" s="60" t="str">
        <f t="shared" si="4"/>
        <v/>
      </c>
      <c r="I60" s="64"/>
      <c r="J60" s="64"/>
      <c r="K60" s="103" t="str">
        <f t="shared" si="33"/>
        <v/>
      </c>
      <c r="L60" s="103" t="str">
        <f t="shared" si="5"/>
        <v/>
      </c>
      <c r="M60" s="103" t="str">
        <f t="shared" si="6"/>
        <v/>
      </c>
      <c r="N60" s="103" t="str">
        <f t="shared" si="7"/>
        <v/>
      </c>
      <c r="O60" s="103" t="str">
        <f t="shared" si="8"/>
        <v/>
      </c>
      <c r="P60" s="103" t="str">
        <f t="shared" si="34"/>
        <v/>
      </c>
      <c r="Q60" s="103" t="str">
        <f t="shared" si="9"/>
        <v/>
      </c>
      <c r="R60" s="103" t="str">
        <f t="shared" si="10"/>
        <v/>
      </c>
      <c r="T60" s="26">
        <f t="shared" si="35"/>
        <v>109</v>
      </c>
      <c r="U60" s="119">
        <f t="shared" si="49"/>
        <v>0.78949999999999998</v>
      </c>
      <c r="V60" s="119"/>
      <c r="W60" s="120">
        <f t="shared" si="69"/>
        <v>1.3406333439499538E-4</v>
      </c>
      <c r="X60" s="120">
        <f t="shared" si="50"/>
        <v>2.8220331890146531E-5</v>
      </c>
      <c r="Y60" s="120">
        <f t="shared" si="51"/>
        <v>8.1141833142570952E-5</v>
      </c>
      <c r="Z60" s="120"/>
      <c r="AA60" s="119">
        <f t="shared" si="70"/>
        <v>7.0013727624790148E-2</v>
      </c>
      <c r="AC60" s="26" t="str">
        <f t="shared" si="52"/>
        <v/>
      </c>
      <c r="AD60" s="25" t="str">
        <f t="shared" si="53"/>
        <v/>
      </c>
      <c r="AE60" s="105"/>
      <c r="AF60" s="26">
        <f t="shared" si="54"/>
        <v>109</v>
      </c>
      <c r="AG60" s="25">
        <f t="shared" si="55"/>
        <v>1.5242218824609679</v>
      </c>
      <c r="AH60" s="123"/>
      <c r="AI60" s="51">
        <f t="shared" si="56"/>
        <v>0.05</v>
      </c>
      <c r="AJ60" s="35">
        <f t="shared" si="57"/>
        <v>0</v>
      </c>
      <c r="AL60" s="25">
        <f t="shared" si="71"/>
        <v>15.87179105362403</v>
      </c>
      <c r="AM60" s="25">
        <f t="shared" si="72"/>
        <v>1</v>
      </c>
      <c r="AO60" s="33" t="str">
        <f t="shared" si="73"/>
        <v/>
      </c>
      <c r="AP60" s="33">
        <f t="shared" si="74"/>
        <v>2100</v>
      </c>
      <c r="AQ60" s="125"/>
      <c r="AR60" s="126" t="str">
        <f t="shared" si="75"/>
        <v/>
      </c>
      <c r="AS60" s="126">
        <f t="shared" si="76"/>
        <v>50803.475599342135</v>
      </c>
      <c r="AT60" s="126"/>
      <c r="AU60" s="62" t="str">
        <f t="shared" si="58"/>
        <v/>
      </c>
      <c r="AV60" s="62">
        <f t="shared" si="59"/>
        <v>0</v>
      </c>
      <c r="AW60" s="62">
        <f t="shared" si="60"/>
        <v>0</v>
      </c>
      <c r="AX60" s="61">
        <f t="shared" si="77"/>
        <v>0</v>
      </c>
      <c r="AY60" s="61"/>
      <c r="AZ60" s="33" t="str">
        <f>IF(B60="","",VLOOKUP($A$3,'Tab1-Plan'!$B$30:$F$33,IF(B60&lt;65,2,3),FALSE))</f>
        <v/>
      </c>
      <c r="BA60" s="33">
        <f>IF(T60="","",VLOOKUP($A$3,'Tab1-Plan'!$B$30:$F$33,IF(T60&lt;65,4,5),FALSE))</f>
        <v>1500</v>
      </c>
      <c r="BB60" s="115"/>
      <c r="BC60" s="126" t="str">
        <f t="shared" si="61"/>
        <v/>
      </c>
      <c r="BD60" s="126">
        <f t="shared" si="62"/>
        <v>1500</v>
      </c>
      <c r="BE60" s="125"/>
      <c r="BF60" s="62" t="str">
        <f t="shared" si="63"/>
        <v/>
      </c>
      <c r="BG60" s="62">
        <f t="shared" si="64"/>
        <v>0</v>
      </c>
      <c r="BH60" s="62">
        <f t="shared" si="65"/>
        <v>0</v>
      </c>
      <c r="BI60" s="61">
        <f t="shared" si="66"/>
        <v>0</v>
      </c>
      <c r="BJ60" s="61"/>
      <c r="BK60" s="61">
        <f t="shared" si="67"/>
        <v>0</v>
      </c>
      <c r="BL60" s="61">
        <f t="shared" si="68"/>
        <v>0</v>
      </c>
      <c r="BM60" s="127"/>
      <c r="BU60" s="37"/>
      <c r="BV60" s="127"/>
      <c r="CD60" s="37"/>
      <c r="CE60" s="127"/>
      <c r="CF60" s="127"/>
    </row>
    <row r="61" spans="1:84">
      <c r="A61" s="26">
        <f t="shared" si="31"/>
        <v>2079</v>
      </c>
      <c r="B61" s="26" t="str">
        <f t="shared" si="32"/>
        <v/>
      </c>
      <c r="C61" s="26" t="str">
        <f t="shared" si="45"/>
        <v/>
      </c>
      <c r="D61" s="103" t="str">
        <f t="shared" si="46"/>
        <v/>
      </c>
      <c r="E61" s="118" t="str">
        <f t="shared" si="47"/>
        <v/>
      </c>
      <c r="F61" s="103" t="str">
        <f t="shared" si="48"/>
        <v/>
      </c>
      <c r="G61" s="103"/>
      <c r="H61" s="60" t="str">
        <f t="shared" si="4"/>
        <v/>
      </c>
      <c r="I61" s="64"/>
      <c r="J61" s="64"/>
      <c r="K61" s="103" t="str">
        <f t="shared" si="33"/>
        <v/>
      </c>
      <c r="L61" s="103" t="str">
        <f t="shared" si="5"/>
        <v/>
      </c>
      <c r="M61" s="103" t="str">
        <f t="shared" si="6"/>
        <v/>
      </c>
      <c r="N61" s="103" t="str">
        <f t="shared" si="7"/>
        <v/>
      </c>
      <c r="O61" s="103" t="str">
        <f t="shared" si="8"/>
        <v/>
      </c>
      <c r="P61" s="103" t="str">
        <f t="shared" si="34"/>
        <v/>
      </c>
      <c r="Q61" s="103" t="str">
        <f t="shared" si="9"/>
        <v/>
      </c>
      <c r="R61" s="103" t="str">
        <f t="shared" si="10"/>
        <v/>
      </c>
      <c r="T61" s="26">
        <f t="shared" si="35"/>
        <v>110</v>
      </c>
      <c r="U61" s="119">
        <f t="shared" si="49"/>
        <v>1</v>
      </c>
      <c r="V61" s="119"/>
      <c r="W61" s="120">
        <f t="shared" si="69"/>
        <v>2.8220331890146531E-5</v>
      </c>
      <c r="X61" s="120">
        <f t="shared" si="50"/>
        <v>0</v>
      </c>
      <c r="Y61" s="120">
        <f t="shared" si="51"/>
        <v>1.4110165945073265E-5</v>
      </c>
      <c r="Z61" s="120"/>
      <c r="AA61" s="119">
        <f t="shared" si="70"/>
        <v>6.6679740595038228E-2</v>
      </c>
      <c r="AC61" s="26" t="str">
        <f t="shared" si="52"/>
        <v/>
      </c>
      <c r="AD61" s="25" t="str">
        <f t="shared" si="53"/>
        <v/>
      </c>
      <c r="AE61" s="105"/>
      <c r="AF61" s="26">
        <f t="shared" si="54"/>
        <v>110</v>
      </c>
      <c r="AG61" s="25">
        <f t="shared" si="55"/>
        <v>1.5242218824609679</v>
      </c>
      <c r="AH61" s="123"/>
      <c r="AI61" s="51">
        <f t="shared" si="56"/>
        <v>0.05</v>
      </c>
      <c r="AJ61" s="35">
        <f t="shared" si="57"/>
        <v>0</v>
      </c>
      <c r="AL61" s="25">
        <f t="shared" si="71"/>
        <v>16.665380606305231</v>
      </c>
      <c r="AM61" s="25">
        <f t="shared" si="72"/>
        <v>1</v>
      </c>
      <c r="AO61" s="33" t="str">
        <f t="shared" si="73"/>
        <v/>
      </c>
      <c r="AP61" s="33">
        <f t="shared" si="74"/>
        <v>2100</v>
      </c>
      <c r="AQ61" s="125"/>
      <c r="AR61" s="126" t="str">
        <f t="shared" si="75"/>
        <v/>
      </c>
      <c r="AS61" s="126">
        <f t="shared" si="76"/>
        <v>53343.649379309238</v>
      </c>
      <c r="AT61" s="126"/>
      <c r="AU61" s="62" t="str">
        <f t="shared" si="58"/>
        <v/>
      </c>
      <c r="AV61" s="62">
        <f t="shared" si="59"/>
        <v>0</v>
      </c>
      <c r="AW61" s="62">
        <f t="shared" si="60"/>
        <v>0</v>
      </c>
      <c r="AX61" s="61">
        <f t="shared" si="77"/>
        <v>0</v>
      </c>
      <c r="AY61" s="61"/>
      <c r="AZ61" s="33" t="str">
        <f>IF(B61="","",VLOOKUP($A$3,'Tab1-Plan'!$B$30:$F$33,IF(B61&lt;65,2,3),FALSE))</f>
        <v/>
      </c>
      <c r="BA61" s="33">
        <f>IF(T61="","",VLOOKUP($A$3,'Tab1-Plan'!$B$30:$F$33,IF(T61&lt;65,4,5),FALSE))</f>
        <v>1500</v>
      </c>
      <c r="BB61" s="115"/>
      <c r="BC61" s="126" t="str">
        <f t="shared" si="61"/>
        <v/>
      </c>
      <c r="BD61" s="126">
        <f t="shared" si="62"/>
        <v>1500</v>
      </c>
      <c r="BE61" s="125"/>
      <c r="BF61" s="62" t="str">
        <f t="shared" si="63"/>
        <v/>
      </c>
      <c r="BG61" s="62">
        <f t="shared" si="64"/>
        <v>0</v>
      </c>
      <c r="BH61" s="62">
        <f t="shared" si="65"/>
        <v>0</v>
      </c>
      <c r="BI61" s="61">
        <f t="shared" si="66"/>
        <v>0</v>
      </c>
      <c r="BJ61" s="61"/>
      <c r="BK61" s="61">
        <f t="shared" si="67"/>
        <v>0</v>
      </c>
      <c r="BL61" s="61">
        <f t="shared" si="68"/>
        <v>0</v>
      </c>
      <c r="BM61" s="127"/>
      <c r="BU61" s="37"/>
      <c r="BV61" s="127"/>
      <c r="CD61" s="37"/>
      <c r="CE61" s="127"/>
      <c r="CF61" s="127"/>
    </row>
    <row r="62" spans="1:84">
      <c r="A62" s="26" t="str">
        <f t="shared" si="31"/>
        <v/>
      </c>
      <c r="B62" s="26" t="str">
        <f t="shared" si="32"/>
        <v/>
      </c>
      <c r="C62" s="26" t="str">
        <f t="shared" si="45"/>
        <v/>
      </c>
      <c r="D62" s="103" t="str">
        <f t="shared" si="46"/>
        <v/>
      </c>
      <c r="E62" s="118" t="str">
        <f t="shared" si="47"/>
        <v/>
      </c>
      <c r="F62" s="103" t="str">
        <f t="shared" si="48"/>
        <v/>
      </c>
      <c r="G62" s="103"/>
      <c r="H62" s="60" t="str">
        <f t="shared" si="4"/>
        <v/>
      </c>
      <c r="I62" s="64"/>
      <c r="J62" s="64"/>
      <c r="K62" s="103" t="str">
        <f t="shared" si="33"/>
        <v/>
      </c>
      <c r="L62" s="103" t="str">
        <f t="shared" si="5"/>
        <v/>
      </c>
      <c r="M62" s="103" t="str">
        <f t="shared" si="6"/>
        <v/>
      </c>
      <c r="N62" s="103" t="str">
        <f t="shared" si="7"/>
        <v/>
      </c>
      <c r="O62" s="103" t="str">
        <f t="shared" si="8"/>
        <v/>
      </c>
      <c r="P62" s="103" t="str">
        <f t="shared" si="34"/>
        <v/>
      </c>
      <c r="Q62" s="103" t="str">
        <f t="shared" si="9"/>
        <v/>
      </c>
      <c r="R62" s="103" t="str">
        <f t="shared" si="10"/>
        <v/>
      </c>
      <c r="T62" s="26" t="str">
        <f t="shared" si="35"/>
        <v/>
      </c>
      <c r="U62" s="119" t="str">
        <f t="shared" si="49"/>
        <v/>
      </c>
      <c r="V62" s="119"/>
      <c r="W62" s="120" t="str">
        <f t="shared" si="69"/>
        <v/>
      </c>
      <c r="X62" s="120" t="str">
        <f t="shared" si="50"/>
        <v/>
      </c>
      <c r="Y62" s="120" t="str">
        <f t="shared" si="51"/>
        <v/>
      </c>
      <c r="Z62" s="120"/>
      <c r="AA62" s="119" t="str">
        <f t="shared" si="70"/>
        <v/>
      </c>
      <c r="AC62" s="26" t="str">
        <f t="shared" si="52"/>
        <v/>
      </c>
      <c r="AD62" s="25" t="str">
        <f t="shared" si="53"/>
        <v/>
      </c>
      <c r="AE62" s="105"/>
      <c r="AF62" s="26" t="str">
        <f t="shared" si="54"/>
        <v/>
      </c>
      <c r="AG62" s="25" t="str">
        <f t="shared" si="55"/>
        <v/>
      </c>
      <c r="AH62" s="123"/>
      <c r="AI62" s="51" t="str">
        <f t="shared" si="56"/>
        <v/>
      </c>
      <c r="AJ62" s="35" t="str">
        <f t="shared" si="57"/>
        <v/>
      </c>
      <c r="AL62" s="25" t="str">
        <f t="shared" si="71"/>
        <v/>
      </c>
      <c r="AM62" s="25" t="str">
        <f t="shared" si="72"/>
        <v/>
      </c>
      <c r="AO62" s="33" t="str">
        <f t="shared" si="73"/>
        <v/>
      </c>
      <c r="AP62" s="33" t="str">
        <f t="shared" si="74"/>
        <v/>
      </c>
      <c r="AQ62" s="125"/>
      <c r="AR62" s="126" t="str">
        <f t="shared" si="75"/>
        <v/>
      </c>
      <c r="AS62" s="126" t="str">
        <f t="shared" si="76"/>
        <v/>
      </c>
      <c r="AT62" s="126"/>
      <c r="AU62" s="62" t="str">
        <f t="shared" si="58"/>
        <v/>
      </c>
      <c r="AV62" s="62" t="str">
        <f t="shared" si="59"/>
        <v/>
      </c>
      <c r="AW62" s="62" t="str">
        <f t="shared" si="60"/>
        <v/>
      </c>
      <c r="AX62" s="61" t="str">
        <f t="shared" si="77"/>
        <v/>
      </c>
      <c r="AY62" s="61"/>
      <c r="AZ62" s="33" t="str">
        <f>IF(B62="","",VLOOKUP($A$3,'Tab1-Plan'!$B$30:$F$33,IF(B62&lt;65,2,3),FALSE))</f>
        <v/>
      </c>
      <c r="BA62" s="33" t="str">
        <f>IF(T62="","",VLOOKUP($A$3,'Tab1-Plan'!$B$30:$F$33,IF(T62&lt;65,4,5),FALSE))</f>
        <v/>
      </c>
      <c r="BB62" s="115"/>
      <c r="BC62" s="126" t="str">
        <f t="shared" si="61"/>
        <v/>
      </c>
      <c r="BD62" s="126" t="str">
        <f t="shared" si="62"/>
        <v/>
      </c>
      <c r="BE62" s="125"/>
      <c r="BF62" s="62" t="str">
        <f t="shared" si="63"/>
        <v/>
      </c>
      <c r="BG62" s="62" t="str">
        <f t="shared" si="64"/>
        <v/>
      </c>
      <c r="BH62" s="62" t="str">
        <f t="shared" si="65"/>
        <v/>
      </c>
      <c r="BI62" s="61" t="str">
        <f t="shared" si="66"/>
        <v/>
      </c>
      <c r="BJ62" s="61"/>
      <c r="BK62" s="61" t="str">
        <f t="shared" si="67"/>
        <v/>
      </c>
      <c r="BL62" s="61" t="str">
        <f t="shared" si="68"/>
        <v/>
      </c>
      <c r="BM62" s="127"/>
      <c r="BU62" s="37"/>
      <c r="BV62" s="127"/>
      <c r="CD62" s="37"/>
      <c r="CE62" s="127"/>
      <c r="CF62" s="127"/>
    </row>
    <row r="63" spans="1:84">
      <c r="A63" s="26" t="str">
        <f t="shared" si="31"/>
        <v/>
      </c>
      <c r="B63" s="26" t="str">
        <f t="shared" si="32"/>
        <v/>
      </c>
      <c r="C63" s="26" t="str">
        <f t="shared" si="45"/>
        <v/>
      </c>
      <c r="D63" s="103" t="str">
        <f t="shared" si="46"/>
        <v/>
      </c>
      <c r="E63" s="118" t="str">
        <f t="shared" si="47"/>
        <v/>
      </c>
      <c r="F63" s="103" t="str">
        <f t="shared" si="48"/>
        <v/>
      </c>
      <c r="G63" s="103"/>
      <c r="H63" s="60" t="str">
        <f t="shared" si="4"/>
        <v/>
      </c>
      <c r="I63" s="64"/>
      <c r="J63" s="64"/>
      <c r="K63" s="103" t="str">
        <f t="shared" si="33"/>
        <v/>
      </c>
      <c r="L63" s="103" t="str">
        <f t="shared" si="5"/>
        <v/>
      </c>
      <c r="M63" s="103" t="str">
        <f t="shared" si="6"/>
        <v/>
      </c>
      <c r="N63" s="103" t="str">
        <f t="shared" si="7"/>
        <v/>
      </c>
      <c r="O63" s="103" t="str">
        <f t="shared" si="8"/>
        <v/>
      </c>
      <c r="P63" s="103" t="str">
        <f t="shared" si="34"/>
        <v/>
      </c>
      <c r="Q63" s="103" t="str">
        <f t="shared" si="9"/>
        <v/>
      </c>
      <c r="R63" s="103" t="str">
        <f t="shared" si="10"/>
        <v/>
      </c>
      <c r="T63" s="26" t="str">
        <f t="shared" si="35"/>
        <v/>
      </c>
      <c r="U63" s="119" t="str">
        <f t="shared" si="49"/>
        <v/>
      </c>
      <c r="V63" s="119"/>
      <c r="W63" s="120" t="str">
        <f t="shared" si="69"/>
        <v/>
      </c>
      <c r="X63" s="120" t="str">
        <f t="shared" si="50"/>
        <v/>
      </c>
      <c r="Y63" s="120" t="str">
        <f t="shared" si="51"/>
        <v/>
      </c>
      <c r="Z63" s="120"/>
      <c r="AA63" s="119" t="str">
        <f t="shared" si="70"/>
        <v/>
      </c>
      <c r="AC63" s="26" t="str">
        <f t="shared" si="52"/>
        <v/>
      </c>
      <c r="AD63" s="25" t="str">
        <f t="shared" si="53"/>
        <v/>
      </c>
      <c r="AE63" s="105"/>
      <c r="AF63" s="26" t="str">
        <f t="shared" si="54"/>
        <v/>
      </c>
      <c r="AG63" s="25" t="str">
        <f t="shared" si="55"/>
        <v/>
      </c>
      <c r="AH63" s="123"/>
      <c r="AI63" s="51" t="str">
        <f t="shared" si="56"/>
        <v/>
      </c>
      <c r="AJ63" s="35" t="str">
        <f t="shared" si="57"/>
        <v/>
      </c>
      <c r="AL63" s="25" t="str">
        <f t="shared" si="71"/>
        <v/>
      </c>
      <c r="AM63" s="25" t="str">
        <f t="shared" si="72"/>
        <v/>
      </c>
      <c r="AO63" s="33" t="str">
        <f t="shared" si="73"/>
        <v/>
      </c>
      <c r="AP63" s="33" t="str">
        <f t="shared" si="74"/>
        <v/>
      </c>
      <c r="AQ63" s="125"/>
      <c r="AR63" s="126" t="str">
        <f t="shared" si="75"/>
        <v/>
      </c>
      <c r="AS63" s="126" t="str">
        <f t="shared" si="76"/>
        <v/>
      </c>
      <c r="AT63" s="126"/>
      <c r="AU63" s="62" t="str">
        <f t="shared" si="58"/>
        <v/>
      </c>
      <c r="AV63" s="62" t="str">
        <f t="shared" si="59"/>
        <v/>
      </c>
      <c r="AW63" s="62" t="str">
        <f t="shared" si="60"/>
        <v/>
      </c>
      <c r="AX63" s="61" t="str">
        <f t="shared" si="77"/>
        <v/>
      </c>
      <c r="AY63" s="61"/>
      <c r="AZ63" s="33" t="str">
        <f>IF(B63="","",VLOOKUP($A$3,'Tab1-Plan'!$B$30:$F$33,IF(B63&lt;65,2,3),FALSE))</f>
        <v/>
      </c>
      <c r="BA63" s="33" t="str">
        <f>IF(T63="","",VLOOKUP($A$3,'Tab1-Plan'!$B$30:$F$33,IF(T63&lt;65,4,5),FALSE))</f>
        <v/>
      </c>
      <c r="BB63" s="115"/>
      <c r="BC63" s="126" t="str">
        <f t="shared" si="61"/>
        <v/>
      </c>
      <c r="BD63" s="126" t="str">
        <f t="shared" si="62"/>
        <v/>
      </c>
      <c r="BE63" s="125"/>
      <c r="BF63" s="62" t="str">
        <f t="shared" si="63"/>
        <v/>
      </c>
      <c r="BG63" s="62" t="str">
        <f t="shared" si="64"/>
        <v/>
      </c>
      <c r="BH63" s="62" t="str">
        <f t="shared" si="65"/>
        <v/>
      </c>
      <c r="BI63" s="61" t="str">
        <f t="shared" si="66"/>
        <v/>
      </c>
      <c r="BJ63" s="61"/>
      <c r="BK63" s="61" t="str">
        <f t="shared" si="67"/>
        <v/>
      </c>
      <c r="BL63" s="61" t="str">
        <f t="shared" si="68"/>
        <v/>
      </c>
      <c r="BM63" s="127"/>
      <c r="BU63" s="37"/>
      <c r="BV63" s="127"/>
      <c r="CD63" s="37"/>
      <c r="CE63" s="127"/>
      <c r="CF63" s="127"/>
    </row>
    <row r="64" spans="1:84">
      <c r="A64" s="26" t="str">
        <f t="shared" si="31"/>
        <v/>
      </c>
      <c r="B64" s="26" t="str">
        <f t="shared" si="32"/>
        <v/>
      </c>
      <c r="C64" s="26" t="str">
        <f t="shared" si="45"/>
        <v/>
      </c>
      <c r="D64" s="103" t="str">
        <f t="shared" si="46"/>
        <v/>
      </c>
      <c r="E64" s="118" t="str">
        <f t="shared" si="47"/>
        <v/>
      </c>
      <c r="F64" s="103" t="str">
        <f t="shared" si="48"/>
        <v/>
      </c>
      <c r="G64" s="103"/>
      <c r="H64" s="60" t="str">
        <f t="shared" si="4"/>
        <v/>
      </c>
      <c r="I64" s="64"/>
      <c r="J64" s="64"/>
      <c r="K64" s="103" t="str">
        <f t="shared" si="33"/>
        <v/>
      </c>
      <c r="L64" s="103" t="str">
        <f t="shared" si="5"/>
        <v/>
      </c>
      <c r="M64" s="103" t="str">
        <f t="shared" si="6"/>
        <v/>
      </c>
      <c r="N64" s="103" t="str">
        <f t="shared" si="7"/>
        <v/>
      </c>
      <c r="O64" s="103" t="str">
        <f t="shared" si="8"/>
        <v/>
      </c>
      <c r="P64" s="103" t="str">
        <f t="shared" si="34"/>
        <v/>
      </c>
      <c r="Q64" s="103" t="str">
        <f t="shared" si="9"/>
        <v/>
      </c>
      <c r="R64" s="103" t="str">
        <f t="shared" si="10"/>
        <v/>
      </c>
      <c r="T64" s="26" t="str">
        <f t="shared" si="35"/>
        <v/>
      </c>
      <c r="U64" s="119" t="str">
        <f t="shared" si="49"/>
        <v/>
      </c>
      <c r="V64" s="119"/>
      <c r="W64" s="120" t="str">
        <f t="shared" si="69"/>
        <v/>
      </c>
      <c r="X64" s="120" t="str">
        <f t="shared" si="50"/>
        <v/>
      </c>
      <c r="Y64" s="120" t="str">
        <f t="shared" si="51"/>
        <v/>
      </c>
      <c r="Z64" s="120"/>
      <c r="AA64" s="119" t="str">
        <f t="shared" si="70"/>
        <v/>
      </c>
      <c r="AC64" s="26" t="str">
        <f t="shared" si="52"/>
        <v/>
      </c>
      <c r="AD64" s="25" t="str">
        <f t="shared" si="53"/>
        <v/>
      </c>
      <c r="AE64" s="105"/>
      <c r="AF64" s="26" t="str">
        <f t="shared" si="54"/>
        <v/>
      </c>
      <c r="AG64" s="25" t="str">
        <f t="shared" si="55"/>
        <v/>
      </c>
      <c r="AH64" s="123"/>
      <c r="AI64" s="51" t="str">
        <f t="shared" si="56"/>
        <v/>
      </c>
      <c r="AJ64" s="35" t="str">
        <f t="shared" si="57"/>
        <v/>
      </c>
      <c r="AL64" s="25" t="str">
        <f t="shared" si="71"/>
        <v/>
      </c>
      <c r="AM64" s="25" t="str">
        <f t="shared" si="72"/>
        <v/>
      </c>
      <c r="AO64" s="33" t="str">
        <f t="shared" si="73"/>
        <v/>
      </c>
      <c r="AP64" s="33" t="str">
        <f t="shared" si="74"/>
        <v/>
      </c>
      <c r="AQ64" s="125"/>
      <c r="AR64" s="126" t="str">
        <f t="shared" si="75"/>
        <v/>
      </c>
      <c r="AS64" s="126" t="str">
        <f t="shared" si="76"/>
        <v/>
      </c>
      <c r="AT64" s="126"/>
      <c r="AU64" s="62" t="str">
        <f t="shared" si="58"/>
        <v/>
      </c>
      <c r="AV64" s="62" t="str">
        <f t="shared" si="59"/>
        <v/>
      </c>
      <c r="AW64" s="62" t="str">
        <f t="shared" si="60"/>
        <v/>
      </c>
      <c r="AX64" s="61" t="str">
        <f t="shared" si="77"/>
        <v/>
      </c>
      <c r="AY64" s="61"/>
      <c r="AZ64" s="33" t="str">
        <f>IF(B64="","",VLOOKUP($A$3,'Tab1-Plan'!$B$30:$F$33,IF(B64&lt;65,2,3),FALSE))</f>
        <v/>
      </c>
      <c r="BA64" s="33" t="str">
        <f>IF(T64="","",VLOOKUP($A$3,'Tab1-Plan'!$B$30:$F$33,IF(T64&lt;65,4,5),FALSE))</f>
        <v/>
      </c>
      <c r="BB64" s="115"/>
      <c r="BC64" s="126" t="str">
        <f t="shared" si="61"/>
        <v/>
      </c>
      <c r="BD64" s="126" t="str">
        <f t="shared" si="62"/>
        <v/>
      </c>
      <c r="BE64" s="125"/>
      <c r="BF64" s="62" t="str">
        <f t="shared" si="63"/>
        <v/>
      </c>
      <c r="BG64" s="62" t="str">
        <f t="shared" si="64"/>
        <v/>
      </c>
      <c r="BH64" s="62" t="str">
        <f t="shared" si="65"/>
        <v/>
      </c>
      <c r="BI64" s="61" t="str">
        <f t="shared" si="66"/>
        <v/>
      </c>
      <c r="BJ64" s="61"/>
      <c r="BK64" s="61" t="str">
        <f t="shared" si="67"/>
        <v/>
      </c>
      <c r="BL64" s="61" t="str">
        <f t="shared" si="68"/>
        <v/>
      </c>
      <c r="BM64" s="127"/>
      <c r="BU64" s="37"/>
      <c r="BV64" s="127"/>
      <c r="CD64" s="37"/>
      <c r="CE64" s="127"/>
      <c r="CF64" s="127"/>
    </row>
    <row r="65" spans="1:84">
      <c r="A65" s="26" t="str">
        <f t="shared" si="31"/>
        <v/>
      </c>
      <c r="B65" s="26" t="str">
        <f t="shared" si="32"/>
        <v/>
      </c>
      <c r="C65" s="26" t="str">
        <f t="shared" si="45"/>
        <v/>
      </c>
      <c r="D65" s="103" t="str">
        <f t="shared" si="46"/>
        <v/>
      </c>
      <c r="E65" s="118" t="str">
        <f t="shared" si="47"/>
        <v/>
      </c>
      <c r="F65" s="103" t="str">
        <f t="shared" si="48"/>
        <v/>
      </c>
      <c r="G65" s="103"/>
      <c r="H65" s="60" t="str">
        <f t="shared" si="4"/>
        <v/>
      </c>
      <c r="I65" s="64"/>
      <c r="J65" s="64"/>
      <c r="K65" s="103" t="str">
        <f t="shared" si="33"/>
        <v/>
      </c>
      <c r="L65" s="103" t="str">
        <f t="shared" si="5"/>
        <v/>
      </c>
      <c r="M65" s="103" t="str">
        <f t="shared" si="6"/>
        <v/>
      </c>
      <c r="N65" s="103" t="str">
        <f t="shared" si="7"/>
        <v/>
      </c>
      <c r="O65" s="103" t="str">
        <f t="shared" si="8"/>
        <v/>
      </c>
      <c r="P65" s="103" t="str">
        <f t="shared" si="34"/>
        <v/>
      </c>
      <c r="Q65" s="103" t="str">
        <f t="shared" si="9"/>
        <v/>
      </c>
      <c r="R65" s="103" t="str">
        <f t="shared" si="10"/>
        <v/>
      </c>
      <c r="T65" s="26" t="str">
        <f t="shared" si="35"/>
        <v/>
      </c>
      <c r="U65" s="119" t="str">
        <f t="shared" si="49"/>
        <v/>
      </c>
      <c r="V65" s="119"/>
      <c r="W65" s="120" t="str">
        <f t="shared" si="69"/>
        <v/>
      </c>
      <c r="X65" s="120" t="str">
        <f t="shared" si="50"/>
        <v/>
      </c>
      <c r="Y65" s="120" t="str">
        <f t="shared" si="51"/>
        <v/>
      </c>
      <c r="Z65" s="120"/>
      <c r="AA65" s="119" t="str">
        <f t="shared" si="70"/>
        <v/>
      </c>
      <c r="AC65" s="26" t="str">
        <f t="shared" si="52"/>
        <v/>
      </c>
      <c r="AD65" s="25" t="str">
        <f t="shared" si="53"/>
        <v/>
      </c>
      <c r="AE65" s="105"/>
      <c r="AF65" s="26" t="str">
        <f t="shared" si="54"/>
        <v/>
      </c>
      <c r="AG65" s="25" t="str">
        <f t="shared" si="55"/>
        <v/>
      </c>
      <c r="AH65" s="123"/>
      <c r="AI65" s="51" t="str">
        <f t="shared" si="56"/>
        <v/>
      </c>
      <c r="AJ65" s="35" t="str">
        <f t="shared" si="57"/>
        <v/>
      </c>
      <c r="AL65" s="25" t="str">
        <f t="shared" si="71"/>
        <v/>
      </c>
      <c r="AM65" s="25" t="str">
        <f t="shared" si="72"/>
        <v/>
      </c>
      <c r="AO65" s="33" t="str">
        <f t="shared" si="73"/>
        <v/>
      </c>
      <c r="AP65" s="33" t="str">
        <f t="shared" si="74"/>
        <v/>
      </c>
      <c r="AQ65" s="125"/>
      <c r="AR65" s="126" t="str">
        <f t="shared" si="75"/>
        <v/>
      </c>
      <c r="AS65" s="126" t="str">
        <f t="shared" si="76"/>
        <v/>
      </c>
      <c r="AT65" s="126"/>
      <c r="AU65" s="62" t="str">
        <f t="shared" si="58"/>
        <v/>
      </c>
      <c r="AV65" s="62" t="str">
        <f t="shared" si="59"/>
        <v/>
      </c>
      <c r="AW65" s="62" t="str">
        <f t="shared" si="60"/>
        <v/>
      </c>
      <c r="AX65" s="61" t="str">
        <f t="shared" si="77"/>
        <v/>
      </c>
      <c r="AY65" s="61"/>
      <c r="AZ65" s="33" t="str">
        <f>IF(B65="","",VLOOKUP($A$3,'Tab1-Plan'!$B$30:$F$33,IF(B65&lt;65,2,3),FALSE))</f>
        <v/>
      </c>
      <c r="BA65" s="33" t="str">
        <f>IF(T65="","",VLOOKUP($A$3,'Tab1-Plan'!$B$30:$F$33,IF(T65&lt;65,4,5),FALSE))</f>
        <v/>
      </c>
      <c r="BB65" s="115"/>
      <c r="BC65" s="126" t="str">
        <f t="shared" si="61"/>
        <v/>
      </c>
      <c r="BD65" s="126" t="str">
        <f t="shared" si="62"/>
        <v/>
      </c>
      <c r="BE65" s="125"/>
      <c r="BF65" s="62" t="str">
        <f t="shared" si="63"/>
        <v/>
      </c>
      <c r="BG65" s="62" t="str">
        <f t="shared" si="64"/>
        <v/>
      </c>
      <c r="BH65" s="62" t="str">
        <f t="shared" si="65"/>
        <v/>
      </c>
      <c r="BI65" s="61" t="str">
        <f t="shared" si="66"/>
        <v/>
      </c>
      <c r="BJ65" s="61"/>
      <c r="BK65" s="61" t="str">
        <f t="shared" si="67"/>
        <v/>
      </c>
      <c r="BL65" s="61" t="str">
        <f t="shared" si="68"/>
        <v/>
      </c>
      <c r="BM65" s="127"/>
      <c r="BU65" s="37"/>
      <c r="BV65" s="127"/>
      <c r="CD65" s="37"/>
      <c r="CE65" s="127"/>
      <c r="CF65" s="127"/>
    </row>
    <row r="66" spans="1:84">
      <c r="A66" s="26" t="str">
        <f t="shared" si="31"/>
        <v/>
      </c>
      <c r="B66" s="26" t="str">
        <f t="shared" si="32"/>
        <v/>
      </c>
      <c r="C66" s="26" t="str">
        <f t="shared" si="45"/>
        <v/>
      </c>
      <c r="D66" s="103" t="str">
        <f t="shared" si="46"/>
        <v/>
      </c>
      <c r="E66" s="118" t="str">
        <f t="shared" si="47"/>
        <v/>
      </c>
      <c r="F66" s="103" t="str">
        <f t="shared" si="48"/>
        <v/>
      </c>
      <c r="G66" s="103"/>
      <c r="H66" s="60" t="str">
        <f t="shared" si="4"/>
        <v/>
      </c>
      <c r="I66" s="64"/>
      <c r="J66" s="64"/>
      <c r="K66" s="103" t="str">
        <f t="shared" si="33"/>
        <v/>
      </c>
      <c r="L66" s="103" t="str">
        <f t="shared" si="5"/>
        <v/>
      </c>
      <c r="M66" s="103" t="str">
        <f t="shared" si="6"/>
        <v/>
      </c>
      <c r="N66" s="103" t="str">
        <f t="shared" si="7"/>
        <v/>
      </c>
      <c r="O66" s="103" t="str">
        <f t="shared" si="8"/>
        <v/>
      </c>
      <c r="P66" s="103" t="str">
        <f t="shared" si="34"/>
        <v/>
      </c>
      <c r="Q66" s="103" t="str">
        <f t="shared" si="9"/>
        <v/>
      </c>
      <c r="R66" s="103" t="str">
        <f t="shared" si="10"/>
        <v/>
      </c>
      <c r="T66" s="26" t="str">
        <f t="shared" si="35"/>
        <v/>
      </c>
      <c r="U66" s="119" t="str">
        <f t="shared" si="49"/>
        <v/>
      </c>
      <c r="V66" s="119"/>
      <c r="W66" s="120" t="str">
        <f t="shared" si="69"/>
        <v/>
      </c>
      <c r="X66" s="120" t="str">
        <f t="shared" si="50"/>
        <v/>
      </c>
      <c r="Y66" s="120" t="str">
        <f t="shared" si="51"/>
        <v/>
      </c>
      <c r="Z66" s="120"/>
      <c r="AA66" s="119" t="str">
        <f t="shared" si="70"/>
        <v/>
      </c>
      <c r="AC66" s="26" t="str">
        <f t="shared" si="52"/>
        <v/>
      </c>
      <c r="AD66" s="25" t="str">
        <f t="shared" si="53"/>
        <v/>
      </c>
      <c r="AE66" s="105"/>
      <c r="AF66" s="26" t="str">
        <f t="shared" si="54"/>
        <v/>
      </c>
      <c r="AG66" s="25" t="str">
        <f t="shared" si="55"/>
        <v/>
      </c>
      <c r="AH66" s="123"/>
      <c r="AI66" s="51" t="str">
        <f t="shared" si="56"/>
        <v/>
      </c>
      <c r="AJ66" s="35" t="str">
        <f t="shared" si="57"/>
        <v/>
      </c>
      <c r="AL66" s="25" t="str">
        <f t="shared" si="71"/>
        <v/>
      </c>
      <c r="AM66" s="25" t="str">
        <f t="shared" si="72"/>
        <v/>
      </c>
      <c r="AO66" s="33" t="str">
        <f t="shared" si="73"/>
        <v/>
      </c>
      <c r="AP66" s="33" t="str">
        <f t="shared" si="74"/>
        <v/>
      </c>
      <c r="AQ66" s="125"/>
      <c r="AR66" s="126" t="str">
        <f t="shared" si="75"/>
        <v/>
      </c>
      <c r="AS66" s="126" t="str">
        <f t="shared" si="76"/>
        <v/>
      </c>
      <c r="AT66" s="126"/>
      <c r="AU66" s="62" t="str">
        <f t="shared" si="58"/>
        <v/>
      </c>
      <c r="AV66" s="62" t="str">
        <f t="shared" si="59"/>
        <v/>
      </c>
      <c r="AW66" s="62" t="str">
        <f t="shared" si="60"/>
        <v/>
      </c>
      <c r="AX66" s="61" t="str">
        <f t="shared" si="77"/>
        <v/>
      </c>
      <c r="AY66" s="61"/>
      <c r="AZ66" s="33" t="str">
        <f>IF(B66="","",VLOOKUP($A$3,'Tab1-Plan'!$B$30:$F$33,IF(B66&lt;65,2,3),FALSE))</f>
        <v/>
      </c>
      <c r="BA66" s="33" t="str">
        <f>IF(T66="","",VLOOKUP($A$3,'Tab1-Plan'!$B$30:$F$33,IF(T66&lt;65,4,5),FALSE))</f>
        <v/>
      </c>
      <c r="BB66" s="115"/>
      <c r="BC66" s="126" t="str">
        <f t="shared" si="61"/>
        <v/>
      </c>
      <c r="BD66" s="126" t="str">
        <f t="shared" si="62"/>
        <v/>
      </c>
      <c r="BE66" s="125"/>
      <c r="BF66" s="62" t="str">
        <f t="shared" si="63"/>
        <v/>
      </c>
      <c r="BG66" s="62" t="str">
        <f t="shared" si="64"/>
        <v/>
      </c>
      <c r="BH66" s="62" t="str">
        <f t="shared" si="65"/>
        <v/>
      </c>
      <c r="BI66" s="61" t="str">
        <f t="shared" si="66"/>
        <v/>
      </c>
      <c r="BJ66" s="61"/>
      <c r="BK66" s="61" t="str">
        <f t="shared" si="67"/>
        <v/>
      </c>
      <c r="BL66" s="61" t="str">
        <f t="shared" si="68"/>
        <v/>
      </c>
      <c r="BM66" s="127"/>
      <c r="BU66" s="37"/>
      <c r="BV66" s="127"/>
      <c r="CD66" s="37"/>
      <c r="CE66" s="127"/>
      <c r="CF66" s="127"/>
    </row>
    <row r="67" spans="1:84">
      <c r="A67" s="26" t="str">
        <f t="shared" si="31"/>
        <v/>
      </c>
      <c r="B67" s="26" t="str">
        <f t="shared" si="32"/>
        <v/>
      </c>
      <c r="C67" s="26" t="str">
        <f t="shared" si="45"/>
        <v/>
      </c>
      <c r="D67" s="103" t="str">
        <f t="shared" si="46"/>
        <v/>
      </c>
      <c r="E67" s="118" t="str">
        <f t="shared" si="47"/>
        <v/>
      </c>
      <c r="F67" s="103" t="str">
        <f t="shared" si="48"/>
        <v/>
      </c>
      <c r="G67" s="103"/>
      <c r="H67" s="60" t="str">
        <f t="shared" si="4"/>
        <v/>
      </c>
      <c r="I67" s="64"/>
      <c r="J67" s="64"/>
      <c r="K67" s="103" t="str">
        <f t="shared" si="33"/>
        <v/>
      </c>
      <c r="L67" s="103" t="str">
        <f t="shared" si="5"/>
        <v/>
      </c>
      <c r="M67" s="103" t="str">
        <f t="shared" si="6"/>
        <v/>
      </c>
      <c r="N67" s="103" t="str">
        <f t="shared" si="7"/>
        <v/>
      </c>
      <c r="O67" s="103" t="str">
        <f t="shared" si="8"/>
        <v/>
      </c>
      <c r="P67" s="103" t="str">
        <f t="shared" si="34"/>
        <v/>
      </c>
      <c r="Q67" s="103" t="str">
        <f t="shared" si="9"/>
        <v/>
      </c>
      <c r="R67" s="103" t="str">
        <f t="shared" si="10"/>
        <v/>
      </c>
      <c r="T67" s="26" t="str">
        <f t="shared" si="35"/>
        <v/>
      </c>
      <c r="U67" s="119" t="str">
        <f t="shared" si="49"/>
        <v/>
      </c>
      <c r="V67" s="119"/>
      <c r="W67" s="120" t="str">
        <f t="shared" si="69"/>
        <v/>
      </c>
      <c r="X67" s="120" t="str">
        <f t="shared" si="50"/>
        <v/>
      </c>
      <c r="Y67" s="120" t="str">
        <f t="shared" si="51"/>
        <v/>
      </c>
      <c r="Z67" s="120"/>
      <c r="AA67" s="119" t="str">
        <f t="shared" si="70"/>
        <v/>
      </c>
      <c r="AC67" s="26" t="str">
        <f t="shared" si="52"/>
        <v/>
      </c>
      <c r="AD67" s="25" t="str">
        <f t="shared" si="53"/>
        <v/>
      </c>
      <c r="AE67" s="105"/>
      <c r="AF67" s="26" t="str">
        <f t="shared" si="54"/>
        <v/>
      </c>
      <c r="AG67" s="25" t="str">
        <f t="shared" si="55"/>
        <v/>
      </c>
      <c r="AH67" s="123"/>
      <c r="AI67" s="51" t="str">
        <f t="shared" si="56"/>
        <v/>
      </c>
      <c r="AJ67" s="35" t="str">
        <f t="shared" si="57"/>
        <v/>
      </c>
      <c r="AL67" s="25" t="str">
        <f t="shared" si="71"/>
        <v/>
      </c>
      <c r="AM67" s="25" t="str">
        <f t="shared" si="72"/>
        <v/>
      </c>
      <c r="AO67" s="33" t="str">
        <f t="shared" si="73"/>
        <v/>
      </c>
      <c r="AP67" s="33" t="str">
        <f t="shared" si="74"/>
        <v/>
      </c>
      <c r="AQ67" s="125"/>
      <c r="AR67" s="126" t="str">
        <f t="shared" si="75"/>
        <v/>
      </c>
      <c r="AS67" s="126" t="str">
        <f t="shared" si="76"/>
        <v/>
      </c>
      <c r="AT67" s="126"/>
      <c r="AU67" s="62" t="str">
        <f t="shared" si="58"/>
        <v/>
      </c>
      <c r="AV67" s="62" t="str">
        <f t="shared" si="59"/>
        <v/>
      </c>
      <c r="AW67" s="62" t="str">
        <f t="shared" si="60"/>
        <v/>
      </c>
      <c r="AX67" s="61" t="str">
        <f t="shared" si="77"/>
        <v/>
      </c>
      <c r="AY67" s="61"/>
      <c r="AZ67" s="33" t="str">
        <f>IF(B67="","",VLOOKUP($A$3,'Tab1-Plan'!$B$30:$F$33,IF(B67&lt;65,2,3),FALSE))</f>
        <v/>
      </c>
      <c r="BA67" s="33" t="str">
        <f>IF(T67="","",VLOOKUP($A$3,'Tab1-Plan'!$B$30:$F$33,IF(T67&lt;65,4,5),FALSE))</f>
        <v/>
      </c>
      <c r="BB67" s="115"/>
      <c r="BC67" s="126" t="str">
        <f t="shared" si="61"/>
        <v/>
      </c>
      <c r="BD67" s="126" t="str">
        <f t="shared" si="62"/>
        <v/>
      </c>
      <c r="BE67" s="125"/>
      <c r="BF67" s="62" t="str">
        <f t="shared" si="63"/>
        <v/>
      </c>
      <c r="BG67" s="62" t="str">
        <f t="shared" si="64"/>
        <v/>
      </c>
      <c r="BH67" s="62" t="str">
        <f t="shared" si="65"/>
        <v/>
      </c>
      <c r="BI67" s="61" t="str">
        <f t="shared" si="66"/>
        <v/>
      </c>
      <c r="BJ67" s="61"/>
      <c r="BK67" s="61" t="str">
        <f t="shared" si="67"/>
        <v/>
      </c>
      <c r="BL67" s="61" t="str">
        <f t="shared" si="68"/>
        <v/>
      </c>
      <c r="BM67" s="127"/>
      <c r="BU67" s="37"/>
      <c r="BV67" s="127"/>
      <c r="CD67" s="37"/>
      <c r="CE67" s="127"/>
      <c r="CF67" s="127"/>
    </row>
    <row r="68" spans="1:84">
      <c r="A68" s="26" t="str">
        <f t="shared" si="31"/>
        <v/>
      </c>
      <c r="B68" s="26" t="str">
        <f t="shared" si="32"/>
        <v/>
      </c>
      <c r="C68" s="26" t="str">
        <f t="shared" si="45"/>
        <v/>
      </c>
      <c r="D68" s="103" t="str">
        <f t="shared" si="46"/>
        <v/>
      </c>
      <c r="E68" s="118" t="str">
        <f t="shared" si="47"/>
        <v/>
      </c>
      <c r="F68" s="103" t="str">
        <f t="shared" si="48"/>
        <v/>
      </c>
      <c r="G68" s="103"/>
      <c r="H68" s="60" t="str">
        <f t="shared" si="4"/>
        <v/>
      </c>
      <c r="I68" s="64"/>
      <c r="J68" s="64"/>
      <c r="K68" s="103" t="str">
        <f t="shared" si="33"/>
        <v/>
      </c>
      <c r="L68" s="103" t="str">
        <f t="shared" si="5"/>
        <v/>
      </c>
      <c r="M68" s="103" t="str">
        <f t="shared" si="6"/>
        <v/>
      </c>
      <c r="N68" s="103" t="str">
        <f t="shared" si="7"/>
        <v/>
      </c>
      <c r="O68" s="103" t="str">
        <f t="shared" si="8"/>
        <v/>
      </c>
      <c r="P68" s="103" t="str">
        <f t="shared" si="34"/>
        <v/>
      </c>
      <c r="Q68" s="103" t="str">
        <f t="shared" si="9"/>
        <v/>
      </c>
      <c r="R68" s="103" t="str">
        <f t="shared" si="10"/>
        <v/>
      </c>
      <c r="T68" s="26" t="str">
        <f t="shared" si="35"/>
        <v/>
      </c>
      <c r="U68" s="119" t="str">
        <f t="shared" si="49"/>
        <v/>
      </c>
      <c r="V68" s="119"/>
      <c r="W68" s="120" t="str">
        <f t="shared" si="69"/>
        <v/>
      </c>
      <c r="X68" s="120" t="str">
        <f t="shared" si="50"/>
        <v/>
      </c>
      <c r="Y68" s="120" t="str">
        <f t="shared" si="51"/>
        <v/>
      </c>
      <c r="Z68" s="120"/>
      <c r="AA68" s="119" t="str">
        <f t="shared" si="70"/>
        <v/>
      </c>
      <c r="AC68" s="26" t="str">
        <f t="shared" si="52"/>
        <v/>
      </c>
      <c r="AD68" s="25" t="str">
        <f t="shared" si="53"/>
        <v/>
      </c>
      <c r="AE68" s="105"/>
      <c r="AF68" s="26" t="str">
        <f t="shared" si="54"/>
        <v/>
      </c>
      <c r="AG68" s="25" t="str">
        <f t="shared" si="55"/>
        <v/>
      </c>
      <c r="AH68" s="123"/>
      <c r="AI68" s="51" t="str">
        <f t="shared" si="56"/>
        <v/>
      </c>
      <c r="AJ68" s="35" t="str">
        <f t="shared" si="57"/>
        <v/>
      </c>
      <c r="AL68" s="25" t="str">
        <f t="shared" si="71"/>
        <v/>
      </c>
      <c r="AM68" s="25" t="str">
        <f t="shared" si="72"/>
        <v/>
      </c>
      <c r="AO68" s="33" t="str">
        <f t="shared" si="73"/>
        <v/>
      </c>
      <c r="AP68" s="33" t="str">
        <f t="shared" si="74"/>
        <v/>
      </c>
      <c r="AQ68" s="125"/>
      <c r="AR68" s="126" t="str">
        <f t="shared" si="75"/>
        <v/>
      </c>
      <c r="AS68" s="126" t="str">
        <f t="shared" si="76"/>
        <v/>
      </c>
      <c r="AT68" s="126"/>
      <c r="AU68" s="62" t="str">
        <f t="shared" si="58"/>
        <v/>
      </c>
      <c r="AV68" s="62" t="str">
        <f t="shared" si="59"/>
        <v/>
      </c>
      <c r="AW68" s="62" t="str">
        <f t="shared" si="60"/>
        <v/>
      </c>
      <c r="AX68" s="61" t="str">
        <f t="shared" si="77"/>
        <v/>
      </c>
      <c r="AY68" s="61"/>
      <c r="AZ68" s="33" t="str">
        <f>IF(B68="","",VLOOKUP($A$3,'Tab1-Plan'!$B$30:$F$33,IF(B68&lt;65,2,3),FALSE))</f>
        <v/>
      </c>
      <c r="BA68" s="33" t="str">
        <f>IF(T68="","",VLOOKUP($A$3,'Tab1-Plan'!$B$30:$F$33,IF(T68&lt;65,4,5),FALSE))</f>
        <v/>
      </c>
      <c r="BB68" s="115"/>
      <c r="BC68" s="126" t="str">
        <f t="shared" si="61"/>
        <v/>
      </c>
      <c r="BD68" s="126" t="str">
        <f t="shared" si="62"/>
        <v/>
      </c>
      <c r="BE68" s="125"/>
      <c r="BF68" s="62" t="str">
        <f t="shared" si="63"/>
        <v/>
      </c>
      <c r="BG68" s="62" t="str">
        <f t="shared" si="64"/>
        <v/>
      </c>
      <c r="BH68" s="62" t="str">
        <f t="shared" si="65"/>
        <v/>
      </c>
      <c r="BI68" s="61" t="str">
        <f t="shared" si="66"/>
        <v/>
      </c>
      <c r="BJ68" s="61"/>
      <c r="BK68" s="61" t="str">
        <f t="shared" si="67"/>
        <v/>
      </c>
      <c r="BL68" s="61" t="str">
        <f t="shared" si="68"/>
        <v/>
      </c>
      <c r="BM68" s="127"/>
      <c r="BU68" s="37"/>
      <c r="BV68" s="127"/>
      <c r="CD68" s="37"/>
      <c r="CE68" s="127"/>
      <c r="CF68" s="127"/>
    </row>
    <row r="69" spans="1:84">
      <c r="A69" s="26" t="str">
        <f t="shared" si="31"/>
        <v/>
      </c>
      <c r="B69" s="26" t="str">
        <f t="shared" si="32"/>
        <v/>
      </c>
      <c r="C69" s="26" t="str">
        <f t="shared" si="45"/>
        <v/>
      </c>
      <c r="D69" s="103" t="str">
        <f t="shared" si="46"/>
        <v/>
      </c>
      <c r="E69" s="118" t="str">
        <f t="shared" si="47"/>
        <v/>
      </c>
      <c r="F69" s="103" t="str">
        <f t="shared" si="48"/>
        <v/>
      </c>
      <c r="G69" s="103"/>
      <c r="H69" s="60" t="str">
        <f t="shared" si="4"/>
        <v/>
      </c>
      <c r="I69" s="64"/>
      <c r="J69" s="64"/>
      <c r="K69" s="103" t="str">
        <f t="shared" si="33"/>
        <v/>
      </c>
      <c r="L69" s="103" t="str">
        <f t="shared" si="5"/>
        <v/>
      </c>
      <c r="M69" s="103" t="str">
        <f t="shared" si="6"/>
        <v/>
      </c>
      <c r="N69" s="103" t="str">
        <f t="shared" si="7"/>
        <v/>
      </c>
      <c r="O69" s="103" t="str">
        <f t="shared" si="8"/>
        <v/>
      </c>
      <c r="P69" s="103" t="str">
        <f t="shared" si="34"/>
        <v/>
      </c>
      <c r="Q69" s="103" t="str">
        <f t="shared" si="9"/>
        <v/>
      </c>
      <c r="R69" s="103" t="str">
        <f t="shared" si="10"/>
        <v/>
      </c>
      <c r="T69" s="26" t="str">
        <f t="shared" si="35"/>
        <v/>
      </c>
      <c r="U69" s="119" t="str">
        <f t="shared" si="49"/>
        <v/>
      </c>
      <c r="V69" s="119"/>
      <c r="W69" s="120" t="str">
        <f t="shared" si="69"/>
        <v/>
      </c>
      <c r="X69" s="120" t="str">
        <f t="shared" si="50"/>
        <v/>
      </c>
      <c r="Y69" s="120" t="str">
        <f t="shared" si="51"/>
        <v/>
      </c>
      <c r="Z69" s="120"/>
      <c r="AA69" s="119" t="str">
        <f t="shared" si="70"/>
        <v/>
      </c>
      <c r="AC69" s="26" t="str">
        <f t="shared" si="52"/>
        <v/>
      </c>
      <c r="AD69" s="25" t="str">
        <f t="shared" si="53"/>
        <v/>
      </c>
      <c r="AE69" s="105"/>
      <c r="AF69" s="26" t="str">
        <f t="shared" si="54"/>
        <v/>
      </c>
      <c r="AG69" s="25" t="str">
        <f t="shared" si="55"/>
        <v/>
      </c>
      <c r="AH69" s="123"/>
      <c r="AI69" s="51" t="str">
        <f t="shared" si="56"/>
        <v/>
      </c>
      <c r="AJ69" s="35" t="str">
        <f t="shared" si="57"/>
        <v/>
      </c>
      <c r="AL69" s="25" t="str">
        <f t="shared" si="71"/>
        <v/>
      </c>
      <c r="AM69" s="25" t="str">
        <f t="shared" si="72"/>
        <v/>
      </c>
      <c r="AO69" s="33" t="str">
        <f t="shared" si="73"/>
        <v/>
      </c>
      <c r="AP69" s="33" t="str">
        <f t="shared" si="74"/>
        <v/>
      </c>
      <c r="AQ69" s="125"/>
      <c r="AR69" s="126" t="str">
        <f t="shared" si="75"/>
        <v/>
      </c>
      <c r="AS69" s="126" t="str">
        <f t="shared" si="76"/>
        <v/>
      </c>
      <c r="AT69" s="126"/>
      <c r="AU69" s="62" t="str">
        <f t="shared" si="58"/>
        <v/>
      </c>
      <c r="AV69" s="62" t="str">
        <f t="shared" si="59"/>
        <v/>
      </c>
      <c r="AW69" s="62" t="str">
        <f t="shared" si="60"/>
        <v/>
      </c>
      <c r="AX69" s="61" t="str">
        <f t="shared" si="77"/>
        <v/>
      </c>
      <c r="AY69" s="61"/>
      <c r="AZ69" s="33" t="str">
        <f>IF(B69="","",VLOOKUP($A$3,'Tab1-Plan'!$B$30:$F$33,IF(B69&lt;65,2,3),FALSE))</f>
        <v/>
      </c>
      <c r="BA69" s="33" t="str">
        <f>IF(T69="","",VLOOKUP($A$3,'Tab1-Plan'!$B$30:$F$33,IF(T69&lt;65,4,5),FALSE))</f>
        <v/>
      </c>
      <c r="BB69" s="115"/>
      <c r="BC69" s="126" t="str">
        <f t="shared" si="61"/>
        <v/>
      </c>
      <c r="BD69" s="126" t="str">
        <f t="shared" si="62"/>
        <v/>
      </c>
      <c r="BE69" s="125"/>
      <c r="BF69" s="62" t="str">
        <f t="shared" si="63"/>
        <v/>
      </c>
      <c r="BG69" s="62" t="str">
        <f t="shared" si="64"/>
        <v/>
      </c>
      <c r="BH69" s="62" t="str">
        <f t="shared" si="65"/>
        <v/>
      </c>
      <c r="BI69" s="61" t="str">
        <f t="shared" si="66"/>
        <v/>
      </c>
      <c r="BJ69" s="61"/>
      <c r="BK69" s="61" t="str">
        <f t="shared" si="67"/>
        <v/>
      </c>
      <c r="BL69" s="61" t="str">
        <f t="shared" si="68"/>
        <v/>
      </c>
      <c r="BM69" s="127"/>
      <c r="BU69" s="37"/>
      <c r="BV69" s="127"/>
      <c r="CD69" s="37"/>
      <c r="CE69" s="127"/>
      <c r="CF69" s="127"/>
    </row>
    <row r="70" spans="1:84">
      <c r="A70" s="26" t="str">
        <f t="shared" si="31"/>
        <v/>
      </c>
      <c r="B70" s="26" t="str">
        <f t="shared" si="32"/>
        <v/>
      </c>
      <c r="C70" s="26" t="str">
        <f t="shared" ref="C70:C101" si="78">IF(B70="","",retiree3_service_at_retirement)</f>
        <v/>
      </c>
      <c r="D70" s="103" t="str">
        <f t="shared" ref="D70:D101" si="79">IF(B70="","",IF($A$2="R",0,VLOOKUP($B70,RETIREMENT,2,TRUE)))</f>
        <v/>
      </c>
      <c r="E70" s="118" t="str">
        <f t="shared" ref="E70:E101" si="80">IF(B70="","",IF($A$2="R",0,VLOOKUP($B70,WITHDRAWAL,2)))</f>
        <v/>
      </c>
      <c r="F70" s="103" t="str">
        <f t="shared" ref="F70:F101" si="81">IF(B70="","",IF(OR(retiree3_sex="M",retiree3_sex="m"),VLOOKUP(IF(B70&lt;20,20,$B70),DEATH_MALE,2),IF(OR(retiree3_sex="F",retiree3_sex="f"),VLOOKUP(IF(B70&lt;20,20,$B70),DEATH_FEMALE,2),"error")))</f>
        <v/>
      </c>
      <c r="G70" s="103"/>
      <c r="H70" s="60" t="str">
        <f t="shared" ref="H70:H133" si="82">IF(B70="","",IF($A$2="R",1,0))</f>
        <v/>
      </c>
      <c r="I70" s="64"/>
      <c r="J70" s="64"/>
      <c r="K70" s="103" t="str">
        <f t="shared" si="33"/>
        <v/>
      </c>
      <c r="L70" s="103" t="str">
        <f t="shared" ref="L70:L133" si="83">IF(B70="","",H70*$K70*IF($D70="",0,$D70))</f>
        <v/>
      </c>
      <c r="M70" s="103" t="str">
        <f t="shared" ref="M70:M133" si="84">IF(B70="","",IF(H70=1,0,$K70*IF($E70="",0,$E70)))</f>
        <v/>
      </c>
      <c r="N70" s="103" t="str">
        <f t="shared" ref="N70:N133" si="85">IF(B70="","",$K70*$F70)</f>
        <v/>
      </c>
      <c r="O70" s="103" t="str">
        <f t="shared" ref="O70:O133" si="86">IF(B70="","",MAX(K70-SUM(L70:N70),0))</f>
        <v/>
      </c>
      <c r="P70" s="103" t="str">
        <f t="shared" si="34"/>
        <v/>
      </c>
      <c r="Q70" s="103" t="str">
        <f t="shared" ref="Q70:Q133" si="87">IF(B70="","",P70*(1-$F70))</f>
        <v/>
      </c>
      <c r="R70" s="103" t="str">
        <f t="shared" ref="R70:R133" si="88">IF(B70="","",AVERAGE(P70:Q70))</f>
        <v/>
      </c>
      <c r="T70" s="26" t="str">
        <f t="shared" si="35"/>
        <v/>
      </c>
      <c r="U70" s="119" t="str">
        <f t="shared" ref="U70:U101" si="89">IF(T70="","",IF(OR(retiree3_sex="M",retiree3_sex="m"),VLOOKUP(IF(T70&lt;20,20,$T70),DEATH_FEMALE,2),IF(OR(retiree3_sex="F",retiree3_sex="f"),VLOOKUP(IF(T70&lt;20,20,$T70),DEATH_MALE,2),"error")))</f>
        <v/>
      </c>
      <c r="V70" s="119"/>
      <c r="W70" s="120" t="str">
        <f t="shared" si="69"/>
        <v/>
      </c>
      <c r="X70" s="120" t="str">
        <f t="shared" ref="X70:X101" si="90">IF(T70="","",W70*((1-U70)*(1-IF(B71="",0,F70))+(1-U70)*IF(B71="",0,F70)))</f>
        <v/>
      </c>
      <c r="Y70" s="120" t="str">
        <f t="shared" ref="Y70:Y101" si="91">IF(T70="","",AVERAGE(W70,X70))</f>
        <v/>
      </c>
      <c r="Z70" s="120"/>
      <c r="AA70" s="119" t="str">
        <f t="shared" si="70"/>
        <v/>
      </c>
      <c r="AC70" s="26" t="str">
        <f t="shared" ref="AC70:AC101" si="92">B70</f>
        <v/>
      </c>
      <c r="AD70" s="25" t="str">
        <f t="shared" ref="AD70:AD101" si="93">IF(AC70="","",VLOOKUP(AC70,agingtable,3))</f>
        <v/>
      </c>
      <c r="AE70" s="105"/>
      <c r="AF70" s="26" t="str">
        <f t="shared" ref="AF70:AF101" si="94">T70</f>
        <v/>
      </c>
      <c r="AG70" s="25" t="str">
        <f t="shared" ref="AG70:AG101" si="95">IF(AF70="","",VLOOKUP(AF70,agingtable,3))</f>
        <v/>
      </c>
      <c r="AH70" s="123"/>
      <c r="AI70" s="51" t="str">
        <f t="shared" ref="AI70:AI101" si="96">IF(A70="","",VLOOKUP($A70,TRENDS,2,TRUE))</f>
        <v/>
      </c>
      <c r="AJ70" s="35" t="str">
        <f t="shared" ref="AJ70:AJ101" si="97">IF(A70="","",VLOOKUP($A70,TRENDS,3,TRUE))</f>
        <v/>
      </c>
      <c r="AL70" s="25" t="str">
        <f t="shared" si="71"/>
        <v/>
      </c>
      <c r="AM70" s="25" t="str">
        <f t="shared" si="72"/>
        <v/>
      </c>
      <c r="AO70" s="33" t="str">
        <f t="shared" si="73"/>
        <v/>
      </c>
      <c r="AP70" s="33" t="str">
        <f t="shared" si="74"/>
        <v/>
      </c>
      <c r="AQ70" s="125"/>
      <c r="AR70" s="126" t="str">
        <f t="shared" si="75"/>
        <v/>
      </c>
      <c r="AS70" s="126" t="str">
        <f t="shared" si="76"/>
        <v/>
      </c>
      <c r="AT70" s="126"/>
      <c r="AU70" s="62" t="str">
        <f t="shared" ref="AU70:AU101" si="98">IF($B70="","",(AR70)*$R70*$I70)</f>
        <v/>
      </c>
      <c r="AV70" s="62" t="str">
        <f t="shared" ref="AV70:AV101" si="99">IF($T70="","",(AS70)*$Y70*$I70)</f>
        <v/>
      </c>
      <c r="AW70" s="62" t="str">
        <f t="shared" ref="AW70:AW101" si="100">IF($A70="","",SUM(AU70:AV70))</f>
        <v/>
      </c>
      <c r="AX70" s="61" t="str">
        <f t="shared" si="77"/>
        <v/>
      </c>
      <c r="AY70" s="61"/>
      <c r="AZ70" s="33" t="str">
        <f>IF(B70="","",VLOOKUP($A$3,'Tab1-Plan'!$B$30:$F$33,IF(B70&lt;65,2,3),FALSE))</f>
        <v/>
      </c>
      <c r="BA70" s="33" t="str">
        <f>IF(T70="","",VLOOKUP($A$3,'Tab1-Plan'!$B$30:$F$33,IF(T70&lt;65,4,5),FALSE))</f>
        <v/>
      </c>
      <c r="BB70" s="115"/>
      <c r="BC70" s="126" t="str">
        <f t="shared" ref="BC70:BC101" si="101">IF(B70="","",AZ70*IF(AZ70&lt;1,AR70,AM70))</f>
        <v/>
      </c>
      <c r="BD70" s="126" t="str">
        <f t="shared" ref="BD70:BD101" si="102">IF($T70="","",BA70*IF(BA70&lt;1,AS70,$AM70))</f>
        <v/>
      </c>
      <c r="BE70" s="125"/>
      <c r="BF70" s="62" t="str">
        <f t="shared" ref="BF70:BF101" si="103">IF($B70="","",(BC70)*$R70*$I70)</f>
        <v/>
      </c>
      <c r="BG70" s="62" t="str">
        <f t="shared" ref="BG70:BG101" si="104">IF($T70="","",(BD70)*$Y70*$I70)</f>
        <v/>
      </c>
      <c r="BH70" s="62" t="str">
        <f t="shared" ref="BH70:BH101" si="105">IF($A70="","",SUM(BF70:BG70))</f>
        <v/>
      </c>
      <c r="BI70" s="61" t="str">
        <f t="shared" ref="BI70:BI101" si="106">IF($A70="","",BH70*AA70)</f>
        <v/>
      </c>
      <c r="BJ70" s="61"/>
      <c r="BK70" s="61" t="str">
        <f t="shared" ref="BK70:BK101" si="107">IF(A70="","",AW70-BH70)</f>
        <v/>
      </c>
      <c r="BL70" s="61" t="str">
        <f t="shared" ref="BL70:BL101" si="108">IF(A70="","",AX70-BI70)</f>
        <v/>
      </c>
      <c r="BM70" s="127"/>
      <c r="BU70" s="37"/>
      <c r="BV70" s="127"/>
      <c r="CD70" s="37"/>
      <c r="CE70" s="127"/>
      <c r="CF70" s="127"/>
    </row>
    <row r="71" spans="1:84">
      <c r="A71" s="26" t="str">
        <f t="shared" ref="A71:A134" si="109">IF(AND(B71="",T71=""),"",A70+1)</f>
        <v/>
      </c>
      <c r="B71" s="26" t="str">
        <f t="shared" ref="B71:B134" si="110">IF(B70="","",IF((B70+1)&gt;110,"",B70+1))</f>
        <v/>
      </c>
      <c r="C71" s="26" t="str">
        <f t="shared" si="78"/>
        <v/>
      </c>
      <c r="D71" s="103" t="str">
        <f t="shared" si="79"/>
        <v/>
      </c>
      <c r="E71" s="118" t="str">
        <f t="shared" si="80"/>
        <v/>
      </c>
      <c r="F71" s="103" t="str">
        <f t="shared" si="81"/>
        <v/>
      </c>
      <c r="G71" s="103"/>
      <c r="H71" s="60" t="str">
        <f t="shared" si="82"/>
        <v/>
      </c>
      <c r="I71" s="64"/>
      <c r="J71" s="64"/>
      <c r="K71" s="103" t="str">
        <f t="shared" ref="K71:K134" si="111">IF(B71="","",O70)</f>
        <v/>
      </c>
      <c r="L71" s="103" t="str">
        <f t="shared" si="83"/>
        <v/>
      </c>
      <c r="M71" s="103" t="str">
        <f t="shared" si="84"/>
        <v/>
      </c>
      <c r="N71" s="103" t="str">
        <f t="shared" si="85"/>
        <v/>
      </c>
      <c r="O71" s="103" t="str">
        <f t="shared" si="86"/>
        <v/>
      </c>
      <c r="P71" s="103" t="str">
        <f t="shared" ref="P71:P134" si="112">IF(B71="","",L71+Q70)</f>
        <v/>
      </c>
      <c r="Q71" s="103" t="str">
        <f t="shared" si="87"/>
        <v/>
      </c>
      <c r="R71" s="103" t="str">
        <f t="shared" si="88"/>
        <v/>
      </c>
      <c r="T71" s="26" t="str">
        <f t="shared" ref="T71:T134" si="113">IF(T70="","",IF((T70+1)&gt;110,"",T70+1))</f>
        <v/>
      </c>
      <c r="U71" s="119" t="str">
        <f t="shared" si="89"/>
        <v/>
      </c>
      <c r="V71" s="119"/>
      <c r="W71" s="120" t="str">
        <f t="shared" ref="W71:W102" si="114">IF(T71="","",X70+IF(L71="",0,L71))</f>
        <v/>
      </c>
      <c r="X71" s="120" t="str">
        <f t="shared" si="90"/>
        <v/>
      </c>
      <c r="Y71" s="120" t="str">
        <f t="shared" si="91"/>
        <v/>
      </c>
      <c r="Z71" s="120"/>
      <c r="AA71" s="119" t="str">
        <f t="shared" ref="AA71:AA102" si="115">IF(A71="","",AA70/(1+discount))</f>
        <v/>
      </c>
      <c r="AC71" s="26" t="str">
        <f t="shared" si="92"/>
        <v/>
      </c>
      <c r="AD71" s="25" t="str">
        <f t="shared" si="93"/>
        <v/>
      </c>
      <c r="AE71" s="105"/>
      <c r="AF71" s="26" t="str">
        <f t="shared" si="94"/>
        <v/>
      </c>
      <c r="AG71" s="25" t="str">
        <f t="shared" si="95"/>
        <v/>
      </c>
      <c r="AH71" s="123"/>
      <c r="AI71" s="51" t="str">
        <f t="shared" si="96"/>
        <v/>
      </c>
      <c r="AJ71" s="35" t="str">
        <f t="shared" si="97"/>
        <v/>
      </c>
      <c r="AL71" s="25" t="str">
        <f t="shared" ref="AL71:AL102" si="116">IF(A71="","",AL70*(1+AI70))</f>
        <v/>
      </c>
      <c r="AM71" s="25" t="str">
        <f t="shared" ref="AM71:AM102" si="117">IF(A71="","",AM70*(1+AJ70))</f>
        <v/>
      </c>
      <c r="AO71" s="33" t="str">
        <f t="shared" ref="AO71:AO102" si="118">IF(B71="","",IF(B71&lt;65,cc_pre_ret_age65,cc_pst_ret_age65))</f>
        <v/>
      </c>
      <c r="AP71" s="33" t="str">
        <f t="shared" ref="AP71:AP102" si="119">IF(T71="","",IF(T71&lt;65,cc_pre_sp_age65,cc_pst_sp_age65))</f>
        <v/>
      </c>
      <c r="AQ71" s="125"/>
      <c r="AR71" s="126" t="str">
        <f t="shared" ref="AR71:AR102" si="120">IF(B71="","",AO71*AL71*AD71)</f>
        <v/>
      </c>
      <c r="AS71" s="126" t="str">
        <f t="shared" ref="AS71:AS102" si="121">IF(T71="","",AP71*AL71*AG71)</f>
        <v/>
      </c>
      <c r="AT71" s="126"/>
      <c r="AU71" s="62" t="str">
        <f t="shared" si="98"/>
        <v/>
      </c>
      <c r="AV71" s="62" t="str">
        <f t="shared" si="99"/>
        <v/>
      </c>
      <c r="AW71" s="62" t="str">
        <f t="shared" si="100"/>
        <v/>
      </c>
      <c r="AX71" s="61" t="str">
        <f t="shared" ref="AX71:AX102" si="122">IF($A71="","",AW71*AA71)</f>
        <v/>
      </c>
      <c r="AY71" s="61"/>
      <c r="AZ71" s="33" t="str">
        <f>IF(B71="","",VLOOKUP($A$3,'Tab1-Plan'!$B$30:$F$33,IF(B71&lt;65,2,3),FALSE))</f>
        <v/>
      </c>
      <c r="BA71" s="33" t="str">
        <f>IF(T71="","",VLOOKUP($A$3,'Tab1-Plan'!$B$30:$F$33,IF(T71&lt;65,4,5),FALSE))</f>
        <v/>
      </c>
      <c r="BB71" s="115"/>
      <c r="BC71" s="126" t="str">
        <f t="shared" si="101"/>
        <v/>
      </c>
      <c r="BD71" s="126" t="str">
        <f t="shared" si="102"/>
        <v/>
      </c>
      <c r="BE71" s="125"/>
      <c r="BF71" s="62" t="str">
        <f t="shared" si="103"/>
        <v/>
      </c>
      <c r="BG71" s="62" t="str">
        <f t="shared" si="104"/>
        <v/>
      </c>
      <c r="BH71" s="62" t="str">
        <f t="shared" si="105"/>
        <v/>
      </c>
      <c r="BI71" s="61" t="str">
        <f t="shared" si="106"/>
        <v/>
      </c>
      <c r="BJ71" s="61"/>
      <c r="BK71" s="61" t="str">
        <f t="shared" si="107"/>
        <v/>
      </c>
      <c r="BL71" s="61" t="str">
        <f t="shared" si="108"/>
        <v/>
      </c>
      <c r="BM71" s="127"/>
      <c r="BU71" s="37"/>
      <c r="BV71" s="127"/>
      <c r="CD71" s="37"/>
      <c r="CE71" s="127"/>
      <c r="CF71" s="127"/>
    </row>
    <row r="72" spans="1:84">
      <c r="A72" s="26" t="str">
        <f t="shared" si="109"/>
        <v/>
      </c>
      <c r="B72" s="26" t="str">
        <f t="shared" si="110"/>
        <v/>
      </c>
      <c r="C72" s="26" t="str">
        <f t="shared" si="78"/>
        <v/>
      </c>
      <c r="D72" s="103" t="str">
        <f t="shared" si="79"/>
        <v/>
      </c>
      <c r="E72" s="118" t="str">
        <f t="shared" si="80"/>
        <v/>
      </c>
      <c r="F72" s="103" t="str">
        <f t="shared" si="81"/>
        <v/>
      </c>
      <c r="G72" s="103"/>
      <c r="H72" s="60" t="str">
        <f t="shared" si="82"/>
        <v/>
      </c>
      <c r="I72" s="64"/>
      <c r="J72" s="64"/>
      <c r="K72" s="103" t="str">
        <f t="shared" si="111"/>
        <v/>
      </c>
      <c r="L72" s="103" t="str">
        <f t="shared" si="83"/>
        <v/>
      </c>
      <c r="M72" s="103" t="str">
        <f t="shared" si="84"/>
        <v/>
      </c>
      <c r="N72" s="103" t="str">
        <f t="shared" si="85"/>
        <v/>
      </c>
      <c r="O72" s="103" t="str">
        <f t="shared" si="86"/>
        <v/>
      </c>
      <c r="P72" s="103" t="str">
        <f t="shared" si="112"/>
        <v/>
      </c>
      <c r="Q72" s="103" t="str">
        <f t="shared" si="87"/>
        <v/>
      </c>
      <c r="R72" s="103" t="str">
        <f t="shared" si="88"/>
        <v/>
      </c>
      <c r="T72" s="26" t="str">
        <f t="shared" si="113"/>
        <v/>
      </c>
      <c r="U72" s="119" t="str">
        <f t="shared" si="89"/>
        <v/>
      </c>
      <c r="V72" s="119"/>
      <c r="W72" s="120" t="str">
        <f t="shared" si="114"/>
        <v/>
      </c>
      <c r="X72" s="120" t="str">
        <f t="shared" si="90"/>
        <v/>
      </c>
      <c r="Y72" s="120" t="str">
        <f t="shared" si="91"/>
        <v/>
      </c>
      <c r="Z72" s="120"/>
      <c r="AA72" s="119" t="str">
        <f t="shared" si="115"/>
        <v/>
      </c>
      <c r="AC72" s="26" t="str">
        <f t="shared" si="92"/>
        <v/>
      </c>
      <c r="AD72" s="25" t="str">
        <f t="shared" si="93"/>
        <v/>
      </c>
      <c r="AE72" s="105"/>
      <c r="AF72" s="26" t="str">
        <f t="shared" si="94"/>
        <v/>
      </c>
      <c r="AG72" s="25" t="str">
        <f t="shared" si="95"/>
        <v/>
      </c>
      <c r="AH72" s="123"/>
      <c r="AI72" s="51" t="str">
        <f t="shared" si="96"/>
        <v/>
      </c>
      <c r="AJ72" s="35" t="str">
        <f t="shared" si="97"/>
        <v/>
      </c>
      <c r="AL72" s="25" t="str">
        <f t="shared" si="116"/>
        <v/>
      </c>
      <c r="AM72" s="25" t="str">
        <f t="shared" si="117"/>
        <v/>
      </c>
      <c r="AO72" s="33" t="str">
        <f t="shared" si="118"/>
        <v/>
      </c>
      <c r="AP72" s="33" t="str">
        <f t="shared" si="119"/>
        <v/>
      </c>
      <c r="AQ72" s="125"/>
      <c r="AR72" s="126" t="str">
        <f t="shared" si="120"/>
        <v/>
      </c>
      <c r="AS72" s="126" t="str">
        <f t="shared" si="121"/>
        <v/>
      </c>
      <c r="AT72" s="126"/>
      <c r="AU72" s="62" t="str">
        <f t="shared" si="98"/>
        <v/>
      </c>
      <c r="AV72" s="62" t="str">
        <f t="shared" si="99"/>
        <v/>
      </c>
      <c r="AW72" s="62" t="str">
        <f t="shared" si="100"/>
        <v/>
      </c>
      <c r="AX72" s="61" t="str">
        <f t="shared" si="122"/>
        <v/>
      </c>
      <c r="AY72" s="61"/>
      <c r="AZ72" s="33" t="str">
        <f>IF(B72="","",VLOOKUP($A$3,'Tab1-Plan'!$B$30:$F$33,IF(B72&lt;65,2,3),FALSE))</f>
        <v/>
      </c>
      <c r="BA72" s="33" t="str">
        <f>IF(T72="","",VLOOKUP($A$3,'Tab1-Plan'!$B$30:$F$33,IF(T72&lt;65,4,5),FALSE))</f>
        <v/>
      </c>
      <c r="BB72" s="115"/>
      <c r="BC72" s="126" t="str">
        <f t="shared" si="101"/>
        <v/>
      </c>
      <c r="BD72" s="126" t="str">
        <f t="shared" si="102"/>
        <v/>
      </c>
      <c r="BE72" s="125"/>
      <c r="BF72" s="62" t="str">
        <f t="shared" si="103"/>
        <v/>
      </c>
      <c r="BG72" s="62" t="str">
        <f t="shared" si="104"/>
        <v/>
      </c>
      <c r="BH72" s="62" t="str">
        <f t="shared" si="105"/>
        <v/>
      </c>
      <c r="BI72" s="61" t="str">
        <f t="shared" si="106"/>
        <v/>
      </c>
      <c r="BJ72" s="61"/>
      <c r="BK72" s="61" t="str">
        <f t="shared" si="107"/>
        <v/>
      </c>
      <c r="BL72" s="61" t="str">
        <f t="shared" si="108"/>
        <v/>
      </c>
      <c r="BM72" s="127"/>
      <c r="BU72" s="37"/>
      <c r="BV72" s="127"/>
      <c r="CD72" s="37"/>
      <c r="CE72" s="127"/>
      <c r="CF72" s="127"/>
    </row>
    <row r="73" spans="1:84">
      <c r="A73" s="26" t="str">
        <f t="shared" si="109"/>
        <v/>
      </c>
      <c r="B73" s="26" t="str">
        <f t="shared" si="110"/>
        <v/>
      </c>
      <c r="C73" s="26" t="str">
        <f t="shared" si="78"/>
        <v/>
      </c>
      <c r="D73" s="103" t="str">
        <f t="shared" si="79"/>
        <v/>
      </c>
      <c r="E73" s="118" t="str">
        <f t="shared" si="80"/>
        <v/>
      </c>
      <c r="F73" s="103" t="str">
        <f t="shared" si="81"/>
        <v/>
      </c>
      <c r="G73" s="103"/>
      <c r="H73" s="60" t="str">
        <f t="shared" si="82"/>
        <v/>
      </c>
      <c r="I73" s="64"/>
      <c r="J73" s="64"/>
      <c r="K73" s="103" t="str">
        <f t="shared" si="111"/>
        <v/>
      </c>
      <c r="L73" s="103" t="str">
        <f t="shared" si="83"/>
        <v/>
      </c>
      <c r="M73" s="103" t="str">
        <f t="shared" si="84"/>
        <v/>
      </c>
      <c r="N73" s="103" t="str">
        <f t="shared" si="85"/>
        <v/>
      </c>
      <c r="O73" s="103" t="str">
        <f t="shared" si="86"/>
        <v/>
      </c>
      <c r="P73" s="103" t="str">
        <f t="shared" si="112"/>
        <v/>
      </c>
      <c r="Q73" s="103" t="str">
        <f t="shared" si="87"/>
        <v/>
      </c>
      <c r="R73" s="103" t="str">
        <f t="shared" si="88"/>
        <v/>
      </c>
      <c r="T73" s="26" t="str">
        <f t="shared" si="113"/>
        <v/>
      </c>
      <c r="U73" s="119" t="str">
        <f t="shared" si="89"/>
        <v/>
      </c>
      <c r="V73" s="119"/>
      <c r="W73" s="120" t="str">
        <f t="shared" si="114"/>
        <v/>
      </c>
      <c r="X73" s="120" t="str">
        <f t="shared" si="90"/>
        <v/>
      </c>
      <c r="Y73" s="120" t="str">
        <f t="shared" si="91"/>
        <v/>
      </c>
      <c r="Z73" s="120"/>
      <c r="AA73" s="119" t="str">
        <f t="shared" si="115"/>
        <v/>
      </c>
      <c r="AC73" s="26" t="str">
        <f t="shared" si="92"/>
        <v/>
      </c>
      <c r="AD73" s="25" t="str">
        <f t="shared" si="93"/>
        <v/>
      </c>
      <c r="AE73" s="105"/>
      <c r="AF73" s="26" t="str">
        <f t="shared" si="94"/>
        <v/>
      </c>
      <c r="AG73" s="25" t="str">
        <f t="shared" si="95"/>
        <v/>
      </c>
      <c r="AH73" s="123"/>
      <c r="AI73" s="51" t="str">
        <f t="shared" si="96"/>
        <v/>
      </c>
      <c r="AJ73" s="35" t="str">
        <f t="shared" si="97"/>
        <v/>
      </c>
      <c r="AL73" s="25" t="str">
        <f t="shared" si="116"/>
        <v/>
      </c>
      <c r="AM73" s="25" t="str">
        <f t="shared" si="117"/>
        <v/>
      </c>
      <c r="AO73" s="33" t="str">
        <f t="shared" si="118"/>
        <v/>
      </c>
      <c r="AP73" s="33" t="str">
        <f t="shared" si="119"/>
        <v/>
      </c>
      <c r="AQ73" s="125"/>
      <c r="AR73" s="126" t="str">
        <f t="shared" si="120"/>
        <v/>
      </c>
      <c r="AS73" s="126" t="str">
        <f t="shared" si="121"/>
        <v/>
      </c>
      <c r="AT73" s="126"/>
      <c r="AU73" s="62" t="str">
        <f t="shared" si="98"/>
        <v/>
      </c>
      <c r="AV73" s="62" t="str">
        <f t="shared" si="99"/>
        <v/>
      </c>
      <c r="AW73" s="62" t="str">
        <f t="shared" si="100"/>
        <v/>
      </c>
      <c r="AX73" s="61" t="str">
        <f t="shared" si="122"/>
        <v/>
      </c>
      <c r="AY73" s="61"/>
      <c r="AZ73" s="33" t="str">
        <f>IF(B73="","",VLOOKUP($A$3,'Tab1-Plan'!$B$30:$F$33,IF(B73&lt;65,2,3),FALSE))</f>
        <v/>
      </c>
      <c r="BA73" s="33" t="str">
        <f>IF(T73="","",VLOOKUP($A$3,'Tab1-Plan'!$B$30:$F$33,IF(T73&lt;65,4,5),FALSE))</f>
        <v/>
      </c>
      <c r="BB73" s="115"/>
      <c r="BC73" s="126" t="str">
        <f t="shared" si="101"/>
        <v/>
      </c>
      <c r="BD73" s="126" t="str">
        <f t="shared" si="102"/>
        <v/>
      </c>
      <c r="BE73" s="125"/>
      <c r="BF73" s="62" t="str">
        <f t="shared" si="103"/>
        <v/>
      </c>
      <c r="BG73" s="62" t="str">
        <f t="shared" si="104"/>
        <v/>
      </c>
      <c r="BH73" s="62" t="str">
        <f t="shared" si="105"/>
        <v/>
      </c>
      <c r="BI73" s="61" t="str">
        <f t="shared" si="106"/>
        <v/>
      </c>
      <c r="BJ73" s="61"/>
      <c r="BK73" s="61" t="str">
        <f t="shared" si="107"/>
        <v/>
      </c>
      <c r="BL73" s="61" t="str">
        <f t="shared" si="108"/>
        <v/>
      </c>
      <c r="BM73" s="127"/>
      <c r="BU73" s="37"/>
      <c r="BV73" s="127"/>
      <c r="CD73" s="37"/>
      <c r="CE73" s="127"/>
      <c r="CF73" s="127"/>
    </row>
    <row r="74" spans="1:84">
      <c r="A74" s="26" t="str">
        <f t="shared" si="109"/>
        <v/>
      </c>
      <c r="B74" s="26" t="str">
        <f t="shared" si="110"/>
        <v/>
      </c>
      <c r="C74" s="26" t="str">
        <f t="shared" si="78"/>
        <v/>
      </c>
      <c r="D74" s="103" t="str">
        <f t="shared" si="79"/>
        <v/>
      </c>
      <c r="E74" s="118" t="str">
        <f t="shared" si="80"/>
        <v/>
      </c>
      <c r="F74" s="103" t="str">
        <f t="shared" si="81"/>
        <v/>
      </c>
      <c r="G74" s="103"/>
      <c r="H74" s="60" t="str">
        <f t="shared" si="82"/>
        <v/>
      </c>
      <c r="I74" s="64"/>
      <c r="J74" s="64"/>
      <c r="K74" s="103" t="str">
        <f t="shared" si="111"/>
        <v/>
      </c>
      <c r="L74" s="103" t="str">
        <f t="shared" si="83"/>
        <v/>
      </c>
      <c r="M74" s="103" t="str">
        <f t="shared" si="84"/>
        <v/>
      </c>
      <c r="N74" s="103" t="str">
        <f t="shared" si="85"/>
        <v/>
      </c>
      <c r="O74" s="103" t="str">
        <f t="shared" si="86"/>
        <v/>
      </c>
      <c r="P74" s="103" t="str">
        <f t="shared" si="112"/>
        <v/>
      </c>
      <c r="Q74" s="103" t="str">
        <f t="shared" si="87"/>
        <v/>
      </c>
      <c r="R74" s="103" t="str">
        <f t="shared" si="88"/>
        <v/>
      </c>
      <c r="T74" s="26" t="str">
        <f t="shared" si="113"/>
        <v/>
      </c>
      <c r="U74" s="119" t="str">
        <f t="shared" si="89"/>
        <v/>
      </c>
      <c r="V74" s="119"/>
      <c r="W74" s="120" t="str">
        <f t="shared" si="114"/>
        <v/>
      </c>
      <c r="X74" s="120" t="str">
        <f t="shared" si="90"/>
        <v/>
      </c>
      <c r="Y74" s="120" t="str">
        <f t="shared" si="91"/>
        <v/>
      </c>
      <c r="Z74" s="120"/>
      <c r="AA74" s="119" t="str">
        <f t="shared" si="115"/>
        <v/>
      </c>
      <c r="AC74" s="26" t="str">
        <f t="shared" si="92"/>
        <v/>
      </c>
      <c r="AD74" s="25" t="str">
        <f t="shared" si="93"/>
        <v/>
      </c>
      <c r="AE74" s="105"/>
      <c r="AF74" s="26" t="str">
        <f t="shared" si="94"/>
        <v/>
      </c>
      <c r="AG74" s="25" t="str">
        <f t="shared" si="95"/>
        <v/>
      </c>
      <c r="AH74" s="123"/>
      <c r="AI74" s="51" t="str">
        <f t="shared" si="96"/>
        <v/>
      </c>
      <c r="AJ74" s="35" t="str">
        <f t="shared" si="97"/>
        <v/>
      </c>
      <c r="AL74" s="25" t="str">
        <f t="shared" si="116"/>
        <v/>
      </c>
      <c r="AM74" s="25" t="str">
        <f t="shared" si="117"/>
        <v/>
      </c>
      <c r="AO74" s="33" t="str">
        <f t="shared" si="118"/>
        <v/>
      </c>
      <c r="AP74" s="33" t="str">
        <f t="shared" si="119"/>
        <v/>
      </c>
      <c r="AQ74" s="125"/>
      <c r="AR74" s="126" t="str">
        <f t="shared" si="120"/>
        <v/>
      </c>
      <c r="AS74" s="126" t="str">
        <f t="shared" si="121"/>
        <v/>
      </c>
      <c r="AT74" s="126"/>
      <c r="AU74" s="62" t="str">
        <f t="shared" si="98"/>
        <v/>
      </c>
      <c r="AV74" s="62" t="str">
        <f t="shared" si="99"/>
        <v/>
      </c>
      <c r="AW74" s="62" t="str">
        <f t="shared" si="100"/>
        <v/>
      </c>
      <c r="AX74" s="61" t="str">
        <f t="shared" si="122"/>
        <v/>
      </c>
      <c r="AY74" s="61"/>
      <c r="AZ74" s="33" t="str">
        <f>IF(B74="","",VLOOKUP($A$3,'Tab1-Plan'!$B$30:$F$33,IF(B74&lt;65,2,3),FALSE))</f>
        <v/>
      </c>
      <c r="BA74" s="33" t="str">
        <f>IF(T74="","",VLOOKUP($A$3,'Tab1-Plan'!$B$30:$F$33,IF(T74&lt;65,4,5),FALSE))</f>
        <v/>
      </c>
      <c r="BB74" s="115"/>
      <c r="BC74" s="126" t="str">
        <f t="shared" si="101"/>
        <v/>
      </c>
      <c r="BD74" s="126" t="str">
        <f t="shared" si="102"/>
        <v/>
      </c>
      <c r="BE74" s="125"/>
      <c r="BF74" s="62" t="str">
        <f t="shared" si="103"/>
        <v/>
      </c>
      <c r="BG74" s="62" t="str">
        <f t="shared" si="104"/>
        <v/>
      </c>
      <c r="BH74" s="62" t="str">
        <f t="shared" si="105"/>
        <v/>
      </c>
      <c r="BI74" s="61" t="str">
        <f t="shared" si="106"/>
        <v/>
      </c>
      <c r="BJ74" s="61"/>
      <c r="BK74" s="61" t="str">
        <f t="shared" si="107"/>
        <v/>
      </c>
      <c r="BL74" s="61" t="str">
        <f t="shared" si="108"/>
        <v/>
      </c>
      <c r="BM74" s="127"/>
      <c r="BU74" s="37"/>
      <c r="BV74" s="127"/>
      <c r="CD74" s="37"/>
      <c r="CE74" s="127"/>
      <c r="CF74" s="127"/>
    </row>
    <row r="75" spans="1:84">
      <c r="A75" s="26" t="str">
        <f t="shared" si="109"/>
        <v/>
      </c>
      <c r="B75" s="26" t="str">
        <f t="shared" si="110"/>
        <v/>
      </c>
      <c r="C75" s="26" t="str">
        <f t="shared" si="78"/>
        <v/>
      </c>
      <c r="D75" s="103" t="str">
        <f t="shared" si="79"/>
        <v/>
      </c>
      <c r="E75" s="118" t="str">
        <f t="shared" si="80"/>
        <v/>
      </c>
      <c r="F75" s="103" t="str">
        <f t="shared" si="81"/>
        <v/>
      </c>
      <c r="G75" s="103"/>
      <c r="H75" s="60" t="str">
        <f t="shared" si="82"/>
        <v/>
      </c>
      <c r="I75" s="64"/>
      <c r="J75" s="64"/>
      <c r="K75" s="103" t="str">
        <f t="shared" si="111"/>
        <v/>
      </c>
      <c r="L75" s="103" t="str">
        <f t="shared" si="83"/>
        <v/>
      </c>
      <c r="M75" s="103" t="str">
        <f t="shared" si="84"/>
        <v/>
      </c>
      <c r="N75" s="103" t="str">
        <f t="shared" si="85"/>
        <v/>
      </c>
      <c r="O75" s="103" t="str">
        <f t="shared" si="86"/>
        <v/>
      </c>
      <c r="P75" s="103" t="str">
        <f t="shared" si="112"/>
        <v/>
      </c>
      <c r="Q75" s="103" t="str">
        <f t="shared" si="87"/>
        <v/>
      </c>
      <c r="R75" s="103" t="str">
        <f t="shared" si="88"/>
        <v/>
      </c>
      <c r="T75" s="26" t="str">
        <f t="shared" si="113"/>
        <v/>
      </c>
      <c r="U75" s="119" t="str">
        <f t="shared" si="89"/>
        <v/>
      </c>
      <c r="V75" s="119"/>
      <c r="W75" s="120" t="str">
        <f t="shared" si="114"/>
        <v/>
      </c>
      <c r="X75" s="120" t="str">
        <f t="shared" si="90"/>
        <v/>
      </c>
      <c r="Y75" s="120" t="str">
        <f t="shared" si="91"/>
        <v/>
      </c>
      <c r="Z75" s="120"/>
      <c r="AA75" s="119" t="str">
        <f t="shared" si="115"/>
        <v/>
      </c>
      <c r="AC75" s="26" t="str">
        <f t="shared" si="92"/>
        <v/>
      </c>
      <c r="AD75" s="25" t="str">
        <f t="shared" si="93"/>
        <v/>
      </c>
      <c r="AE75" s="105"/>
      <c r="AF75" s="26" t="str">
        <f t="shared" si="94"/>
        <v/>
      </c>
      <c r="AG75" s="25" t="str">
        <f t="shared" si="95"/>
        <v/>
      </c>
      <c r="AH75" s="123"/>
      <c r="AI75" s="51" t="str">
        <f t="shared" si="96"/>
        <v/>
      </c>
      <c r="AJ75" s="35" t="str">
        <f t="shared" si="97"/>
        <v/>
      </c>
      <c r="AL75" s="25" t="str">
        <f t="shared" si="116"/>
        <v/>
      </c>
      <c r="AM75" s="25" t="str">
        <f t="shared" si="117"/>
        <v/>
      </c>
      <c r="AO75" s="33" t="str">
        <f t="shared" si="118"/>
        <v/>
      </c>
      <c r="AP75" s="33" t="str">
        <f t="shared" si="119"/>
        <v/>
      </c>
      <c r="AQ75" s="125"/>
      <c r="AR75" s="126" t="str">
        <f t="shared" si="120"/>
        <v/>
      </c>
      <c r="AS75" s="126" t="str">
        <f t="shared" si="121"/>
        <v/>
      </c>
      <c r="AT75" s="126"/>
      <c r="AU75" s="62" t="str">
        <f t="shared" si="98"/>
        <v/>
      </c>
      <c r="AV75" s="62" t="str">
        <f t="shared" si="99"/>
        <v/>
      </c>
      <c r="AW75" s="62" t="str">
        <f t="shared" si="100"/>
        <v/>
      </c>
      <c r="AX75" s="61" t="str">
        <f t="shared" si="122"/>
        <v/>
      </c>
      <c r="AY75" s="61"/>
      <c r="AZ75" s="33" t="str">
        <f>IF(B75="","",VLOOKUP($A$3,'Tab1-Plan'!$B$30:$F$33,IF(B75&lt;65,2,3),FALSE))</f>
        <v/>
      </c>
      <c r="BA75" s="33" t="str">
        <f>IF(T75="","",VLOOKUP($A$3,'Tab1-Plan'!$B$30:$F$33,IF(T75&lt;65,4,5),FALSE))</f>
        <v/>
      </c>
      <c r="BB75" s="115"/>
      <c r="BC75" s="126" t="str">
        <f t="shared" si="101"/>
        <v/>
      </c>
      <c r="BD75" s="126" t="str">
        <f t="shared" si="102"/>
        <v/>
      </c>
      <c r="BE75" s="125"/>
      <c r="BF75" s="62" t="str">
        <f t="shared" si="103"/>
        <v/>
      </c>
      <c r="BG75" s="62" t="str">
        <f t="shared" si="104"/>
        <v/>
      </c>
      <c r="BH75" s="62" t="str">
        <f t="shared" si="105"/>
        <v/>
      </c>
      <c r="BI75" s="61" t="str">
        <f t="shared" si="106"/>
        <v/>
      </c>
      <c r="BJ75" s="61"/>
      <c r="BK75" s="61" t="str">
        <f t="shared" si="107"/>
        <v/>
      </c>
      <c r="BL75" s="61" t="str">
        <f t="shared" si="108"/>
        <v/>
      </c>
      <c r="BM75" s="127"/>
      <c r="BU75" s="37"/>
      <c r="BV75" s="127"/>
      <c r="CD75" s="37"/>
      <c r="CE75" s="127"/>
      <c r="CF75" s="127"/>
    </row>
    <row r="76" spans="1:84">
      <c r="A76" s="26" t="str">
        <f t="shared" si="109"/>
        <v/>
      </c>
      <c r="B76" s="26" t="str">
        <f t="shared" si="110"/>
        <v/>
      </c>
      <c r="C76" s="26" t="str">
        <f t="shared" si="78"/>
        <v/>
      </c>
      <c r="D76" s="103" t="str">
        <f t="shared" si="79"/>
        <v/>
      </c>
      <c r="E76" s="118" t="str">
        <f t="shared" si="80"/>
        <v/>
      </c>
      <c r="F76" s="103" t="str">
        <f t="shared" si="81"/>
        <v/>
      </c>
      <c r="G76" s="103"/>
      <c r="H76" s="60" t="str">
        <f t="shared" si="82"/>
        <v/>
      </c>
      <c r="I76" s="64"/>
      <c r="J76" s="64"/>
      <c r="K76" s="103" t="str">
        <f t="shared" si="111"/>
        <v/>
      </c>
      <c r="L76" s="103" t="str">
        <f t="shared" si="83"/>
        <v/>
      </c>
      <c r="M76" s="103" t="str">
        <f t="shared" si="84"/>
        <v/>
      </c>
      <c r="N76" s="103" t="str">
        <f t="shared" si="85"/>
        <v/>
      </c>
      <c r="O76" s="103" t="str">
        <f t="shared" si="86"/>
        <v/>
      </c>
      <c r="P76" s="103" t="str">
        <f t="shared" si="112"/>
        <v/>
      </c>
      <c r="Q76" s="103" t="str">
        <f t="shared" si="87"/>
        <v/>
      </c>
      <c r="R76" s="103" t="str">
        <f t="shared" si="88"/>
        <v/>
      </c>
      <c r="T76" s="26" t="str">
        <f t="shared" si="113"/>
        <v/>
      </c>
      <c r="U76" s="119" t="str">
        <f t="shared" si="89"/>
        <v/>
      </c>
      <c r="V76" s="119"/>
      <c r="W76" s="120" t="str">
        <f t="shared" si="114"/>
        <v/>
      </c>
      <c r="X76" s="120" t="str">
        <f t="shared" si="90"/>
        <v/>
      </c>
      <c r="Y76" s="120" t="str">
        <f t="shared" si="91"/>
        <v/>
      </c>
      <c r="Z76" s="120"/>
      <c r="AA76" s="119" t="str">
        <f t="shared" si="115"/>
        <v/>
      </c>
      <c r="AC76" s="26" t="str">
        <f t="shared" si="92"/>
        <v/>
      </c>
      <c r="AD76" s="25" t="str">
        <f t="shared" si="93"/>
        <v/>
      </c>
      <c r="AE76" s="105"/>
      <c r="AF76" s="26" t="str">
        <f t="shared" si="94"/>
        <v/>
      </c>
      <c r="AG76" s="25" t="str">
        <f t="shared" si="95"/>
        <v/>
      </c>
      <c r="AH76" s="123"/>
      <c r="AI76" s="51" t="str">
        <f t="shared" si="96"/>
        <v/>
      </c>
      <c r="AJ76" s="35" t="str">
        <f t="shared" si="97"/>
        <v/>
      </c>
      <c r="AL76" s="25" t="str">
        <f t="shared" si="116"/>
        <v/>
      </c>
      <c r="AM76" s="25" t="str">
        <f t="shared" si="117"/>
        <v/>
      </c>
      <c r="AO76" s="33" t="str">
        <f t="shared" si="118"/>
        <v/>
      </c>
      <c r="AP76" s="33" t="str">
        <f t="shared" si="119"/>
        <v/>
      </c>
      <c r="AQ76" s="125"/>
      <c r="AR76" s="126" t="str">
        <f t="shared" si="120"/>
        <v/>
      </c>
      <c r="AS76" s="126" t="str">
        <f t="shared" si="121"/>
        <v/>
      </c>
      <c r="AT76" s="126"/>
      <c r="AU76" s="62" t="str">
        <f t="shared" si="98"/>
        <v/>
      </c>
      <c r="AV76" s="62" t="str">
        <f t="shared" si="99"/>
        <v/>
      </c>
      <c r="AW76" s="62" t="str">
        <f t="shared" si="100"/>
        <v/>
      </c>
      <c r="AX76" s="61" t="str">
        <f t="shared" si="122"/>
        <v/>
      </c>
      <c r="AY76" s="61"/>
      <c r="AZ76" s="33" t="str">
        <f>IF(B76="","",VLOOKUP($A$3,'Tab1-Plan'!$B$30:$F$33,IF(B76&lt;65,2,3),FALSE))</f>
        <v/>
      </c>
      <c r="BA76" s="33" t="str">
        <f>IF(T76="","",VLOOKUP($A$3,'Tab1-Plan'!$B$30:$F$33,IF(T76&lt;65,4,5),FALSE))</f>
        <v/>
      </c>
      <c r="BB76" s="115"/>
      <c r="BC76" s="126" t="str">
        <f t="shared" si="101"/>
        <v/>
      </c>
      <c r="BD76" s="126" t="str">
        <f t="shared" si="102"/>
        <v/>
      </c>
      <c r="BE76" s="125"/>
      <c r="BF76" s="62" t="str">
        <f t="shared" si="103"/>
        <v/>
      </c>
      <c r="BG76" s="62" t="str">
        <f t="shared" si="104"/>
        <v/>
      </c>
      <c r="BH76" s="62" t="str">
        <f t="shared" si="105"/>
        <v/>
      </c>
      <c r="BI76" s="61" t="str">
        <f t="shared" si="106"/>
        <v/>
      </c>
      <c r="BJ76" s="61"/>
      <c r="BK76" s="61" t="str">
        <f t="shared" si="107"/>
        <v/>
      </c>
      <c r="BL76" s="61" t="str">
        <f t="shared" si="108"/>
        <v/>
      </c>
      <c r="BM76" s="127"/>
      <c r="BU76" s="37"/>
      <c r="BV76" s="127"/>
      <c r="CD76" s="37"/>
      <c r="CE76" s="127"/>
      <c r="CF76" s="127"/>
    </row>
    <row r="77" spans="1:84">
      <c r="A77" s="26" t="str">
        <f t="shared" si="109"/>
        <v/>
      </c>
      <c r="B77" s="26" t="str">
        <f t="shared" si="110"/>
        <v/>
      </c>
      <c r="C77" s="26" t="str">
        <f t="shared" si="78"/>
        <v/>
      </c>
      <c r="D77" s="103" t="str">
        <f t="shared" si="79"/>
        <v/>
      </c>
      <c r="E77" s="118" t="str">
        <f t="shared" si="80"/>
        <v/>
      </c>
      <c r="F77" s="103" t="str">
        <f t="shared" si="81"/>
        <v/>
      </c>
      <c r="G77" s="103"/>
      <c r="H77" s="60" t="str">
        <f t="shared" si="82"/>
        <v/>
      </c>
      <c r="I77" s="64"/>
      <c r="J77" s="64"/>
      <c r="K77" s="103" t="str">
        <f t="shared" si="111"/>
        <v/>
      </c>
      <c r="L77" s="103" t="str">
        <f t="shared" si="83"/>
        <v/>
      </c>
      <c r="M77" s="103" t="str">
        <f t="shared" si="84"/>
        <v/>
      </c>
      <c r="N77" s="103" t="str">
        <f t="shared" si="85"/>
        <v/>
      </c>
      <c r="O77" s="103" t="str">
        <f t="shared" si="86"/>
        <v/>
      </c>
      <c r="P77" s="103" t="str">
        <f t="shared" si="112"/>
        <v/>
      </c>
      <c r="Q77" s="103" t="str">
        <f t="shared" si="87"/>
        <v/>
      </c>
      <c r="R77" s="103" t="str">
        <f t="shared" si="88"/>
        <v/>
      </c>
      <c r="T77" s="26" t="str">
        <f t="shared" si="113"/>
        <v/>
      </c>
      <c r="U77" s="119" t="str">
        <f t="shared" si="89"/>
        <v/>
      </c>
      <c r="V77" s="119"/>
      <c r="W77" s="120" t="str">
        <f t="shared" si="114"/>
        <v/>
      </c>
      <c r="X77" s="120" t="str">
        <f t="shared" si="90"/>
        <v/>
      </c>
      <c r="Y77" s="120" t="str">
        <f t="shared" si="91"/>
        <v/>
      </c>
      <c r="Z77" s="120"/>
      <c r="AA77" s="119" t="str">
        <f t="shared" si="115"/>
        <v/>
      </c>
      <c r="AC77" s="26" t="str">
        <f t="shared" si="92"/>
        <v/>
      </c>
      <c r="AD77" s="25" t="str">
        <f t="shared" si="93"/>
        <v/>
      </c>
      <c r="AE77" s="105"/>
      <c r="AF77" s="26" t="str">
        <f t="shared" si="94"/>
        <v/>
      </c>
      <c r="AG77" s="25" t="str">
        <f t="shared" si="95"/>
        <v/>
      </c>
      <c r="AH77" s="123"/>
      <c r="AI77" s="51" t="str">
        <f t="shared" si="96"/>
        <v/>
      </c>
      <c r="AJ77" s="35" t="str">
        <f t="shared" si="97"/>
        <v/>
      </c>
      <c r="AL77" s="25" t="str">
        <f t="shared" si="116"/>
        <v/>
      </c>
      <c r="AM77" s="25" t="str">
        <f t="shared" si="117"/>
        <v/>
      </c>
      <c r="AO77" s="33" t="str">
        <f t="shared" si="118"/>
        <v/>
      </c>
      <c r="AP77" s="33" t="str">
        <f t="shared" si="119"/>
        <v/>
      </c>
      <c r="AQ77" s="125"/>
      <c r="AR77" s="126" t="str">
        <f t="shared" si="120"/>
        <v/>
      </c>
      <c r="AS77" s="126" t="str">
        <f t="shared" si="121"/>
        <v/>
      </c>
      <c r="AT77" s="126"/>
      <c r="AU77" s="62" t="str">
        <f t="shared" si="98"/>
        <v/>
      </c>
      <c r="AV77" s="62" t="str">
        <f t="shared" si="99"/>
        <v/>
      </c>
      <c r="AW77" s="62" t="str">
        <f t="shared" si="100"/>
        <v/>
      </c>
      <c r="AX77" s="61" t="str">
        <f t="shared" si="122"/>
        <v/>
      </c>
      <c r="AY77" s="61"/>
      <c r="AZ77" s="33" t="str">
        <f>IF(B77="","",VLOOKUP($A$3,'Tab1-Plan'!$B$30:$F$33,IF(B77&lt;65,2,3),FALSE))</f>
        <v/>
      </c>
      <c r="BA77" s="33" t="str">
        <f>IF(T77="","",VLOOKUP($A$3,'Tab1-Plan'!$B$30:$F$33,IF(T77&lt;65,4,5),FALSE))</f>
        <v/>
      </c>
      <c r="BB77" s="115"/>
      <c r="BC77" s="126" t="str">
        <f t="shared" si="101"/>
        <v/>
      </c>
      <c r="BD77" s="126" t="str">
        <f t="shared" si="102"/>
        <v/>
      </c>
      <c r="BE77" s="125"/>
      <c r="BF77" s="62" t="str">
        <f t="shared" si="103"/>
        <v/>
      </c>
      <c r="BG77" s="62" t="str">
        <f t="shared" si="104"/>
        <v/>
      </c>
      <c r="BH77" s="62" t="str">
        <f t="shared" si="105"/>
        <v/>
      </c>
      <c r="BI77" s="61" t="str">
        <f t="shared" si="106"/>
        <v/>
      </c>
      <c r="BJ77" s="61"/>
      <c r="BK77" s="61" t="str">
        <f t="shared" si="107"/>
        <v/>
      </c>
      <c r="BL77" s="61" t="str">
        <f t="shared" si="108"/>
        <v/>
      </c>
      <c r="BM77" s="127"/>
      <c r="BU77" s="37"/>
      <c r="BV77" s="127"/>
      <c r="CD77" s="37"/>
      <c r="CE77" s="127"/>
      <c r="CF77" s="127"/>
    </row>
    <row r="78" spans="1:84">
      <c r="A78" s="26" t="str">
        <f t="shared" si="109"/>
        <v/>
      </c>
      <c r="B78" s="26" t="str">
        <f t="shared" si="110"/>
        <v/>
      </c>
      <c r="C78" s="26" t="str">
        <f t="shared" si="78"/>
        <v/>
      </c>
      <c r="D78" s="103" t="str">
        <f t="shared" si="79"/>
        <v/>
      </c>
      <c r="E78" s="118" t="str">
        <f t="shared" si="80"/>
        <v/>
      </c>
      <c r="F78" s="103" t="str">
        <f t="shared" si="81"/>
        <v/>
      </c>
      <c r="G78" s="103"/>
      <c r="H78" s="60" t="str">
        <f t="shared" si="82"/>
        <v/>
      </c>
      <c r="I78" s="64"/>
      <c r="J78" s="64"/>
      <c r="K78" s="103" t="str">
        <f t="shared" si="111"/>
        <v/>
      </c>
      <c r="L78" s="103" t="str">
        <f t="shared" si="83"/>
        <v/>
      </c>
      <c r="M78" s="103" t="str">
        <f t="shared" si="84"/>
        <v/>
      </c>
      <c r="N78" s="103" t="str">
        <f t="shared" si="85"/>
        <v/>
      </c>
      <c r="O78" s="103" t="str">
        <f t="shared" si="86"/>
        <v/>
      </c>
      <c r="P78" s="103" t="str">
        <f t="shared" si="112"/>
        <v/>
      </c>
      <c r="Q78" s="103" t="str">
        <f t="shared" si="87"/>
        <v/>
      </c>
      <c r="R78" s="103" t="str">
        <f t="shared" si="88"/>
        <v/>
      </c>
      <c r="T78" s="26" t="str">
        <f t="shared" si="113"/>
        <v/>
      </c>
      <c r="U78" s="119" t="str">
        <f t="shared" si="89"/>
        <v/>
      </c>
      <c r="V78" s="119"/>
      <c r="W78" s="120" t="str">
        <f t="shared" si="114"/>
        <v/>
      </c>
      <c r="X78" s="120" t="str">
        <f t="shared" si="90"/>
        <v/>
      </c>
      <c r="Y78" s="120" t="str">
        <f t="shared" si="91"/>
        <v/>
      </c>
      <c r="Z78" s="120"/>
      <c r="AA78" s="119" t="str">
        <f t="shared" si="115"/>
        <v/>
      </c>
      <c r="AC78" s="26" t="str">
        <f t="shared" si="92"/>
        <v/>
      </c>
      <c r="AD78" s="25" t="str">
        <f t="shared" si="93"/>
        <v/>
      </c>
      <c r="AE78" s="105"/>
      <c r="AF78" s="26" t="str">
        <f t="shared" si="94"/>
        <v/>
      </c>
      <c r="AG78" s="25" t="str">
        <f t="shared" si="95"/>
        <v/>
      </c>
      <c r="AH78" s="123"/>
      <c r="AI78" s="51" t="str">
        <f t="shared" si="96"/>
        <v/>
      </c>
      <c r="AJ78" s="35" t="str">
        <f t="shared" si="97"/>
        <v/>
      </c>
      <c r="AL78" s="25" t="str">
        <f t="shared" si="116"/>
        <v/>
      </c>
      <c r="AM78" s="25" t="str">
        <f t="shared" si="117"/>
        <v/>
      </c>
      <c r="AO78" s="33" t="str">
        <f t="shared" si="118"/>
        <v/>
      </c>
      <c r="AP78" s="33" t="str">
        <f t="shared" si="119"/>
        <v/>
      </c>
      <c r="AQ78" s="125"/>
      <c r="AR78" s="126" t="str">
        <f t="shared" si="120"/>
        <v/>
      </c>
      <c r="AS78" s="126" t="str">
        <f t="shared" si="121"/>
        <v/>
      </c>
      <c r="AT78" s="126"/>
      <c r="AU78" s="62" t="str">
        <f t="shared" si="98"/>
        <v/>
      </c>
      <c r="AV78" s="62" t="str">
        <f t="shared" si="99"/>
        <v/>
      </c>
      <c r="AW78" s="62" t="str">
        <f t="shared" si="100"/>
        <v/>
      </c>
      <c r="AX78" s="61" t="str">
        <f t="shared" si="122"/>
        <v/>
      </c>
      <c r="AY78" s="61"/>
      <c r="AZ78" s="33" t="str">
        <f>IF(B78="","",VLOOKUP($A$3,'Tab1-Plan'!$B$30:$F$33,IF(B78&lt;65,2,3),FALSE))</f>
        <v/>
      </c>
      <c r="BA78" s="33" t="str">
        <f>IF(T78="","",VLOOKUP($A$3,'Tab1-Plan'!$B$30:$F$33,IF(T78&lt;65,4,5),FALSE))</f>
        <v/>
      </c>
      <c r="BB78" s="115"/>
      <c r="BC78" s="126" t="str">
        <f t="shared" si="101"/>
        <v/>
      </c>
      <c r="BD78" s="126" t="str">
        <f t="shared" si="102"/>
        <v/>
      </c>
      <c r="BE78" s="125"/>
      <c r="BF78" s="62" t="str">
        <f t="shared" si="103"/>
        <v/>
      </c>
      <c r="BG78" s="62" t="str">
        <f t="shared" si="104"/>
        <v/>
      </c>
      <c r="BH78" s="62" t="str">
        <f t="shared" si="105"/>
        <v/>
      </c>
      <c r="BI78" s="61" t="str">
        <f t="shared" si="106"/>
        <v/>
      </c>
      <c r="BJ78" s="61"/>
      <c r="BK78" s="61" t="str">
        <f t="shared" si="107"/>
        <v/>
      </c>
      <c r="BL78" s="61" t="str">
        <f t="shared" si="108"/>
        <v/>
      </c>
      <c r="BM78" s="127"/>
      <c r="BU78" s="37"/>
      <c r="BV78" s="127"/>
      <c r="CD78" s="37"/>
      <c r="CE78" s="127"/>
      <c r="CF78" s="127"/>
    </row>
    <row r="79" spans="1:84">
      <c r="A79" s="26" t="str">
        <f t="shared" si="109"/>
        <v/>
      </c>
      <c r="B79" s="26" t="str">
        <f t="shared" si="110"/>
        <v/>
      </c>
      <c r="C79" s="26" t="str">
        <f t="shared" si="78"/>
        <v/>
      </c>
      <c r="D79" s="103" t="str">
        <f t="shared" si="79"/>
        <v/>
      </c>
      <c r="E79" s="118" t="str">
        <f t="shared" si="80"/>
        <v/>
      </c>
      <c r="F79" s="103" t="str">
        <f t="shared" si="81"/>
        <v/>
      </c>
      <c r="G79" s="103"/>
      <c r="H79" s="60" t="str">
        <f t="shared" si="82"/>
        <v/>
      </c>
      <c r="I79" s="64"/>
      <c r="J79" s="64"/>
      <c r="K79" s="103" t="str">
        <f t="shared" si="111"/>
        <v/>
      </c>
      <c r="L79" s="103" t="str">
        <f t="shared" si="83"/>
        <v/>
      </c>
      <c r="M79" s="103" t="str">
        <f t="shared" si="84"/>
        <v/>
      </c>
      <c r="N79" s="103" t="str">
        <f t="shared" si="85"/>
        <v/>
      </c>
      <c r="O79" s="103" t="str">
        <f t="shared" si="86"/>
        <v/>
      </c>
      <c r="P79" s="103" t="str">
        <f t="shared" si="112"/>
        <v/>
      </c>
      <c r="Q79" s="103" t="str">
        <f t="shared" si="87"/>
        <v/>
      </c>
      <c r="R79" s="103" t="str">
        <f t="shared" si="88"/>
        <v/>
      </c>
      <c r="T79" s="26" t="str">
        <f t="shared" si="113"/>
        <v/>
      </c>
      <c r="U79" s="119" t="str">
        <f t="shared" si="89"/>
        <v/>
      </c>
      <c r="V79" s="119"/>
      <c r="W79" s="120" t="str">
        <f t="shared" si="114"/>
        <v/>
      </c>
      <c r="X79" s="120" t="str">
        <f t="shared" si="90"/>
        <v/>
      </c>
      <c r="Y79" s="120" t="str">
        <f t="shared" si="91"/>
        <v/>
      </c>
      <c r="Z79" s="120"/>
      <c r="AA79" s="119" t="str">
        <f t="shared" si="115"/>
        <v/>
      </c>
      <c r="AC79" s="26" t="str">
        <f t="shared" si="92"/>
        <v/>
      </c>
      <c r="AD79" s="25" t="str">
        <f t="shared" si="93"/>
        <v/>
      </c>
      <c r="AE79" s="105"/>
      <c r="AF79" s="26" t="str">
        <f t="shared" si="94"/>
        <v/>
      </c>
      <c r="AG79" s="25" t="str">
        <f t="shared" si="95"/>
        <v/>
      </c>
      <c r="AH79" s="123"/>
      <c r="AI79" s="51" t="str">
        <f t="shared" si="96"/>
        <v/>
      </c>
      <c r="AJ79" s="35" t="str">
        <f t="shared" si="97"/>
        <v/>
      </c>
      <c r="AL79" s="25" t="str">
        <f t="shared" si="116"/>
        <v/>
      </c>
      <c r="AM79" s="25" t="str">
        <f t="shared" si="117"/>
        <v/>
      </c>
      <c r="AO79" s="33" t="str">
        <f t="shared" si="118"/>
        <v/>
      </c>
      <c r="AP79" s="33" t="str">
        <f t="shared" si="119"/>
        <v/>
      </c>
      <c r="AQ79" s="125"/>
      <c r="AR79" s="126" t="str">
        <f t="shared" si="120"/>
        <v/>
      </c>
      <c r="AS79" s="126" t="str">
        <f t="shared" si="121"/>
        <v/>
      </c>
      <c r="AT79" s="126"/>
      <c r="AU79" s="62" t="str">
        <f t="shared" si="98"/>
        <v/>
      </c>
      <c r="AV79" s="62" t="str">
        <f t="shared" si="99"/>
        <v/>
      </c>
      <c r="AW79" s="62" t="str">
        <f t="shared" si="100"/>
        <v/>
      </c>
      <c r="AX79" s="61" t="str">
        <f t="shared" si="122"/>
        <v/>
      </c>
      <c r="AY79" s="61"/>
      <c r="AZ79" s="33" t="str">
        <f>IF(B79="","",VLOOKUP($A$3,'Tab1-Plan'!$B$30:$F$33,IF(B79&lt;65,2,3),FALSE))</f>
        <v/>
      </c>
      <c r="BA79" s="33" t="str">
        <f>IF(T79="","",VLOOKUP($A$3,'Tab1-Plan'!$B$30:$F$33,IF(T79&lt;65,4,5),FALSE))</f>
        <v/>
      </c>
      <c r="BB79" s="115"/>
      <c r="BC79" s="126" t="str">
        <f t="shared" si="101"/>
        <v/>
      </c>
      <c r="BD79" s="126" t="str">
        <f t="shared" si="102"/>
        <v/>
      </c>
      <c r="BE79" s="125"/>
      <c r="BF79" s="62" t="str">
        <f t="shared" si="103"/>
        <v/>
      </c>
      <c r="BG79" s="62" t="str">
        <f t="shared" si="104"/>
        <v/>
      </c>
      <c r="BH79" s="62" t="str">
        <f t="shared" si="105"/>
        <v/>
      </c>
      <c r="BI79" s="61" t="str">
        <f t="shared" si="106"/>
        <v/>
      </c>
      <c r="BJ79" s="61"/>
      <c r="BK79" s="61" t="str">
        <f t="shared" si="107"/>
        <v/>
      </c>
      <c r="BL79" s="61" t="str">
        <f t="shared" si="108"/>
        <v/>
      </c>
      <c r="BM79" s="127"/>
      <c r="BU79" s="37"/>
      <c r="BV79" s="127"/>
      <c r="CD79" s="37"/>
      <c r="CE79" s="127"/>
      <c r="CF79" s="127"/>
    </row>
    <row r="80" spans="1:84">
      <c r="A80" s="26" t="str">
        <f t="shared" si="109"/>
        <v/>
      </c>
      <c r="B80" s="26" t="str">
        <f t="shared" si="110"/>
        <v/>
      </c>
      <c r="C80" s="26" t="str">
        <f t="shared" si="78"/>
        <v/>
      </c>
      <c r="D80" s="103" t="str">
        <f t="shared" si="79"/>
        <v/>
      </c>
      <c r="E80" s="118" t="str">
        <f t="shared" si="80"/>
        <v/>
      </c>
      <c r="F80" s="103" t="str">
        <f t="shared" si="81"/>
        <v/>
      </c>
      <c r="G80" s="103"/>
      <c r="H80" s="60" t="str">
        <f t="shared" si="82"/>
        <v/>
      </c>
      <c r="I80" s="64"/>
      <c r="J80" s="64"/>
      <c r="K80" s="103" t="str">
        <f t="shared" si="111"/>
        <v/>
      </c>
      <c r="L80" s="103" t="str">
        <f t="shared" si="83"/>
        <v/>
      </c>
      <c r="M80" s="103" t="str">
        <f t="shared" si="84"/>
        <v/>
      </c>
      <c r="N80" s="103" t="str">
        <f t="shared" si="85"/>
        <v/>
      </c>
      <c r="O80" s="103" t="str">
        <f t="shared" si="86"/>
        <v/>
      </c>
      <c r="P80" s="103" t="str">
        <f t="shared" si="112"/>
        <v/>
      </c>
      <c r="Q80" s="103" t="str">
        <f t="shared" si="87"/>
        <v/>
      </c>
      <c r="R80" s="103" t="str">
        <f t="shared" si="88"/>
        <v/>
      </c>
      <c r="T80" s="26" t="str">
        <f t="shared" si="113"/>
        <v/>
      </c>
      <c r="U80" s="119" t="str">
        <f t="shared" si="89"/>
        <v/>
      </c>
      <c r="V80" s="119"/>
      <c r="W80" s="120" t="str">
        <f t="shared" si="114"/>
        <v/>
      </c>
      <c r="X80" s="120" t="str">
        <f t="shared" si="90"/>
        <v/>
      </c>
      <c r="Y80" s="120" t="str">
        <f t="shared" si="91"/>
        <v/>
      </c>
      <c r="Z80" s="120"/>
      <c r="AA80" s="119" t="str">
        <f t="shared" si="115"/>
        <v/>
      </c>
      <c r="AC80" s="26" t="str">
        <f t="shared" si="92"/>
        <v/>
      </c>
      <c r="AD80" s="25" t="str">
        <f t="shared" si="93"/>
        <v/>
      </c>
      <c r="AE80" s="105"/>
      <c r="AF80" s="26" t="str">
        <f t="shared" si="94"/>
        <v/>
      </c>
      <c r="AG80" s="25" t="str">
        <f t="shared" si="95"/>
        <v/>
      </c>
      <c r="AH80" s="123"/>
      <c r="AI80" s="51" t="str">
        <f t="shared" si="96"/>
        <v/>
      </c>
      <c r="AJ80" s="35" t="str">
        <f t="shared" si="97"/>
        <v/>
      </c>
      <c r="AL80" s="25" t="str">
        <f t="shared" si="116"/>
        <v/>
      </c>
      <c r="AM80" s="25" t="str">
        <f t="shared" si="117"/>
        <v/>
      </c>
      <c r="AO80" s="33" t="str">
        <f t="shared" si="118"/>
        <v/>
      </c>
      <c r="AP80" s="33" t="str">
        <f t="shared" si="119"/>
        <v/>
      </c>
      <c r="AQ80" s="125"/>
      <c r="AR80" s="126" t="str">
        <f t="shared" si="120"/>
        <v/>
      </c>
      <c r="AS80" s="126" t="str">
        <f t="shared" si="121"/>
        <v/>
      </c>
      <c r="AT80" s="126"/>
      <c r="AU80" s="62" t="str">
        <f t="shared" si="98"/>
        <v/>
      </c>
      <c r="AV80" s="62" t="str">
        <f t="shared" si="99"/>
        <v/>
      </c>
      <c r="AW80" s="62" t="str">
        <f t="shared" si="100"/>
        <v/>
      </c>
      <c r="AX80" s="61" t="str">
        <f t="shared" si="122"/>
        <v/>
      </c>
      <c r="AY80" s="61"/>
      <c r="AZ80" s="33" t="str">
        <f>IF(B80="","",VLOOKUP($A$3,'Tab1-Plan'!$B$30:$F$33,IF(B80&lt;65,2,3),FALSE))</f>
        <v/>
      </c>
      <c r="BA80" s="33" t="str">
        <f>IF(T80="","",VLOOKUP($A$3,'Tab1-Plan'!$B$30:$F$33,IF(T80&lt;65,4,5),FALSE))</f>
        <v/>
      </c>
      <c r="BB80" s="115"/>
      <c r="BC80" s="126" t="str">
        <f t="shared" si="101"/>
        <v/>
      </c>
      <c r="BD80" s="126" t="str">
        <f t="shared" si="102"/>
        <v/>
      </c>
      <c r="BE80" s="125"/>
      <c r="BF80" s="62" t="str">
        <f t="shared" si="103"/>
        <v/>
      </c>
      <c r="BG80" s="62" t="str">
        <f t="shared" si="104"/>
        <v/>
      </c>
      <c r="BH80" s="62" t="str">
        <f t="shared" si="105"/>
        <v/>
      </c>
      <c r="BI80" s="61" t="str">
        <f t="shared" si="106"/>
        <v/>
      </c>
      <c r="BJ80" s="61"/>
      <c r="BK80" s="61" t="str">
        <f t="shared" si="107"/>
        <v/>
      </c>
      <c r="BL80" s="61" t="str">
        <f t="shared" si="108"/>
        <v/>
      </c>
      <c r="BM80" s="127"/>
      <c r="BU80" s="37"/>
      <c r="BV80" s="127"/>
      <c r="CD80" s="37"/>
      <c r="CE80" s="127"/>
      <c r="CF80" s="127"/>
    </row>
    <row r="81" spans="1:84">
      <c r="A81" s="26" t="str">
        <f t="shared" si="109"/>
        <v/>
      </c>
      <c r="B81" s="26" t="str">
        <f t="shared" si="110"/>
        <v/>
      </c>
      <c r="C81" s="26" t="str">
        <f t="shared" si="78"/>
        <v/>
      </c>
      <c r="D81" s="103" t="str">
        <f t="shared" si="79"/>
        <v/>
      </c>
      <c r="E81" s="118" t="str">
        <f t="shared" si="80"/>
        <v/>
      </c>
      <c r="F81" s="103" t="str">
        <f t="shared" si="81"/>
        <v/>
      </c>
      <c r="G81" s="103"/>
      <c r="H81" s="60" t="str">
        <f t="shared" si="82"/>
        <v/>
      </c>
      <c r="I81" s="64"/>
      <c r="J81" s="64"/>
      <c r="K81" s="103" t="str">
        <f t="shared" si="111"/>
        <v/>
      </c>
      <c r="L81" s="103" t="str">
        <f t="shared" si="83"/>
        <v/>
      </c>
      <c r="M81" s="103" t="str">
        <f t="shared" si="84"/>
        <v/>
      </c>
      <c r="N81" s="103" t="str">
        <f t="shared" si="85"/>
        <v/>
      </c>
      <c r="O81" s="103" t="str">
        <f t="shared" si="86"/>
        <v/>
      </c>
      <c r="P81" s="103" t="str">
        <f t="shared" si="112"/>
        <v/>
      </c>
      <c r="Q81" s="103" t="str">
        <f t="shared" si="87"/>
        <v/>
      </c>
      <c r="R81" s="103" t="str">
        <f t="shared" si="88"/>
        <v/>
      </c>
      <c r="T81" s="26" t="str">
        <f t="shared" si="113"/>
        <v/>
      </c>
      <c r="U81" s="119" t="str">
        <f t="shared" si="89"/>
        <v/>
      </c>
      <c r="V81" s="119"/>
      <c r="W81" s="120" t="str">
        <f t="shared" si="114"/>
        <v/>
      </c>
      <c r="X81" s="120" t="str">
        <f t="shared" si="90"/>
        <v/>
      </c>
      <c r="Y81" s="120" t="str">
        <f t="shared" si="91"/>
        <v/>
      </c>
      <c r="Z81" s="120"/>
      <c r="AA81" s="119" t="str">
        <f t="shared" si="115"/>
        <v/>
      </c>
      <c r="AC81" s="26" t="str">
        <f t="shared" si="92"/>
        <v/>
      </c>
      <c r="AD81" s="25" t="str">
        <f t="shared" si="93"/>
        <v/>
      </c>
      <c r="AE81" s="105"/>
      <c r="AF81" s="26" t="str">
        <f t="shared" si="94"/>
        <v/>
      </c>
      <c r="AG81" s="25" t="str">
        <f t="shared" si="95"/>
        <v/>
      </c>
      <c r="AH81" s="123"/>
      <c r="AI81" s="51" t="str">
        <f t="shared" si="96"/>
        <v/>
      </c>
      <c r="AJ81" s="35" t="str">
        <f t="shared" si="97"/>
        <v/>
      </c>
      <c r="AL81" s="25" t="str">
        <f t="shared" si="116"/>
        <v/>
      </c>
      <c r="AM81" s="25" t="str">
        <f t="shared" si="117"/>
        <v/>
      </c>
      <c r="AO81" s="33" t="str">
        <f t="shared" si="118"/>
        <v/>
      </c>
      <c r="AP81" s="33" t="str">
        <f t="shared" si="119"/>
        <v/>
      </c>
      <c r="AQ81" s="125"/>
      <c r="AR81" s="126" t="str">
        <f t="shared" si="120"/>
        <v/>
      </c>
      <c r="AS81" s="126" t="str">
        <f t="shared" si="121"/>
        <v/>
      </c>
      <c r="AT81" s="126"/>
      <c r="AU81" s="62" t="str">
        <f t="shared" si="98"/>
        <v/>
      </c>
      <c r="AV81" s="62" t="str">
        <f t="shared" si="99"/>
        <v/>
      </c>
      <c r="AW81" s="62" t="str">
        <f t="shared" si="100"/>
        <v/>
      </c>
      <c r="AX81" s="61" t="str">
        <f t="shared" si="122"/>
        <v/>
      </c>
      <c r="AY81" s="61"/>
      <c r="AZ81" s="33" t="str">
        <f>IF(B81="","",VLOOKUP($A$3,'Tab1-Plan'!$B$30:$F$33,IF(B81&lt;65,2,3),FALSE))</f>
        <v/>
      </c>
      <c r="BA81" s="33" t="str">
        <f>IF(T81="","",VLOOKUP($A$3,'Tab1-Plan'!$B$30:$F$33,IF(T81&lt;65,4,5),FALSE))</f>
        <v/>
      </c>
      <c r="BB81" s="115"/>
      <c r="BC81" s="126" t="str">
        <f t="shared" si="101"/>
        <v/>
      </c>
      <c r="BD81" s="126" t="str">
        <f t="shared" si="102"/>
        <v/>
      </c>
      <c r="BE81" s="125"/>
      <c r="BF81" s="62" t="str">
        <f t="shared" si="103"/>
        <v/>
      </c>
      <c r="BG81" s="62" t="str">
        <f t="shared" si="104"/>
        <v/>
      </c>
      <c r="BH81" s="62" t="str">
        <f t="shared" si="105"/>
        <v/>
      </c>
      <c r="BI81" s="61" t="str">
        <f t="shared" si="106"/>
        <v/>
      </c>
      <c r="BJ81" s="61"/>
      <c r="BK81" s="61" t="str">
        <f t="shared" si="107"/>
        <v/>
      </c>
      <c r="BL81" s="61" t="str">
        <f t="shared" si="108"/>
        <v/>
      </c>
      <c r="BM81" s="127"/>
      <c r="BU81" s="37"/>
      <c r="BV81" s="127"/>
      <c r="CD81" s="37"/>
      <c r="CE81" s="127"/>
      <c r="CF81" s="127"/>
    </row>
    <row r="82" spans="1:84">
      <c r="A82" s="26" t="str">
        <f t="shared" si="109"/>
        <v/>
      </c>
      <c r="B82" s="26" t="str">
        <f t="shared" si="110"/>
        <v/>
      </c>
      <c r="C82" s="26" t="str">
        <f t="shared" si="78"/>
        <v/>
      </c>
      <c r="D82" s="103" t="str">
        <f t="shared" si="79"/>
        <v/>
      </c>
      <c r="E82" s="118" t="str">
        <f t="shared" si="80"/>
        <v/>
      </c>
      <c r="F82" s="103" t="str">
        <f t="shared" si="81"/>
        <v/>
      </c>
      <c r="G82" s="103"/>
      <c r="H82" s="60" t="str">
        <f t="shared" si="82"/>
        <v/>
      </c>
      <c r="I82" s="64"/>
      <c r="J82" s="64"/>
      <c r="K82" s="103" t="str">
        <f t="shared" si="111"/>
        <v/>
      </c>
      <c r="L82" s="103" t="str">
        <f t="shared" si="83"/>
        <v/>
      </c>
      <c r="M82" s="103" t="str">
        <f t="shared" si="84"/>
        <v/>
      </c>
      <c r="N82" s="103" t="str">
        <f t="shared" si="85"/>
        <v/>
      </c>
      <c r="O82" s="103" t="str">
        <f t="shared" si="86"/>
        <v/>
      </c>
      <c r="P82" s="103" t="str">
        <f t="shared" si="112"/>
        <v/>
      </c>
      <c r="Q82" s="103" t="str">
        <f t="shared" si="87"/>
        <v/>
      </c>
      <c r="R82" s="103" t="str">
        <f t="shared" si="88"/>
        <v/>
      </c>
      <c r="T82" s="26" t="str">
        <f t="shared" si="113"/>
        <v/>
      </c>
      <c r="U82" s="119" t="str">
        <f t="shared" si="89"/>
        <v/>
      </c>
      <c r="V82" s="119"/>
      <c r="W82" s="120" t="str">
        <f t="shared" si="114"/>
        <v/>
      </c>
      <c r="X82" s="120" t="str">
        <f t="shared" si="90"/>
        <v/>
      </c>
      <c r="Y82" s="120" t="str">
        <f t="shared" si="91"/>
        <v/>
      </c>
      <c r="Z82" s="120"/>
      <c r="AA82" s="119" t="str">
        <f t="shared" si="115"/>
        <v/>
      </c>
      <c r="AC82" s="26" t="str">
        <f t="shared" si="92"/>
        <v/>
      </c>
      <c r="AD82" s="25" t="str">
        <f t="shared" si="93"/>
        <v/>
      </c>
      <c r="AE82" s="105"/>
      <c r="AF82" s="26" t="str">
        <f t="shared" si="94"/>
        <v/>
      </c>
      <c r="AG82" s="25" t="str">
        <f t="shared" si="95"/>
        <v/>
      </c>
      <c r="AH82" s="123"/>
      <c r="AI82" s="51" t="str">
        <f t="shared" si="96"/>
        <v/>
      </c>
      <c r="AJ82" s="35" t="str">
        <f t="shared" si="97"/>
        <v/>
      </c>
      <c r="AL82" s="25" t="str">
        <f t="shared" si="116"/>
        <v/>
      </c>
      <c r="AM82" s="25" t="str">
        <f t="shared" si="117"/>
        <v/>
      </c>
      <c r="AO82" s="33" t="str">
        <f t="shared" si="118"/>
        <v/>
      </c>
      <c r="AP82" s="33" t="str">
        <f t="shared" si="119"/>
        <v/>
      </c>
      <c r="AQ82" s="125"/>
      <c r="AR82" s="126" t="str">
        <f t="shared" si="120"/>
        <v/>
      </c>
      <c r="AS82" s="126" t="str">
        <f t="shared" si="121"/>
        <v/>
      </c>
      <c r="AT82" s="126"/>
      <c r="AU82" s="62" t="str">
        <f t="shared" si="98"/>
        <v/>
      </c>
      <c r="AV82" s="62" t="str">
        <f t="shared" si="99"/>
        <v/>
      </c>
      <c r="AW82" s="62" t="str">
        <f t="shared" si="100"/>
        <v/>
      </c>
      <c r="AX82" s="61" t="str">
        <f t="shared" si="122"/>
        <v/>
      </c>
      <c r="AY82" s="61"/>
      <c r="AZ82" s="33" t="str">
        <f>IF(B82="","",VLOOKUP($A$3,'Tab1-Plan'!$B$30:$F$33,IF(B82&lt;65,2,3),FALSE))</f>
        <v/>
      </c>
      <c r="BA82" s="33" t="str">
        <f>IF(T82="","",VLOOKUP($A$3,'Tab1-Plan'!$B$30:$F$33,IF(T82&lt;65,4,5),FALSE))</f>
        <v/>
      </c>
      <c r="BB82" s="115"/>
      <c r="BC82" s="126" t="str">
        <f t="shared" si="101"/>
        <v/>
      </c>
      <c r="BD82" s="126" t="str">
        <f t="shared" si="102"/>
        <v/>
      </c>
      <c r="BE82" s="125"/>
      <c r="BF82" s="62" t="str">
        <f t="shared" si="103"/>
        <v/>
      </c>
      <c r="BG82" s="62" t="str">
        <f t="shared" si="104"/>
        <v/>
      </c>
      <c r="BH82" s="62" t="str">
        <f t="shared" si="105"/>
        <v/>
      </c>
      <c r="BI82" s="61" t="str">
        <f t="shared" si="106"/>
        <v/>
      </c>
      <c r="BJ82" s="61"/>
      <c r="BK82" s="61" t="str">
        <f t="shared" si="107"/>
        <v/>
      </c>
      <c r="BL82" s="61" t="str">
        <f t="shared" si="108"/>
        <v/>
      </c>
      <c r="BM82" s="127"/>
      <c r="BU82" s="37"/>
      <c r="BV82" s="127"/>
      <c r="CD82" s="37"/>
      <c r="CE82" s="127"/>
      <c r="CF82" s="127"/>
    </row>
    <row r="83" spans="1:84">
      <c r="A83" s="26" t="str">
        <f t="shared" si="109"/>
        <v/>
      </c>
      <c r="B83" s="26" t="str">
        <f t="shared" si="110"/>
        <v/>
      </c>
      <c r="C83" s="26" t="str">
        <f t="shared" si="78"/>
        <v/>
      </c>
      <c r="D83" s="103" t="str">
        <f t="shared" si="79"/>
        <v/>
      </c>
      <c r="E83" s="118" t="str">
        <f t="shared" si="80"/>
        <v/>
      </c>
      <c r="F83" s="103" t="str">
        <f t="shared" si="81"/>
        <v/>
      </c>
      <c r="G83" s="103"/>
      <c r="H83" s="60" t="str">
        <f t="shared" si="82"/>
        <v/>
      </c>
      <c r="I83" s="64"/>
      <c r="J83" s="64"/>
      <c r="K83" s="103" t="str">
        <f t="shared" si="111"/>
        <v/>
      </c>
      <c r="L83" s="103" t="str">
        <f t="shared" si="83"/>
        <v/>
      </c>
      <c r="M83" s="103" t="str">
        <f t="shared" si="84"/>
        <v/>
      </c>
      <c r="N83" s="103" t="str">
        <f t="shared" si="85"/>
        <v/>
      </c>
      <c r="O83" s="103" t="str">
        <f t="shared" si="86"/>
        <v/>
      </c>
      <c r="P83" s="103" t="str">
        <f t="shared" si="112"/>
        <v/>
      </c>
      <c r="Q83" s="103" t="str">
        <f t="shared" si="87"/>
        <v/>
      </c>
      <c r="R83" s="103" t="str">
        <f t="shared" si="88"/>
        <v/>
      </c>
      <c r="T83" s="26" t="str">
        <f t="shared" si="113"/>
        <v/>
      </c>
      <c r="U83" s="119" t="str">
        <f t="shared" si="89"/>
        <v/>
      </c>
      <c r="V83" s="119"/>
      <c r="W83" s="120" t="str">
        <f t="shared" si="114"/>
        <v/>
      </c>
      <c r="X83" s="120" t="str">
        <f t="shared" si="90"/>
        <v/>
      </c>
      <c r="Y83" s="120" t="str">
        <f t="shared" si="91"/>
        <v/>
      </c>
      <c r="Z83" s="120"/>
      <c r="AA83" s="119" t="str">
        <f t="shared" si="115"/>
        <v/>
      </c>
      <c r="AC83" s="26" t="str">
        <f t="shared" si="92"/>
        <v/>
      </c>
      <c r="AD83" s="25" t="str">
        <f t="shared" si="93"/>
        <v/>
      </c>
      <c r="AE83" s="105"/>
      <c r="AF83" s="26" t="str">
        <f t="shared" si="94"/>
        <v/>
      </c>
      <c r="AG83" s="25" t="str">
        <f t="shared" si="95"/>
        <v/>
      </c>
      <c r="AH83" s="123"/>
      <c r="AI83" s="51" t="str">
        <f t="shared" si="96"/>
        <v/>
      </c>
      <c r="AJ83" s="35" t="str">
        <f t="shared" si="97"/>
        <v/>
      </c>
      <c r="AL83" s="25" t="str">
        <f t="shared" si="116"/>
        <v/>
      </c>
      <c r="AM83" s="25" t="str">
        <f t="shared" si="117"/>
        <v/>
      </c>
      <c r="AO83" s="33" t="str">
        <f t="shared" si="118"/>
        <v/>
      </c>
      <c r="AP83" s="33" t="str">
        <f t="shared" si="119"/>
        <v/>
      </c>
      <c r="AQ83" s="125"/>
      <c r="AR83" s="126" t="str">
        <f t="shared" si="120"/>
        <v/>
      </c>
      <c r="AS83" s="126" t="str">
        <f t="shared" si="121"/>
        <v/>
      </c>
      <c r="AT83" s="126"/>
      <c r="AU83" s="62" t="str">
        <f t="shared" si="98"/>
        <v/>
      </c>
      <c r="AV83" s="62" t="str">
        <f t="shared" si="99"/>
        <v/>
      </c>
      <c r="AW83" s="62" t="str">
        <f t="shared" si="100"/>
        <v/>
      </c>
      <c r="AX83" s="61" t="str">
        <f t="shared" si="122"/>
        <v/>
      </c>
      <c r="AY83" s="61"/>
      <c r="AZ83" s="33" t="str">
        <f>IF(B83="","",VLOOKUP($A$3,'Tab1-Plan'!$B$30:$F$33,IF(B83&lt;65,2,3),FALSE))</f>
        <v/>
      </c>
      <c r="BA83" s="33" t="str">
        <f>IF(T83="","",VLOOKUP($A$3,'Tab1-Plan'!$B$30:$F$33,IF(T83&lt;65,4,5),FALSE))</f>
        <v/>
      </c>
      <c r="BB83" s="115"/>
      <c r="BC83" s="126" t="str">
        <f t="shared" si="101"/>
        <v/>
      </c>
      <c r="BD83" s="126" t="str">
        <f t="shared" si="102"/>
        <v/>
      </c>
      <c r="BE83" s="125"/>
      <c r="BF83" s="62" t="str">
        <f t="shared" si="103"/>
        <v/>
      </c>
      <c r="BG83" s="62" t="str">
        <f t="shared" si="104"/>
        <v/>
      </c>
      <c r="BH83" s="62" t="str">
        <f t="shared" si="105"/>
        <v/>
      </c>
      <c r="BI83" s="61" t="str">
        <f t="shared" si="106"/>
        <v/>
      </c>
      <c r="BJ83" s="61"/>
      <c r="BK83" s="61" t="str">
        <f t="shared" si="107"/>
        <v/>
      </c>
      <c r="BL83" s="61" t="str">
        <f t="shared" si="108"/>
        <v/>
      </c>
      <c r="BM83" s="127"/>
      <c r="BU83" s="37"/>
      <c r="BV83" s="127"/>
      <c r="CD83" s="37"/>
      <c r="CE83" s="127"/>
      <c r="CF83" s="127"/>
    </row>
    <row r="84" spans="1:84">
      <c r="A84" s="26" t="str">
        <f t="shared" si="109"/>
        <v/>
      </c>
      <c r="B84" s="26" t="str">
        <f t="shared" si="110"/>
        <v/>
      </c>
      <c r="C84" s="26" t="str">
        <f t="shared" si="78"/>
        <v/>
      </c>
      <c r="D84" s="103" t="str">
        <f t="shared" si="79"/>
        <v/>
      </c>
      <c r="E84" s="118" t="str">
        <f t="shared" si="80"/>
        <v/>
      </c>
      <c r="F84" s="103" t="str">
        <f t="shared" si="81"/>
        <v/>
      </c>
      <c r="G84" s="103"/>
      <c r="H84" s="60" t="str">
        <f t="shared" si="82"/>
        <v/>
      </c>
      <c r="I84" s="64"/>
      <c r="J84" s="64"/>
      <c r="K84" s="103" t="str">
        <f t="shared" si="111"/>
        <v/>
      </c>
      <c r="L84" s="103" t="str">
        <f t="shared" si="83"/>
        <v/>
      </c>
      <c r="M84" s="103" t="str">
        <f t="shared" si="84"/>
        <v/>
      </c>
      <c r="N84" s="103" t="str">
        <f t="shared" si="85"/>
        <v/>
      </c>
      <c r="O84" s="103" t="str">
        <f t="shared" si="86"/>
        <v/>
      </c>
      <c r="P84" s="103" t="str">
        <f t="shared" si="112"/>
        <v/>
      </c>
      <c r="Q84" s="103" t="str">
        <f t="shared" si="87"/>
        <v/>
      </c>
      <c r="R84" s="103" t="str">
        <f t="shared" si="88"/>
        <v/>
      </c>
      <c r="T84" s="26" t="str">
        <f t="shared" si="113"/>
        <v/>
      </c>
      <c r="U84" s="119" t="str">
        <f t="shared" si="89"/>
        <v/>
      </c>
      <c r="V84" s="119"/>
      <c r="W84" s="120" t="str">
        <f t="shared" si="114"/>
        <v/>
      </c>
      <c r="X84" s="120" t="str">
        <f t="shared" si="90"/>
        <v/>
      </c>
      <c r="Y84" s="120" t="str">
        <f t="shared" si="91"/>
        <v/>
      </c>
      <c r="Z84" s="120"/>
      <c r="AA84" s="119" t="str">
        <f t="shared" si="115"/>
        <v/>
      </c>
      <c r="AC84" s="26" t="str">
        <f t="shared" si="92"/>
        <v/>
      </c>
      <c r="AD84" s="25" t="str">
        <f t="shared" si="93"/>
        <v/>
      </c>
      <c r="AE84" s="105"/>
      <c r="AF84" s="26" t="str">
        <f t="shared" si="94"/>
        <v/>
      </c>
      <c r="AG84" s="25" t="str">
        <f t="shared" si="95"/>
        <v/>
      </c>
      <c r="AH84" s="123"/>
      <c r="AI84" s="51" t="str">
        <f t="shared" si="96"/>
        <v/>
      </c>
      <c r="AJ84" s="35" t="str">
        <f t="shared" si="97"/>
        <v/>
      </c>
      <c r="AL84" s="25" t="str">
        <f t="shared" si="116"/>
        <v/>
      </c>
      <c r="AM84" s="25" t="str">
        <f t="shared" si="117"/>
        <v/>
      </c>
      <c r="AO84" s="33" t="str">
        <f t="shared" si="118"/>
        <v/>
      </c>
      <c r="AP84" s="33" t="str">
        <f t="shared" si="119"/>
        <v/>
      </c>
      <c r="AQ84" s="125"/>
      <c r="AR84" s="126" t="str">
        <f t="shared" si="120"/>
        <v/>
      </c>
      <c r="AS84" s="126" t="str">
        <f t="shared" si="121"/>
        <v/>
      </c>
      <c r="AT84" s="126"/>
      <c r="AU84" s="62" t="str">
        <f t="shared" si="98"/>
        <v/>
      </c>
      <c r="AV84" s="62" t="str">
        <f t="shared" si="99"/>
        <v/>
      </c>
      <c r="AW84" s="62" t="str">
        <f t="shared" si="100"/>
        <v/>
      </c>
      <c r="AX84" s="61" t="str">
        <f t="shared" si="122"/>
        <v/>
      </c>
      <c r="AY84" s="61"/>
      <c r="AZ84" s="33" t="str">
        <f>IF(B84="","",VLOOKUP($A$3,'Tab1-Plan'!$B$30:$F$33,IF(B84&lt;65,2,3),FALSE))</f>
        <v/>
      </c>
      <c r="BA84" s="33" t="str">
        <f>IF(T84="","",VLOOKUP($A$3,'Tab1-Plan'!$B$30:$F$33,IF(T84&lt;65,4,5),FALSE))</f>
        <v/>
      </c>
      <c r="BB84" s="115"/>
      <c r="BC84" s="126" t="str">
        <f t="shared" si="101"/>
        <v/>
      </c>
      <c r="BD84" s="126" t="str">
        <f t="shared" si="102"/>
        <v/>
      </c>
      <c r="BE84" s="125"/>
      <c r="BF84" s="62" t="str">
        <f t="shared" si="103"/>
        <v/>
      </c>
      <c r="BG84" s="62" t="str">
        <f t="shared" si="104"/>
        <v/>
      </c>
      <c r="BH84" s="62" t="str">
        <f t="shared" si="105"/>
        <v/>
      </c>
      <c r="BI84" s="61" t="str">
        <f t="shared" si="106"/>
        <v/>
      </c>
      <c r="BJ84" s="61"/>
      <c r="BK84" s="61" t="str">
        <f t="shared" si="107"/>
        <v/>
      </c>
      <c r="BL84" s="61" t="str">
        <f t="shared" si="108"/>
        <v/>
      </c>
      <c r="BM84" s="127"/>
      <c r="BU84" s="37"/>
      <c r="BV84" s="127"/>
      <c r="CD84" s="37"/>
      <c r="CE84" s="127"/>
      <c r="CF84" s="127"/>
    </row>
    <row r="85" spans="1:84">
      <c r="A85" s="26" t="str">
        <f t="shared" si="109"/>
        <v/>
      </c>
      <c r="B85" s="26" t="str">
        <f t="shared" si="110"/>
        <v/>
      </c>
      <c r="C85" s="26" t="str">
        <f t="shared" si="78"/>
        <v/>
      </c>
      <c r="D85" s="103" t="str">
        <f t="shared" si="79"/>
        <v/>
      </c>
      <c r="E85" s="118" t="str">
        <f t="shared" si="80"/>
        <v/>
      </c>
      <c r="F85" s="103" t="str">
        <f t="shared" si="81"/>
        <v/>
      </c>
      <c r="G85" s="103"/>
      <c r="H85" s="60" t="str">
        <f t="shared" si="82"/>
        <v/>
      </c>
      <c r="I85" s="64"/>
      <c r="J85" s="64"/>
      <c r="K85" s="103" t="str">
        <f t="shared" si="111"/>
        <v/>
      </c>
      <c r="L85" s="103" t="str">
        <f t="shared" si="83"/>
        <v/>
      </c>
      <c r="M85" s="103" t="str">
        <f t="shared" si="84"/>
        <v/>
      </c>
      <c r="N85" s="103" t="str">
        <f t="shared" si="85"/>
        <v/>
      </c>
      <c r="O85" s="103" t="str">
        <f t="shared" si="86"/>
        <v/>
      </c>
      <c r="P85" s="103" t="str">
        <f t="shared" si="112"/>
        <v/>
      </c>
      <c r="Q85" s="103" t="str">
        <f t="shared" si="87"/>
        <v/>
      </c>
      <c r="R85" s="103" t="str">
        <f t="shared" si="88"/>
        <v/>
      </c>
      <c r="T85" s="26" t="str">
        <f t="shared" si="113"/>
        <v/>
      </c>
      <c r="U85" s="119" t="str">
        <f t="shared" si="89"/>
        <v/>
      </c>
      <c r="V85" s="119"/>
      <c r="W85" s="120" t="str">
        <f t="shared" si="114"/>
        <v/>
      </c>
      <c r="X85" s="120" t="str">
        <f t="shared" si="90"/>
        <v/>
      </c>
      <c r="Y85" s="120" t="str">
        <f t="shared" si="91"/>
        <v/>
      </c>
      <c r="Z85" s="120"/>
      <c r="AA85" s="119" t="str">
        <f t="shared" si="115"/>
        <v/>
      </c>
      <c r="AC85" s="26" t="str">
        <f t="shared" si="92"/>
        <v/>
      </c>
      <c r="AD85" s="25" t="str">
        <f t="shared" si="93"/>
        <v/>
      </c>
      <c r="AE85" s="105"/>
      <c r="AF85" s="26" t="str">
        <f t="shared" si="94"/>
        <v/>
      </c>
      <c r="AG85" s="25" t="str">
        <f t="shared" si="95"/>
        <v/>
      </c>
      <c r="AH85" s="123"/>
      <c r="AI85" s="51" t="str">
        <f t="shared" si="96"/>
        <v/>
      </c>
      <c r="AJ85" s="35" t="str">
        <f t="shared" si="97"/>
        <v/>
      </c>
      <c r="AL85" s="25" t="str">
        <f t="shared" si="116"/>
        <v/>
      </c>
      <c r="AM85" s="25" t="str">
        <f t="shared" si="117"/>
        <v/>
      </c>
      <c r="AO85" s="33" t="str">
        <f t="shared" si="118"/>
        <v/>
      </c>
      <c r="AP85" s="33" t="str">
        <f t="shared" si="119"/>
        <v/>
      </c>
      <c r="AQ85" s="125"/>
      <c r="AR85" s="126" t="str">
        <f t="shared" si="120"/>
        <v/>
      </c>
      <c r="AS85" s="126" t="str">
        <f t="shared" si="121"/>
        <v/>
      </c>
      <c r="AT85" s="126"/>
      <c r="AU85" s="62" t="str">
        <f t="shared" si="98"/>
        <v/>
      </c>
      <c r="AV85" s="62" t="str">
        <f t="shared" si="99"/>
        <v/>
      </c>
      <c r="AW85" s="62" t="str">
        <f t="shared" si="100"/>
        <v/>
      </c>
      <c r="AX85" s="61" t="str">
        <f t="shared" si="122"/>
        <v/>
      </c>
      <c r="AY85" s="61"/>
      <c r="AZ85" s="33" t="str">
        <f>IF(B85="","",VLOOKUP($A$3,'Tab1-Plan'!$B$30:$F$33,IF(B85&lt;65,2,3),FALSE))</f>
        <v/>
      </c>
      <c r="BA85" s="33" t="str">
        <f>IF(T85="","",VLOOKUP($A$3,'Tab1-Plan'!$B$30:$F$33,IF(T85&lt;65,4,5),FALSE))</f>
        <v/>
      </c>
      <c r="BB85" s="115"/>
      <c r="BC85" s="126" t="str">
        <f t="shared" si="101"/>
        <v/>
      </c>
      <c r="BD85" s="126" t="str">
        <f t="shared" si="102"/>
        <v/>
      </c>
      <c r="BE85" s="125"/>
      <c r="BF85" s="62" t="str">
        <f t="shared" si="103"/>
        <v/>
      </c>
      <c r="BG85" s="62" t="str">
        <f t="shared" si="104"/>
        <v/>
      </c>
      <c r="BH85" s="62" t="str">
        <f t="shared" si="105"/>
        <v/>
      </c>
      <c r="BI85" s="61" t="str">
        <f t="shared" si="106"/>
        <v/>
      </c>
      <c r="BJ85" s="61"/>
      <c r="BK85" s="61" t="str">
        <f t="shared" si="107"/>
        <v/>
      </c>
      <c r="BL85" s="61" t="str">
        <f t="shared" si="108"/>
        <v/>
      </c>
      <c r="BM85" s="127"/>
      <c r="BU85" s="37"/>
      <c r="BV85" s="127"/>
      <c r="CD85" s="37"/>
      <c r="CE85" s="127"/>
      <c r="CF85" s="127"/>
    </row>
    <row r="86" spans="1:84">
      <c r="A86" s="26" t="str">
        <f t="shared" si="109"/>
        <v/>
      </c>
      <c r="B86" s="26" t="str">
        <f t="shared" si="110"/>
        <v/>
      </c>
      <c r="C86" s="26" t="str">
        <f t="shared" si="78"/>
        <v/>
      </c>
      <c r="D86" s="103" t="str">
        <f t="shared" si="79"/>
        <v/>
      </c>
      <c r="E86" s="118" t="str">
        <f t="shared" si="80"/>
        <v/>
      </c>
      <c r="F86" s="103" t="str">
        <f t="shared" si="81"/>
        <v/>
      </c>
      <c r="G86" s="103"/>
      <c r="H86" s="60" t="str">
        <f t="shared" si="82"/>
        <v/>
      </c>
      <c r="I86" s="64"/>
      <c r="J86" s="64"/>
      <c r="K86" s="103" t="str">
        <f t="shared" si="111"/>
        <v/>
      </c>
      <c r="L86" s="103" t="str">
        <f t="shared" si="83"/>
        <v/>
      </c>
      <c r="M86" s="103" t="str">
        <f t="shared" si="84"/>
        <v/>
      </c>
      <c r="N86" s="103" t="str">
        <f t="shared" si="85"/>
        <v/>
      </c>
      <c r="O86" s="103" t="str">
        <f t="shared" si="86"/>
        <v/>
      </c>
      <c r="P86" s="103" t="str">
        <f t="shared" si="112"/>
        <v/>
      </c>
      <c r="Q86" s="103" t="str">
        <f t="shared" si="87"/>
        <v/>
      </c>
      <c r="R86" s="103" t="str">
        <f t="shared" si="88"/>
        <v/>
      </c>
      <c r="T86" s="26" t="str">
        <f t="shared" si="113"/>
        <v/>
      </c>
      <c r="U86" s="119" t="str">
        <f t="shared" si="89"/>
        <v/>
      </c>
      <c r="V86" s="119"/>
      <c r="W86" s="120" t="str">
        <f t="shared" si="114"/>
        <v/>
      </c>
      <c r="X86" s="120" t="str">
        <f t="shared" si="90"/>
        <v/>
      </c>
      <c r="Y86" s="120" t="str">
        <f t="shared" si="91"/>
        <v/>
      </c>
      <c r="Z86" s="120"/>
      <c r="AA86" s="119" t="str">
        <f t="shared" si="115"/>
        <v/>
      </c>
      <c r="AC86" s="26" t="str">
        <f t="shared" si="92"/>
        <v/>
      </c>
      <c r="AD86" s="25" t="str">
        <f t="shared" si="93"/>
        <v/>
      </c>
      <c r="AE86" s="105"/>
      <c r="AF86" s="26" t="str">
        <f t="shared" si="94"/>
        <v/>
      </c>
      <c r="AG86" s="25" t="str">
        <f t="shared" si="95"/>
        <v/>
      </c>
      <c r="AH86" s="123"/>
      <c r="AI86" s="51" t="str">
        <f t="shared" si="96"/>
        <v/>
      </c>
      <c r="AJ86" s="35" t="str">
        <f t="shared" si="97"/>
        <v/>
      </c>
      <c r="AL86" s="25" t="str">
        <f t="shared" si="116"/>
        <v/>
      </c>
      <c r="AM86" s="25" t="str">
        <f t="shared" si="117"/>
        <v/>
      </c>
      <c r="AO86" s="33" t="str">
        <f t="shared" si="118"/>
        <v/>
      </c>
      <c r="AP86" s="33" t="str">
        <f t="shared" si="119"/>
        <v/>
      </c>
      <c r="AQ86" s="125"/>
      <c r="AR86" s="126" t="str">
        <f t="shared" si="120"/>
        <v/>
      </c>
      <c r="AS86" s="126" t="str">
        <f t="shared" si="121"/>
        <v/>
      </c>
      <c r="AT86" s="126"/>
      <c r="AU86" s="62" t="str">
        <f t="shared" si="98"/>
        <v/>
      </c>
      <c r="AV86" s="62" t="str">
        <f t="shared" si="99"/>
        <v/>
      </c>
      <c r="AW86" s="62" t="str">
        <f t="shared" si="100"/>
        <v/>
      </c>
      <c r="AX86" s="61" t="str">
        <f t="shared" si="122"/>
        <v/>
      </c>
      <c r="AY86" s="61"/>
      <c r="AZ86" s="33" t="str">
        <f>IF(B86="","",VLOOKUP($A$3,'Tab1-Plan'!$B$30:$F$33,IF(B86&lt;65,2,3),FALSE))</f>
        <v/>
      </c>
      <c r="BA86" s="33" t="str">
        <f>IF(T86="","",VLOOKUP($A$3,'Tab1-Plan'!$B$30:$F$33,IF(T86&lt;65,4,5),FALSE))</f>
        <v/>
      </c>
      <c r="BB86" s="115"/>
      <c r="BC86" s="126" t="str">
        <f t="shared" si="101"/>
        <v/>
      </c>
      <c r="BD86" s="126" t="str">
        <f t="shared" si="102"/>
        <v/>
      </c>
      <c r="BE86" s="125"/>
      <c r="BF86" s="62" t="str">
        <f t="shared" si="103"/>
        <v/>
      </c>
      <c r="BG86" s="62" t="str">
        <f t="shared" si="104"/>
        <v/>
      </c>
      <c r="BH86" s="62" t="str">
        <f t="shared" si="105"/>
        <v/>
      </c>
      <c r="BI86" s="61" t="str">
        <f t="shared" si="106"/>
        <v/>
      </c>
      <c r="BJ86" s="61"/>
      <c r="BK86" s="61" t="str">
        <f t="shared" si="107"/>
        <v/>
      </c>
      <c r="BL86" s="61" t="str">
        <f t="shared" si="108"/>
        <v/>
      </c>
      <c r="BM86" s="127"/>
      <c r="BU86" s="37"/>
      <c r="BV86" s="127"/>
      <c r="CD86" s="37"/>
      <c r="CE86" s="127"/>
      <c r="CF86" s="127"/>
    </row>
    <row r="87" spans="1:84">
      <c r="A87" s="26" t="str">
        <f t="shared" si="109"/>
        <v/>
      </c>
      <c r="B87" s="26" t="str">
        <f t="shared" si="110"/>
        <v/>
      </c>
      <c r="C87" s="26" t="str">
        <f t="shared" si="78"/>
        <v/>
      </c>
      <c r="D87" s="103" t="str">
        <f t="shared" si="79"/>
        <v/>
      </c>
      <c r="E87" s="118" t="str">
        <f t="shared" si="80"/>
        <v/>
      </c>
      <c r="F87" s="103" t="str">
        <f t="shared" si="81"/>
        <v/>
      </c>
      <c r="G87" s="103"/>
      <c r="H87" s="60" t="str">
        <f t="shared" si="82"/>
        <v/>
      </c>
      <c r="I87" s="64"/>
      <c r="J87" s="64"/>
      <c r="K87" s="103" t="str">
        <f t="shared" si="111"/>
        <v/>
      </c>
      <c r="L87" s="103" t="str">
        <f t="shared" si="83"/>
        <v/>
      </c>
      <c r="M87" s="103" t="str">
        <f t="shared" si="84"/>
        <v/>
      </c>
      <c r="N87" s="103" t="str">
        <f t="shared" si="85"/>
        <v/>
      </c>
      <c r="O87" s="103" t="str">
        <f t="shared" si="86"/>
        <v/>
      </c>
      <c r="P87" s="103" t="str">
        <f t="shared" si="112"/>
        <v/>
      </c>
      <c r="Q87" s="103" t="str">
        <f t="shared" si="87"/>
        <v/>
      </c>
      <c r="R87" s="103" t="str">
        <f t="shared" si="88"/>
        <v/>
      </c>
      <c r="T87" s="26" t="str">
        <f t="shared" si="113"/>
        <v/>
      </c>
      <c r="U87" s="119" t="str">
        <f t="shared" si="89"/>
        <v/>
      </c>
      <c r="V87" s="119"/>
      <c r="W87" s="120" t="str">
        <f t="shared" si="114"/>
        <v/>
      </c>
      <c r="X87" s="120" t="str">
        <f t="shared" si="90"/>
        <v/>
      </c>
      <c r="Y87" s="120" t="str">
        <f t="shared" si="91"/>
        <v/>
      </c>
      <c r="Z87" s="120"/>
      <c r="AA87" s="119" t="str">
        <f t="shared" si="115"/>
        <v/>
      </c>
      <c r="AC87" s="26" t="str">
        <f t="shared" si="92"/>
        <v/>
      </c>
      <c r="AD87" s="25" t="str">
        <f t="shared" si="93"/>
        <v/>
      </c>
      <c r="AE87" s="105"/>
      <c r="AF87" s="26" t="str">
        <f t="shared" si="94"/>
        <v/>
      </c>
      <c r="AG87" s="25" t="str">
        <f t="shared" si="95"/>
        <v/>
      </c>
      <c r="AH87" s="123"/>
      <c r="AI87" s="51" t="str">
        <f t="shared" si="96"/>
        <v/>
      </c>
      <c r="AJ87" s="35" t="str">
        <f t="shared" si="97"/>
        <v/>
      </c>
      <c r="AL87" s="25" t="str">
        <f t="shared" si="116"/>
        <v/>
      </c>
      <c r="AM87" s="25" t="str">
        <f t="shared" si="117"/>
        <v/>
      </c>
      <c r="AO87" s="33" t="str">
        <f t="shared" si="118"/>
        <v/>
      </c>
      <c r="AP87" s="33" t="str">
        <f t="shared" si="119"/>
        <v/>
      </c>
      <c r="AQ87" s="125"/>
      <c r="AR87" s="126" t="str">
        <f t="shared" si="120"/>
        <v/>
      </c>
      <c r="AS87" s="126" t="str">
        <f t="shared" si="121"/>
        <v/>
      </c>
      <c r="AT87" s="126"/>
      <c r="AU87" s="62" t="str">
        <f t="shared" si="98"/>
        <v/>
      </c>
      <c r="AV87" s="62" t="str">
        <f t="shared" si="99"/>
        <v/>
      </c>
      <c r="AW87" s="62" t="str">
        <f t="shared" si="100"/>
        <v/>
      </c>
      <c r="AX87" s="61" t="str">
        <f t="shared" si="122"/>
        <v/>
      </c>
      <c r="AY87" s="61"/>
      <c r="AZ87" s="33" t="str">
        <f>IF(B87="","",VLOOKUP($A$3,'Tab1-Plan'!$B$30:$F$33,IF(B87&lt;65,2,3),FALSE))</f>
        <v/>
      </c>
      <c r="BA87" s="33" t="str">
        <f>IF(T87="","",VLOOKUP($A$3,'Tab1-Plan'!$B$30:$F$33,IF(T87&lt;65,4,5),FALSE))</f>
        <v/>
      </c>
      <c r="BB87" s="115"/>
      <c r="BC87" s="126" t="str">
        <f t="shared" si="101"/>
        <v/>
      </c>
      <c r="BD87" s="126" t="str">
        <f t="shared" si="102"/>
        <v/>
      </c>
      <c r="BE87" s="125"/>
      <c r="BF87" s="62" t="str">
        <f t="shared" si="103"/>
        <v/>
      </c>
      <c r="BG87" s="62" t="str">
        <f t="shared" si="104"/>
        <v/>
      </c>
      <c r="BH87" s="62" t="str">
        <f t="shared" si="105"/>
        <v/>
      </c>
      <c r="BI87" s="61" t="str">
        <f t="shared" si="106"/>
        <v/>
      </c>
      <c r="BJ87" s="61"/>
      <c r="BK87" s="61" t="str">
        <f t="shared" si="107"/>
        <v/>
      </c>
      <c r="BL87" s="61" t="str">
        <f t="shared" si="108"/>
        <v/>
      </c>
      <c r="BM87" s="127"/>
      <c r="BU87" s="37"/>
      <c r="BV87" s="127"/>
      <c r="CD87" s="37"/>
      <c r="CE87" s="127"/>
      <c r="CF87" s="127"/>
    </row>
    <row r="88" spans="1:84">
      <c r="A88" s="26" t="str">
        <f t="shared" si="109"/>
        <v/>
      </c>
      <c r="B88" s="26" t="str">
        <f t="shared" si="110"/>
        <v/>
      </c>
      <c r="C88" s="26" t="str">
        <f t="shared" si="78"/>
        <v/>
      </c>
      <c r="D88" s="103" t="str">
        <f t="shared" si="79"/>
        <v/>
      </c>
      <c r="E88" s="118" t="str">
        <f t="shared" si="80"/>
        <v/>
      </c>
      <c r="F88" s="103" t="str">
        <f t="shared" si="81"/>
        <v/>
      </c>
      <c r="G88" s="103"/>
      <c r="H88" s="60" t="str">
        <f t="shared" si="82"/>
        <v/>
      </c>
      <c r="I88" s="64"/>
      <c r="J88" s="64"/>
      <c r="K88" s="103" t="str">
        <f t="shared" si="111"/>
        <v/>
      </c>
      <c r="L88" s="103" t="str">
        <f t="shared" si="83"/>
        <v/>
      </c>
      <c r="M88" s="103" t="str">
        <f t="shared" si="84"/>
        <v/>
      </c>
      <c r="N88" s="103" t="str">
        <f t="shared" si="85"/>
        <v/>
      </c>
      <c r="O88" s="103" t="str">
        <f t="shared" si="86"/>
        <v/>
      </c>
      <c r="P88" s="103" t="str">
        <f t="shared" si="112"/>
        <v/>
      </c>
      <c r="Q88" s="103" t="str">
        <f t="shared" si="87"/>
        <v/>
      </c>
      <c r="R88" s="103" t="str">
        <f t="shared" si="88"/>
        <v/>
      </c>
      <c r="T88" s="26" t="str">
        <f t="shared" si="113"/>
        <v/>
      </c>
      <c r="U88" s="119" t="str">
        <f t="shared" si="89"/>
        <v/>
      </c>
      <c r="V88" s="119"/>
      <c r="W88" s="120" t="str">
        <f t="shared" si="114"/>
        <v/>
      </c>
      <c r="X88" s="120" t="str">
        <f t="shared" si="90"/>
        <v/>
      </c>
      <c r="Y88" s="120" t="str">
        <f t="shared" si="91"/>
        <v/>
      </c>
      <c r="Z88" s="120"/>
      <c r="AA88" s="119" t="str">
        <f t="shared" si="115"/>
        <v/>
      </c>
      <c r="AC88" s="26" t="str">
        <f t="shared" si="92"/>
        <v/>
      </c>
      <c r="AD88" s="25" t="str">
        <f t="shared" si="93"/>
        <v/>
      </c>
      <c r="AE88" s="105"/>
      <c r="AF88" s="26" t="str">
        <f t="shared" si="94"/>
        <v/>
      </c>
      <c r="AG88" s="25" t="str">
        <f t="shared" si="95"/>
        <v/>
      </c>
      <c r="AH88" s="123"/>
      <c r="AI88" s="51" t="str">
        <f t="shared" si="96"/>
        <v/>
      </c>
      <c r="AJ88" s="35" t="str">
        <f t="shared" si="97"/>
        <v/>
      </c>
      <c r="AL88" s="25" t="str">
        <f t="shared" si="116"/>
        <v/>
      </c>
      <c r="AM88" s="25" t="str">
        <f t="shared" si="117"/>
        <v/>
      </c>
      <c r="AO88" s="33" t="str">
        <f t="shared" si="118"/>
        <v/>
      </c>
      <c r="AP88" s="33" t="str">
        <f t="shared" si="119"/>
        <v/>
      </c>
      <c r="AQ88" s="125"/>
      <c r="AR88" s="126" t="str">
        <f t="shared" si="120"/>
        <v/>
      </c>
      <c r="AS88" s="126" t="str">
        <f t="shared" si="121"/>
        <v/>
      </c>
      <c r="AT88" s="126"/>
      <c r="AU88" s="62" t="str">
        <f t="shared" si="98"/>
        <v/>
      </c>
      <c r="AV88" s="62" t="str">
        <f t="shared" si="99"/>
        <v/>
      </c>
      <c r="AW88" s="62" t="str">
        <f t="shared" si="100"/>
        <v/>
      </c>
      <c r="AX88" s="61" t="str">
        <f t="shared" si="122"/>
        <v/>
      </c>
      <c r="AY88" s="61"/>
      <c r="AZ88" s="33" t="str">
        <f>IF(B88="","",VLOOKUP($A$3,'Tab1-Plan'!$B$30:$F$33,IF(B88&lt;65,2,3),FALSE))</f>
        <v/>
      </c>
      <c r="BA88" s="33" t="str">
        <f>IF(T88="","",VLOOKUP($A$3,'Tab1-Plan'!$B$30:$F$33,IF(T88&lt;65,4,5),FALSE))</f>
        <v/>
      </c>
      <c r="BB88" s="115"/>
      <c r="BC88" s="126" t="str">
        <f t="shared" si="101"/>
        <v/>
      </c>
      <c r="BD88" s="126" t="str">
        <f t="shared" si="102"/>
        <v/>
      </c>
      <c r="BE88" s="125"/>
      <c r="BF88" s="62" t="str">
        <f t="shared" si="103"/>
        <v/>
      </c>
      <c r="BG88" s="62" t="str">
        <f t="shared" si="104"/>
        <v/>
      </c>
      <c r="BH88" s="62" t="str">
        <f t="shared" si="105"/>
        <v/>
      </c>
      <c r="BI88" s="61" t="str">
        <f t="shared" si="106"/>
        <v/>
      </c>
      <c r="BJ88" s="61"/>
      <c r="BK88" s="61" t="str">
        <f t="shared" si="107"/>
        <v/>
      </c>
      <c r="BL88" s="61" t="str">
        <f t="shared" si="108"/>
        <v/>
      </c>
      <c r="BM88" s="127"/>
      <c r="BU88" s="37"/>
      <c r="BV88" s="127"/>
      <c r="CD88" s="37"/>
      <c r="CE88" s="127"/>
      <c r="CF88" s="127"/>
    </row>
    <row r="89" spans="1:84">
      <c r="A89" s="26" t="str">
        <f t="shared" si="109"/>
        <v/>
      </c>
      <c r="B89" s="26" t="str">
        <f t="shared" si="110"/>
        <v/>
      </c>
      <c r="C89" s="26" t="str">
        <f t="shared" si="78"/>
        <v/>
      </c>
      <c r="D89" s="103" t="str">
        <f t="shared" si="79"/>
        <v/>
      </c>
      <c r="E89" s="118" t="str">
        <f t="shared" si="80"/>
        <v/>
      </c>
      <c r="F89" s="103" t="str">
        <f t="shared" si="81"/>
        <v/>
      </c>
      <c r="G89" s="103"/>
      <c r="H89" s="60" t="str">
        <f t="shared" si="82"/>
        <v/>
      </c>
      <c r="I89" s="64"/>
      <c r="J89" s="64"/>
      <c r="K89" s="103" t="str">
        <f t="shared" si="111"/>
        <v/>
      </c>
      <c r="L89" s="103" t="str">
        <f t="shared" si="83"/>
        <v/>
      </c>
      <c r="M89" s="103" t="str">
        <f t="shared" si="84"/>
        <v/>
      </c>
      <c r="N89" s="103" t="str">
        <f t="shared" si="85"/>
        <v/>
      </c>
      <c r="O89" s="103" t="str">
        <f t="shared" si="86"/>
        <v/>
      </c>
      <c r="P89" s="103" t="str">
        <f t="shared" si="112"/>
        <v/>
      </c>
      <c r="Q89" s="103" t="str">
        <f t="shared" si="87"/>
        <v/>
      </c>
      <c r="R89" s="103" t="str">
        <f t="shared" si="88"/>
        <v/>
      </c>
      <c r="T89" s="26" t="str">
        <f t="shared" si="113"/>
        <v/>
      </c>
      <c r="U89" s="119" t="str">
        <f t="shared" si="89"/>
        <v/>
      </c>
      <c r="V89" s="119"/>
      <c r="W89" s="120" t="str">
        <f t="shared" si="114"/>
        <v/>
      </c>
      <c r="X89" s="120" t="str">
        <f t="shared" si="90"/>
        <v/>
      </c>
      <c r="Y89" s="120" t="str">
        <f t="shared" si="91"/>
        <v/>
      </c>
      <c r="Z89" s="120"/>
      <c r="AA89" s="119" t="str">
        <f t="shared" si="115"/>
        <v/>
      </c>
      <c r="AC89" s="26" t="str">
        <f t="shared" si="92"/>
        <v/>
      </c>
      <c r="AD89" s="25" t="str">
        <f t="shared" si="93"/>
        <v/>
      </c>
      <c r="AE89" s="105"/>
      <c r="AF89" s="26" t="str">
        <f t="shared" si="94"/>
        <v/>
      </c>
      <c r="AG89" s="25" t="str">
        <f t="shared" si="95"/>
        <v/>
      </c>
      <c r="AH89" s="123"/>
      <c r="AI89" s="51" t="str">
        <f t="shared" si="96"/>
        <v/>
      </c>
      <c r="AJ89" s="35" t="str">
        <f t="shared" si="97"/>
        <v/>
      </c>
      <c r="AL89" s="25" t="str">
        <f t="shared" si="116"/>
        <v/>
      </c>
      <c r="AM89" s="25" t="str">
        <f t="shared" si="117"/>
        <v/>
      </c>
      <c r="AO89" s="33" t="str">
        <f t="shared" si="118"/>
        <v/>
      </c>
      <c r="AP89" s="33" t="str">
        <f t="shared" si="119"/>
        <v/>
      </c>
      <c r="AQ89" s="125"/>
      <c r="AR89" s="126" t="str">
        <f t="shared" si="120"/>
        <v/>
      </c>
      <c r="AS89" s="126" t="str">
        <f t="shared" si="121"/>
        <v/>
      </c>
      <c r="AT89" s="126"/>
      <c r="AU89" s="62" t="str">
        <f t="shared" si="98"/>
        <v/>
      </c>
      <c r="AV89" s="62" t="str">
        <f t="shared" si="99"/>
        <v/>
      </c>
      <c r="AW89" s="62" t="str">
        <f t="shared" si="100"/>
        <v/>
      </c>
      <c r="AX89" s="61" t="str">
        <f t="shared" si="122"/>
        <v/>
      </c>
      <c r="AY89" s="61"/>
      <c r="AZ89" s="33" t="str">
        <f>IF(B89="","",VLOOKUP($A$3,'Tab1-Plan'!$B$30:$F$33,IF(B89&lt;65,2,3),FALSE))</f>
        <v/>
      </c>
      <c r="BA89" s="33" t="str">
        <f>IF(T89="","",VLOOKUP($A$3,'Tab1-Plan'!$B$30:$F$33,IF(T89&lt;65,4,5),FALSE))</f>
        <v/>
      </c>
      <c r="BB89" s="115"/>
      <c r="BC89" s="126" t="str">
        <f t="shared" si="101"/>
        <v/>
      </c>
      <c r="BD89" s="126" t="str">
        <f t="shared" si="102"/>
        <v/>
      </c>
      <c r="BE89" s="125"/>
      <c r="BF89" s="62" t="str">
        <f t="shared" si="103"/>
        <v/>
      </c>
      <c r="BG89" s="62" t="str">
        <f t="shared" si="104"/>
        <v/>
      </c>
      <c r="BH89" s="62" t="str">
        <f t="shared" si="105"/>
        <v/>
      </c>
      <c r="BI89" s="61" t="str">
        <f t="shared" si="106"/>
        <v/>
      </c>
      <c r="BJ89" s="61"/>
      <c r="BK89" s="61" t="str">
        <f t="shared" si="107"/>
        <v/>
      </c>
      <c r="BL89" s="61" t="str">
        <f t="shared" si="108"/>
        <v/>
      </c>
      <c r="BM89" s="127"/>
      <c r="BU89" s="37"/>
      <c r="BV89" s="127"/>
      <c r="CD89" s="37"/>
      <c r="CE89" s="127"/>
      <c r="CF89" s="127"/>
    </row>
    <row r="90" spans="1:84">
      <c r="A90" s="26" t="str">
        <f t="shared" si="109"/>
        <v/>
      </c>
      <c r="B90" s="26" t="str">
        <f t="shared" si="110"/>
        <v/>
      </c>
      <c r="C90" s="26" t="str">
        <f t="shared" si="78"/>
        <v/>
      </c>
      <c r="D90" s="103" t="str">
        <f t="shared" si="79"/>
        <v/>
      </c>
      <c r="E90" s="118" t="str">
        <f t="shared" si="80"/>
        <v/>
      </c>
      <c r="F90" s="103" t="str">
        <f t="shared" si="81"/>
        <v/>
      </c>
      <c r="G90" s="103"/>
      <c r="H90" s="60" t="str">
        <f t="shared" si="82"/>
        <v/>
      </c>
      <c r="I90" s="64"/>
      <c r="J90" s="64"/>
      <c r="K90" s="103" t="str">
        <f t="shared" si="111"/>
        <v/>
      </c>
      <c r="L90" s="103" t="str">
        <f t="shared" si="83"/>
        <v/>
      </c>
      <c r="M90" s="103" t="str">
        <f t="shared" si="84"/>
        <v/>
      </c>
      <c r="N90" s="103" t="str">
        <f t="shared" si="85"/>
        <v/>
      </c>
      <c r="O90" s="103" t="str">
        <f t="shared" si="86"/>
        <v/>
      </c>
      <c r="P90" s="103" t="str">
        <f t="shared" si="112"/>
        <v/>
      </c>
      <c r="Q90" s="103" t="str">
        <f t="shared" si="87"/>
        <v/>
      </c>
      <c r="R90" s="103" t="str">
        <f t="shared" si="88"/>
        <v/>
      </c>
      <c r="T90" s="26" t="str">
        <f t="shared" si="113"/>
        <v/>
      </c>
      <c r="U90" s="119" t="str">
        <f t="shared" si="89"/>
        <v/>
      </c>
      <c r="V90" s="119"/>
      <c r="W90" s="120" t="str">
        <f t="shared" si="114"/>
        <v/>
      </c>
      <c r="X90" s="120" t="str">
        <f t="shared" si="90"/>
        <v/>
      </c>
      <c r="Y90" s="120" t="str">
        <f t="shared" si="91"/>
        <v/>
      </c>
      <c r="Z90" s="120"/>
      <c r="AA90" s="119" t="str">
        <f t="shared" si="115"/>
        <v/>
      </c>
      <c r="AC90" s="26" t="str">
        <f t="shared" si="92"/>
        <v/>
      </c>
      <c r="AD90" s="25" t="str">
        <f t="shared" si="93"/>
        <v/>
      </c>
      <c r="AE90" s="105"/>
      <c r="AF90" s="26" t="str">
        <f t="shared" si="94"/>
        <v/>
      </c>
      <c r="AG90" s="25" t="str">
        <f t="shared" si="95"/>
        <v/>
      </c>
      <c r="AH90" s="123"/>
      <c r="AI90" s="51" t="str">
        <f t="shared" si="96"/>
        <v/>
      </c>
      <c r="AJ90" s="35" t="str">
        <f t="shared" si="97"/>
        <v/>
      </c>
      <c r="AL90" s="25" t="str">
        <f t="shared" si="116"/>
        <v/>
      </c>
      <c r="AM90" s="25" t="str">
        <f t="shared" si="117"/>
        <v/>
      </c>
      <c r="AO90" s="33" t="str">
        <f t="shared" si="118"/>
        <v/>
      </c>
      <c r="AP90" s="33" t="str">
        <f t="shared" si="119"/>
        <v/>
      </c>
      <c r="AQ90" s="125"/>
      <c r="AR90" s="126" t="str">
        <f t="shared" si="120"/>
        <v/>
      </c>
      <c r="AS90" s="126" t="str">
        <f t="shared" si="121"/>
        <v/>
      </c>
      <c r="AT90" s="126"/>
      <c r="AU90" s="62" t="str">
        <f t="shared" si="98"/>
        <v/>
      </c>
      <c r="AV90" s="62" t="str">
        <f t="shared" si="99"/>
        <v/>
      </c>
      <c r="AW90" s="62" t="str">
        <f t="shared" si="100"/>
        <v/>
      </c>
      <c r="AX90" s="61" t="str">
        <f t="shared" si="122"/>
        <v/>
      </c>
      <c r="AY90" s="61"/>
      <c r="AZ90" s="33" t="str">
        <f>IF(B90="","",VLOOKUP($A$3,'Tab1-Plan'!$B$30:$F$33,IF(B90&lt;65,2,3),FALSE))</f>
        <v/>
      </c>
      <c r="BA90" s="33" t="str">
        <f>IF(T90="","",VLOOKUP($A$3,'Tab1-Plan'!$B$30:$F$33,IF(T90&lt;65,4,5),FALSE))</f>
        <v/>
      </c>
      <c r="BB90" s="115"/>
      <c r="BC90" s="126" t="str">
        <f t="shared" si="101"/>
        <v/>
      </c>
      <c r="BD90" s="126" t="str">
        <f t="shared" si="102"/>
        <v/>
      </c>
      <c r="BE90" s="125"/>
      <c r="BF90" s="62" t="str">
        <f t="shared" si="103"/>
        <v/>
      </c>
      <c r="BG90" s="62" t="str">
        <f t="shared" si="104"/>
        <v/>
      </c>
      <c r="BH90" s="62" t="str">
        <f t="shared" si="105"/>
        <v/>
      </c>
      <c r="BI90" s="61" t="str">
        <f t="shared" si="106"/>
        <v/>
      </c>
      <c r="BJ90" s="61"/>
      <c r="BK90" s="61" t="str">
        <f t="shared" si="107"/>
        <v/>
      </c>
      <c r="BL90" s="61" t="str">
        <f t="shared" si="108"/>
        <v/>
      </c>
      <c r="BM90" s="127"/>
      <c r="BU90" s="37"/>
      <c r="BV90" s="127"/>
      <c r="CD90" s="37"/>
      <c r="CE90" s="127"/>
      <c r="CF90" s="127"/>
    </row>
    <row r="91" spans="1:84">
      <c r="A91" s="26" t="str">
        <f t="shared" si="109"/>
        <v/>
      </c>
      <c r="B91" s="26" t="str">
        <f t="shared" si="110"/>
        <v/>
      </c>
      <c r="C91" s="26" t="str">
        <f t="shared" si="78"/>
        <v/>
      </c>
      <c r="D91" s="103" t="str">
        <f t="shared" si="79"/>
        <v/>
      </c>
      <c r="E91" s="118" t="str">
        <f t="shared" si="80"/>
        <v/>
      </c>
      <c r="F91" s="103" t="str">
        <f t="shared" si="81"/>
        <v/>
      </c>
      <c r="G91" s="103"/>
      <c r="H91" s="60" t="str">
        <f t="shared" si="82"/>
        <v/>
      </c>
      <c r="I91" s="64"/>
      <c r="J91" s="64"/>
      <c r="K91" s="103" t="str">
        <f t="shared" si="111"/>
        <v/>
      </c>
      <c r="L91" s="103" t="str">
        <f t="shared" si="83"/>
        <v/>
      </c>
      <c r="M91" s="103" t="str">
        <f t="shared" si="84"/>
        <v/>
      </c>
      <c r="N91" s="103" t="str">
        <f t="shared" si="85"/>
        <v/>
      </c>
      <c r="O91" s="103" t="str">
        <f t="shared" si="86"/>
        <v/>
      </c>
      <c r="P91" s="103" t="str">
        <f t="shared" si="112"/>
        <v/>
      </c>
      <c r="Q91" s="103" t="str">
        <f t="shared" si="87"/>
        <v/>
      </c>
      <c r="R91" s="103" t="str">
        <f t="shared" si="88"/>
        <v/>
      </c>
      <c r="T91" s="26" t="str">
        <f t="shared" si="113"/>
        <v/>
      </c>
      <c r="U91" s="119" t="str">
        <f t="shared" si="89"/>
        <v/>
      </c>
      <c r="V91" s="119"/>
      <c r="W91" s="120" t="str">
        <f t="shared" si="114"/>
        <v/>
      </c>
      <c r="X91" s="120" t="str">
        <f t="shared" si="90"/>
        <v/>
      </c>
      <c r="Y91" s="120" t="str">
        <f t="shared" si="91"/>
        <v/>
      </c>
      <c r="Z91" s="120"/>
      <c r="AA91" s="119" t="str">
        <f t="shared" si="115"/>
        <v/>
      </c>
      <c r="AC91" s="26" t="str">
        <f t="shared" si="92"/>
        <v/>
      </c>
      <c r="AD91" s="25" t="str">
        <f t="shared" si="93"/>
        <v/>
      </c>
      <c r="AE91" s="105"/>
      <c r="AF91" s="26" t="str">
        <f t="shared" si="94"/>
        <v/>
      </c>
      <c r="AG91" s="25" t="str">
        <f t="shared" si="95"/>
        <v/>
      </c>
      <c r="AH91" s="123"/>
      <c r="AI91" s="51" t="str">
        <f t="shared" si="96"/>
        <v/>
      </c>
      <c r="AJ91" s="35" t="str">
        <f t="shared" si="97"/>
        <v/>
      </c>
      <c r="AL91" s="25" t="str">
        <f t="shared" si="116"/>
        <v/>
      </c>
      <c r="AM91" s="25" t="str">
        <f t="shared" si="117"/>
        <v/>
      </c>
      <c r="AO91" s="33" t="str">
        <f t="shared" si="118"/>
        <v/>
      </c>
      <c r="AP91" s="33" t="str">
        <f t="shared" si="119"/>
        <v/>
      </c>
      <c r="AQ91" s="125"/>
      <c r="AR91" s="126" t="str">
        <f t="shared" si="120"/>
        <v/>
      </c>
      <c r="AS91" s="126" t="str">
        <f t="shared" si="121"/>
        <v/>
      </c>
      <c r="AT91" s="126"/>
      <c r="AU91" s="62" t="str">
        <f t="shared" si="98"/>
        <v/>
      </c>
      <c r="AV91" s="62" t="str">
        <f t="shared" si="99"/>
        <v/>
      </c>
      <c r="AW91" s="62" t="str">
        <f t="shared" si="100"/>
        <v/>
      </c>
      <c r="AX91" s="61" t="str">
        <f t="shared" si="122"/>
        <v/>
      </c>
      <c r="AY91" s="61"/>
      <c r="AZ91" s="33" t="str">
        <f>IF(B91="","",VLOOKUP($A$3,'Tab1-Plan'!$B$30:$F$33,IF(B91&lt;65,2,3),FALSE))</f>
        <v/>
      </c>
      <c r="BA91" s="33" t="str">
        <f>IF(T91="","",VLOOKUP($A$3,'Tab1-Plan'!$B$30:$F$33,IF(T91&lt;65,4,5),FALSE))</f>
        <v/>
      </c>
      <c r="BB91" s="115"/>
      <c r="BC91" s="126" t="str">
        <f t="shared" si="101"/>
        <v/>
      </c>
      <c r="BD91" s="126" t="str">
        <f t="shared" si="102"/>
        <v/>
      </c>
      <c r="BE91" s="125"/>
      <c r="BF91" s="62" t="str">
        <f t="shared" si="103"/>
        <v/>
      </c>
      <c r="BG91" s="62" t="str">
        <f t="shared" si="104"/>
        <v/>
      </c>
      <c r="BH91" s="62" t="str">
        <f t="shared" si="105"/>
        <v/>
      </c>
      <c r="BI91" s="61" t="str">
        <f t="shared" si="106"/>
        <v/>
      </c>
      <c r="BJ91" s="61"/>
      <c r="BK91" s="61" t="str">
        <f t="shared" si="107"/>
        <v/>
      </c>
      <c r="BL91" s="61" t="str">
        <f t="shared" si="108"/>
        <v/>
      </c>
      <c r="BM91" s="127"/>
      <c r="BU91" s="37"/>
      <c r="BV91" s="127"/>
      <c r="CD91" s="37"/>
      <c r="CE91" s="127"/>
      <c r="CF91" s="127"/>
    </row>
    <row r="92" spans="1:84">
      <c r="A92" s="26" t="str">
        <f t="shared" si="109"/>
        <v/>
      </c>
      <c r="B92" s="26" t="str">
        <f t="shared" si="110"/>
        <v/>
      </c>
      <c r="C92" s="26" t="str">
        <f t="shared" si="78"/>
        <v/>
      </c>
      <c r="D92" s="103" t="str">
        <f t="shared" si="79"/>
        <v/>
      </c>
      <c r="E92" s="118" t="str">
        <f t="shared" si="80"/>
        <v/>
      </c>
      <c r="F92" s="103" t="str">
        <f t="shared" si="81"/>
        <v/>
      </c>
      <c r="G92" s="103"/>
      <c r="H92" s="60" t="str">
        <f t="shared" si="82"/>
        <v/>
      </c>
      <c r="I92" s="64"/>
      <c r="J92" s="64"/>
      <c r="K92" s="103" t="str">
        <f t="shared" si="111"/>
        <v/>
      </c>
      <c r="L92" s="103" t="str">
        <f t="shared" si="83"/>
        <v/>
      </c>
      <c r="M92" s="103" t="str">
        <f t="shared" si="84"/>
        <v/>
      </c>
      <c r="N92" s="103" t="str">
        <f t="shared" si="85"/>
        <v/>
      </c>
      <c r="O92" s="103" t="str">
        <f t="shared" si="86"/>
        <v/>
      </c>
      <c r="P92" s="103" t="str">
        <f t="shared" si="112"/>
        <v/>
      </c>
      <c r="Q92" s="103" t="str">
        <f t="shared" si="87"/>
        <v/>
      </c>
      <c r="R92" s="103" t="str">
        <f t="shared" si="88"/>
        <v/>
      </c>
      <c r="T92" s="26" t="str">
        <f t="shared" si="113"/>
        <v/>
      </c>
      <c r="U92" s="119" t="str">
        <f t="shared" si="89"/>
        <v/>
      </c>
      <c r="V92" s="119"/>
      <c r="W92" s="120" t="str">
        <f t="shared" si="114"/>
        <v/>
      </c>
      <c r="X92" s="120" t="str">
        <f t="shared" si="90"/>
        <v/>
      </c>
      <c r="Y92" s="120" t="str">
        <f t="shared" si="91"/>
        <v/>
      </c>
      <c r="Z92" s="120"/>
      <c r="AA92" s="119" t="str">
        <f t="shared" si="115"/>
        <v/>
      </c>
      <c r="AC92" s="26" t="str">
        <f t="shared" si="92"/>
        <v/>
      </c>
      <c r="AD92" s="25" t="str">
        <f t="shared" si="93"/>
        <v/>
      </c>
      <c r="AE92" s="105"/>
      <c r="AF92" s="26" t="str">
        <f t="shared" si="94"/>
        <v/>
      </c>
      <c r="AG92" s="25" t="str">
        <f t="shared" si="95"/>
        <v/>
      </c>
      <c r="AH92" s="123"/>
      <c r="AI92" s="51" t="str">
        <f t="shared" si="96"/>
        <v/>
      </c>
      <c r="AJ92" s="35" t="str">
        <f t="shared" si="97"/>
        <v/>
      </c>
      <c r="AL92" s="25" t="str">
        <f t="shared" si="116"/>
        <v/>
      </c>
      <c r="AM92" s="25" t="str">
        <f t="shared" si="117"/>
        <v/>
      </c>
      <c r="AO92" s="33" t="str">
        <f t="shared" si="118"/>
        <v/>
      </c>
      <c r="AP92" s="33" t="str">
        <f t="shared" si="119"/>
        <v/>
      </c>
      <c r="AQ92" s="125"/>
      <c r="AR92" s="126" t="str">
        <f t="shared" si="120"/>
        <v/>
      </c>
      <c r="AS92" s="126" t="str">
        <f t="shared" si="121"/>
        <v/>
      </c>
      <c r="AT92" s="126"/>
      <c r="AU92" s="62" t="str">
        <f t="shared" si="98"/>
        <v/>
      </c>
      <c r="AV92" s="62" t="str">
        <f t="shared" si="99"/>
        <v/>
      </c>
      <c r="AW92" s="62" t="str">
        <f t="shared" si="100"/>
        <v/>
      </c>
      <c r="AX92" s="61" t="str">
        <f t="shared" si="122"/>
        <v/>
      </c>
      <c r="AY92" s="61"/>
      <c r="AZ92" s="33" t="str">
        <f>IF(B92="","",VLOOKUP($A$3,'Tab1-Plan'!$B$30:$F$33,IF(B92&lt;65,2,3),FALSE))</f>
        <v/>
      </c>
      <c r="BA92" s="33" t="str">
        <f>IF(T92="","",VLOOKUP($A$3,'Tab1-Plan'!$B$30:$F$33,IF(T92&lt;65,4,5),FALSE))</f>
        <v/>
      </c>
      <c r="BB92" s="115"/>
      <c r="BC92" s="126" t="str">
        <f t="shared" si="101"/>
        <v/>
      </c>
      <c r="BD92" s="126" t="str">
        <f t="shared" si="102"/>
        <v/>
      </c>
      <c r="BE92" s="125"/>
      <c r="BF92" s="62" t="str">
        <f t="shared" si="103"/>
        <v/>
      </c>
      <c r="BG92" s="62" t="str">
        <f t="shared" si="104"/>
        <v/>
      </c>
      <c r="BH92" s="62" t="str">
        <f t="shared" si="105"/>
        <v/>
      </c>
      <c r="BI92" s="61" t="str">
        <f t="shared" si="106"/>
        <v/>
      </c>
      <c r="BJ92" s="61"/>
      <c r="BK92" s="61" t="str">
        <f t="shared" si="107"/>
        <v/>
      </c>
      <c r="BL92" s="61" t="str">
        <f t="shared" si="108"/>
        <v/>
      </c>
      <c r="BM92" s="127"/>
      <c r="BU92" s="37"/>
      <c r="BV92" s="127"/>
      <c r="CD92" s="37"/>
      <c r="CE92" s="127"/>
      <c r="CF92" s="127"/>
    </row>
    <row r="93" spans="1:84">
      <c r="A93" s="26" t="str">
        <f t="shared" si="109"/>
        <v/>
      </c>
      <c r="B93" s="26" t="str">
        <f t="shared" si="110"/>
        <v/>
      </c>
      <c r="C93" s="26" t="str">
        <f t="shared" si="78"/>
        <v/>
      </c>
      <c r="D93" s="103" t="str">
        <f t="shared" si="79"/>
        <v/>
      </c>
      <c r="E93" s="118" t="str">
        <f t="shared" si="80"/>
        <v/>
      </c>
      <c r="F93" s="103" t="str">
        <f t="shared" si="81"/>
        <v/>
      </c>
      <c r="G93" s="103"/>
      <c r="H93" s="60" t="str">
        <f t="shared" si="82"/>
        <v/>
      </c>
      <c r="I93" s="64"/>
      <c r="J93" s="64"/>
      <c r="K93" s="103" t="str">
        <f t="shared" si="111"/>
        <v/>
      </c>
      <c r="L93" s="103" t="str">
        <f t="shared" si="83"/>
        <v/>
      </c>
      <c r="M93" s="103" t="str">
        <f t="shared" si="84"/>
        <v/>
      </c>
      <c r="N93" s="103" t="str">
        <f t="shared" si="85"/>
        <v/>
      </c>
      <c r="O93" s="103" t="str">
        <f t="shared" si="86"/>
        <v/>
      </c>
      <c r="P93" s="103" t="str">
        <f t="shared" si="112"/>
        <v/>
      </c>
      <c r="Q93" s="103" t="str">
        <f t="shared" si="87"/>
        <v/>
      </c>
      <c r="R93" s="103" t="str">
        <f t="shared" si="88"/>
        <v/>
      </c>
      <c r="T93" s="26" t="str">
        <f t="shared" si="113"/>
        <v/>
      </c>
      <c r="U93" s="119" t="str">
        <f t="shared" si="89"/>
        <v/>
      </c>
      <c r="V93" s="119"/>
      <c r="W93" s="120" t="str">
        <f t="shared" si="114"/>
        <v/>
      </c>
      <c r="X93" s="120" t="str">
        <f t="shared" si="90"/>
        <v/>
      </c>
      <c r="Y93" s="120" t="str">
        <f t="shared" si="91"/>
        <v/>
      </c>
      <c r="Z93" s="120"/>
      <c r="AA93" s="119" t="str">
        <f t="shared" si="115"/>
        <v/>
      </c>
      <c r="AC93" s="26" t="str">
        <f t="shared" si="92"/>
        <v/>
      </c>
      <c r="AD93" s="25" t="str">
        <f t="shared" si="93"/>
        <v/>
      </c>
      <c r="AE93" s="105"/>
      <c r="AF93" s="26" t="str">
        <f t="shared" si="94"/>
        <v/>
      </c>
      <c r="AG93" s="25" t="str">
        <f t="shared" si="95"/>
        <v/>
      </c>
      <c r="AH93" s="123"/>
      <c r="AI93" s="51" t="str">
        <f t="shared" si="96"/>
        <v/>
      </c>
      <c r="AJ93" s="35" t="str">
        <f t="shared" si="97"/>
        <v/>
      </c>
      <c r="AL93" s="25" t="str">
        <f t="shared" si="116"/>
        <v/>
      </c>
      <c r="AM93" s="25" t="str">
        <f t="shared" si="117"/>
        <v/>
      </c>
      <c r="AO93" s="33" t="str">
        <f t="shared" si="118"/>
        <v/>
      </c>
      <c r="AP93" s="33" t="str">
        <f t="shared" si="119"/>
        <v/>
      </c>
      <c r="AQ93" s="125"/>
      <c r="AR93" s="126" t="str">
        <f t="shared" si="120"/>
        <v/>
      </c>
      <c r="AS93" s="126" t="str">
        <f t="shared" si="121"/>
        <v/>
      </c>
      <c r="AT93" s="126"/>
      <c r="AU93" s="62" t="str">
        <f t="shared" si="98"/>
        <v/>
      </c>
      <c r="AV93" s="62" t="str">
        <f t="shared" si="99"/>
        <v/>
      </c>
      <c r="AW93" s="62" t="str">
        <f t="shared" si="100"/>
        <v/>
      </c>
      <c r="AX93" s="61" t="str">
        <f t="shared" si="122"/>
        <v/>
      </c>
      <c r="AY93" s="61"/>
      <c r="AZ93" s="33" t="str">
        <f>IF(B93="","",VLOOKUP($A$3,'Tab1-Plan'!$B$30:$F$33,IF(B93&lt;65,2,3),FALSE))</f>
        <v/>
      </c>
      <c r="BA93" s="33" t="str">
        <f>IF(T93="","",VLOOKUP($A$3,'Tab1-Plan'!$B$30:$F$33,IF(T93&lt;65,4,5),FALSE))</f>
        <v/>
      </c>
      <c r="BB93" s="115"/>
      <c r="BC93" s="126" t="str">
        <f t="shared" si="101"/>
        <v/>
      </c>
      <c r="BD93" s="126" t="str">
        <f t="shared" si="102"/>
        <v/>
      </c>
      <c r="BE93" s="125"/>
      <c r="BF93" s="62" t="str">
        <f t="shared" si="103"/>
        <v/>
      </c>
      <c r="BG93" s="62" t="str">
        <f t="shared" si="104"/>
        <v/>
      </c>
      <c r="BH93" s="62" t="str">
        <f t="shared" si="105"/>
        <v/>
      </c>
      <c r="BI93" s="61" t="str">
        <f t="shared" si="106"/>
        <v/>
      </c>
      <c r="BJ93" s="61"/>
      <c r="BK93" s="61" t="str">
        <f t="shared" si="107"/>
        <v/>
      </c>
      <c r="BL93" s="61" t="str">
        <f t="shared" si="108"/>
        <v/>
      </c>
      <c r="BM93" s="127"/>
      <c r="BU93" s="37"/>
      <c r="BV93" s="127"/>
      <c r="CD93" s="37"/>
      <c r="CE93" s="127"/>
      <c r="CF93" s="127"/>
    </row>
    <row r="94" spans="1:84">
      <c r="A94" s="26" t="str">
        <f t="shared" si="109"/>
        <v/>
      </c>
      <c r="B94" s="26" t="str">
        <f t="shared" si="110"/>
        <v/>
      </c>
      <c r="C94" s="26" t="str">
        <f t="shared" si="78"/>
        <v/>
      </c>
      <c r="D94" s="103" t="str">
        <f t="shared" si="79"/>
        <v/>
      </c>
      <c r="E94" s="118" t="str">
        <f t="shared" si="80"/>
        <v/>
      </c>
      <c r="F94" s="103" t="str">
        <f t="shared" si="81"/>
        <v/>
      </c>
      <c r="G94" s="103"/>
      <c r="H94" s="60" t="str">
        <f t="shared" si="82"/>
        <v/>
      </c>
      <c r="I94" s="64"/>
      <c r="J94" s="64"/>
      <c r="K94" s="103" t="str">
        <f t="shared" si="111"/>
        <v/>
      </c>
      <c r="L94" s="103" t="str">
        <f t="shared" si="83"/>
        <v/>
      </c>
      <c r="M94" s="103" t="str">
        <f t="shared" si="84"/>
        <v/>
      </c>
      <c r="N94" s="103" t="str">
        <f t="shared" si="85"/>
        <v/>
      </c>
      <c r="O94" s="103" t="str">
        <f t="shared" si="86"/>
        <v/>
      </c>
      <c r="P94" s="103" t="str">
        <f t="shared" si="112"/>
        <v/>
      </c>
      <c r="Q94" s="103" t="str">
        <f t="shared" si="87"/>
        <v/>
      </c>
      <c r="R94" s="103" t="str">
        <f t="shared" si="88"/>
        <v/>
      </c>
      <c r="T94" s="26" t="str">
        <f t="shared" si="113"/>
        <v/>
      </c>
      <c r="U94" s="119" t="str">
        <f t="shared" si="89"/>
        <v/>
      </c>
      <c r="V94" s="119"/>
      <c r="W94" s="120" t="str">
        <f t="shared" si="114"/>
        <v/>
      </c>
      <c r="X94" s="120" t="str">
        <f t="shared" si="90"/>
        <v/>
      </c>
      <c r="Y94" s="120" t="str">
        <f t="shared" si="91"/>
        <v/>
      </c>
      <c r="Z94" s="120"/>
      <c r="AA94" s="119" t="str">
        <f t="shared" si="115"/>
        <v/>
      </c>
      <c r="AC94" s="26" t="str">
        <f t="shared" si="92"/>
        <v/>
      </c>
      <c r="AD94" s="25" t="str">
        <f t="shared" si="93"/>
        <v/>
      </c>
      <c r="AE94" s="105"/>
      <c r="AF94" s="26" t="str">
        <f t="shared" si="94"/>
        <v/>
      </c>
      <c r="AG94" s="25" t="str">
        <f t="shared" si="95"/>
        <v/>
      </c>
      <c r="AH94" s="123"/>
      <c r="AI94" s="51" t="str">
        <f t="shared" si="96"/>
        <v/>
      </c>
      <c r="AJ94" s="35" t="str">
        <f t="shared" si="97"/>
        <v/>
      </c>
      <c r="AL94" s="25" t="str">
        <f t="shared" si="116"/>
        <v/>
      </c>
      <c r="AM94" s="25" t="str">
        <f t="shared" si="117"/>
        <v/>
      </c>
      <c r="AO94" s="33" t="str">
        <f t="shared" si="118"/>
        <v/>
      </c>
      <c r="AP94" s="33" t="str">
        <f t="shared" si="119"/>
        <v/>
      </c>
      <c r="AQ94" s="125"/>
      <c r="AR94" s="126" t="str">
        <f t="shared" si="120"/>
        <v/>
      </c>
      <c r="AS94" s="126" t="str">
        <f t="shared" si="121"/>
        <v/>
      </c>
      <c r="AT94" s="126"/>
      <c r="AU94" s="62" t="str">
        <f t="shared" si="98"/>
        <v/>
      </c>
      <c r="AV94" s="62" t="str">
        <f t="shared" si="99"/>
        <v/>
      </c>
      <c r="AW94" s="62" t="str">
        <f t="shared" si="100"/>
        <v/>
      </c>
      <c r="AX94" s="61" t="str">
        <f t="shared" si="122"/>
        <v/>
      </c>
      <c r="AY94" s="61"/>
      <c r="AZ94" s="33" t="str">
        <f>IF(B94="","",VLOOKUP($A$3,'Tab1-Plan'!$B$30:$F$33,IF(B94&lt;65,2,3),FALSE))</f>
        <v/>
      </c>
      <c r="BA94" s="33" t="str">
        <f>IF(T94="","",VLOOKUP($A$3,'Tab1-Plan'!$B$30:$F$33,IF(T94&lt;65,4,5),FALSE))</f>
        <v/>
      </c>
      <c r="BB94" s="115"/>
      <c r="BC94" s="126" t="str">
        <f t="shared" si="101"/>
        <v/>
      </c>
      <c r="BD94" s="126" t="str">
        <f t="shared" si="102"/>
        <v/>
      </c>
      <c r="BE94" s="125"/>
      <c r="BF94" s="62" t="str">
        <f t="shared" si="103"/>
        <v/>
      </c>
      <c r="BG94" s="62" t="str">
        <f t="shared" si="104"/>
        <v/>
      </c>
      <c r="BH94" s="62" t="str">
        <f t="shared" si="105"/>
        <v/>
      </c>
      <c r="BI94" s="61" t="str">
        <f t="shared" si="106"/>
        <v/>
      </c>
      <c r="BJ94" s="61"/>
      <c r="BK94" s="61" t="str">
        <f t="shared" si="107"/>
        <v/>
      </c>
      <c r="BL94" s="61" t="str">
        <f t="shared" si="108"/>
        <v/>
      </c>
      <c r="BM94" s="127"/>
      <c r="BU94" s="37"/>
      <c r="BV94" s="127"/>
      <c r="CD94" s="37"/>
      <c r="CE94" s="127"/>
      <c r="CF94" s="127"/>
    </row>
    <row r="95" spans="1:84">
      <c r="A95" s="26" t="str">
        <f t="shared" si="109"/>
        <v/>
      </c>
      <c r="B95" s="26" t="str">
        <f t="shared" si="110"/>
        <v/>
      </c>
      <c r="C95" s="26" t="str">
        <f t="shared" si="78"/>
        <v/>
      </c>
      <c r="D95" s="103" t="str">
        <f t="shared" si="79"/>
        <v/>
      </c>
      <c r="E95" s="118" t="str">
        <f t="shared" si="80"/>
        <v/>
      </c>
      <c r="F95" s="103" t="str">
        <f t="shared" si="81"/>
        <v/>
      </c>
      <c r="G95" s="103"/>
      <c r="H95" s="60" t="str">
        <f t="shared" si="82"/>
        <v/>
      </c>
      <c r="I95" s="64"/>
      <c r="J95" s="64"/>
      <c r="K95" s="103" t="str">
        <f t="shared" si="111"/>
        <v/>
      </c>
      <c r="L95" s="103" t="str">
        <f t="shared" si="83"/>
        <v/>
      </c>
      <c r="M95" s="103" t="str">
        <f t="shared" si="84"/>
        <v/>
      </c>
      <c r="N95" s="103" t="str">
        <f t="shared" si="85"/>
        <v/>
      </c>
      <c r="O95" s="103" t="str">
        <f t="shared" si="86"/>
        <v/>
      </c>
      <c r="P95" s="103" t="str">
        <f t="shared" si="112"/>
        <v/>
      </c>
      <c r="Q95" s="103" t="str">
        <f t="shared" si="87"/>
        <v/>
      </c>
      <c r="R95" s="103" t="str">
        <f t="shared" si="88"/>
        <v/>
      </c>
      <c r="T95" s="26" t="str">
        <f t="shared" si="113"/>
        <v/>
      </c>
      <c r="U95" s="119" t="str">
        <f t="shared" si="89"/>
        <v/>
      </c>
      <c r="V95" s="119"/>
      <c r="W95" s="120" t="str">
        <f t="shared" si="114"/>
        <v/>
      </c>
      <c r="X95" s="120" t="str">
        <f t="shared" si="90"/>
        <v/>
      </c>
      <c r="Y95" s="120" t="str">
        <f t="shared" si="91"/>
        <v/>
      </c>
      <c r="Z95" s="120"/>
      <c r="AA95" s="119" t="str">
        <f t="shared" si="115"/>
        <v/>
      </c>
      <c r="AC95" s="26" t="str">
        <f t="shared" si="92"/>
        <v/>
      </c>
      <c r="AD95" s="25" t="str">
        <f t="shared" si="93"/>
        <v/>
      </c>
      <c r="AE95" s="105"/>
      <c r="AF95" s="26" t="str">
        <f t="shared" si="94"/>
        <v/>
      </c>
      <c r="AG95" s="25" t="str">
        <f t="shared" si="95"/>
        <v/>
      </c>
      <c r="AH95" s="123"/>
      <c r="AI95" s="51" t="str">
        <f t="shared" si="96"/>
        <v/>
      </c>
      <c r="AJ95" s="35" t="str">
        <f t="shared" si="97"/>
        <v/>
      </c>
      <c r="AL95" s="25" t="str">
        <f t="shared" si="116"/>
        <v/>
      </c>
      <c r="AM95" s="25" t="str">
        <f t="shared" si="117"/>
        <v/>
      </c>
      <c r="AO95" s="33" t="str">
        <f t="shared" si="118"/>
        <v/>
      </c>
      <c r="AP95" s="33" t="str">
        <f t="shared" si="119"/>
        <v/>
      </c>
      <c r="AQ95" s="125"/>
      <c r="AR95" s="126" t="str">
        <f t="shared" si="120"/>
        <v/>
      </c>
      <c r="AS95" s="126" t="str">
        <f t="shared" si="121"/>
        <v/>
      </c>
      <c r="AT95" s="126"/>
      <c r="AU95" s="62" t="str">
        <f t="shared" si="98"/>
        <v/>
      </c>
      <c r="AV95" s="62" t="str">
        <f t="shared" si="99"/>
        <v/>
      </c>
      <c r="AW95" s="62" t="str">
        <f t="shared" si="100"/>
        <v/>
      </c>
      <c r="AX95" s="61" t="str">
        <f t="shared" si="122"/>
        <v/>
      </c>
      <c r="AY95" s="61"/>
      <c r="AZ95" s="33" t="str">
        <f>IF(B95="","",VLOOKUP($A$3,'Tab1-Plan'!$B$30:$F$33,IF(B95&lt;65,2,3),FALSE))</f>
        <v/>
      </c>
      <c r="BA95" s="33" t="str">
        <f>IF(T95="","",VLOOKUP($A$3,'Tab1-Plan'!$B$30:$F$33,IF(T95&lt;65,4,5),FALSE))</f>
        <v/>
      </c>
      <c r="BB95" s="115"/>
      <c r="BC95" s="126" t="str">
        <f t="shared" si="101"/>
        <v/>
      </c>
      <c r="BD95" s="126" t="str">
        <f t="shared" si="102"/>
        <v/>
      </c>
      <c r="BE95" s="125"/>
      <c r="BF95" s="62" t="str">
        <f t="shared" si="103"/>
        <v/>
      </c>
      <c r="BG95" s="62" t="str">
        <f t="shared" si="104"/>
        <v/>
      </c>
      <c r="BH95" s="62" t="str">
        <f t="shared" si="105"/>
        <v/>
      </c>
      <c r="BI95" s="61" t="str">
        <f t="shared" si="106"/>
        <v/>
      </c>
      <c r="BJ95" s="61"/>
      <c r="BK95" s="61" t="str">
        <f t="shared" si="107"/>
        <v/>
      </c>
      <c r="BL95" s="61" t="str">
        <f t="shared" si="108"/>
        <v/>
      </c>
      <c r="BM95" s="127"/>
      <c r="BU95" s="37"/>
      <c r="BV95" s="127"/>
      <c r="CD95" s="37"/>
      <c r="CE95" s="127"/>
      <c r="CF95" s="127"/>
    </row>
    <row r="96" spans="1:84">
      <c r="A96" s="26" t="str">
        <f t="shared" si="109"/>
        <v/>
      </c>
      <c r="B96" s="26" t="str">
        <f t="shared" si="110"/>
        <v/>
      </c>
      <c r="C96" s="26" t="str">
        <f t="shared" si="78"/>
        <v/>
      </c>
      <c r="D96" s="103" t="str">
        <f t="shared" si="79"/>
        <v/>
      </c>
      <c r="E96" s="118" t="str">
        <f t="shared" si="80"/>
        <v/>
      </c>
      <c r="F96" s="103" t="str">
        <f t="shared" si="81"/>
        <v/>
      </c>
      <c r="G96" s="103"/>
      <c r="H96" s="60" t="str">
        <f t="shared" si="82"/>
        <v/>
      </c>
      <c r="I96" s="64"/>
      <c r="J96" s="64"/>
      <c r="K96" s="103" t="str">
        <f t="shared" si="111"/>
        <v/>
      </c>
      <c r="L96" s="103" t="str">
        <f t="shared" si="83"/>
        <v/>
      </c>
      <c r="M96" s="103" t="str">
        <f t="shared" si="84"/>
        <v/>
      </c>
      <c r="N96" s="103" t="str">
        <f t="shared" si="85"/>
        <v/>
      </c>
      <c r="O96" s="103" t="str">
        <f t="shared" si="86"/>
        <v/>
      </c>
      <c r="P96" s="103" t="str">
        <f t="shared" si="112"/>
        <v/>
      </c>
      <c r="Q96" s="103" t="str">
        <f t="shared" si="87"/>
        <v/>
      </c>
      <c r="R96" s="103" t="str">
        <f t="shared" si="88"/>
        <v/>
      </c>
      <c r="T96" s="26" t="str">
        <f t="shared" si="113"/>
        <v/>
      </c>
      <c r="U96" s="119" t="str">
        <f t="shared" si="89"/>
        <v/>
      </c>
      <c r="V96" s="119"/>
      <c r="W96" s="120" t="str">
        <f t="shared" si="114"/>
        <v/>
      </c>
      <c r="X96" s="120" t="str">
        <f t="shared" si="90"/>
        <v/>
      </c>
      <c r="Y96" s="120" t="str">
        <f t="shared" si="91"/>
        <v/>
      </c>
      <c r="Z96" s="120"/>
      <c r="AA96" s="119" t="str">
        <f t="shared" si="115"/>
        <v/>
      </c>
      <c r="AC96" s="26" t="str">
        <f t="shared" si="92"/>
        <v/>
      </c>
      <c r="AD96" s="25" t="str">
        <f t="shared" si="93"/>
        <v/>
      </c>
      <c r="AE96" s="105"/>
      <c r="AF96" s="26" t="str">
        <f t="shared" si="94"/>
        <v/>
      </c>
      <c r="AG96" s="25" t="str">
        <f t="shared" si="95"/>
        <v/>
      </c>
      <c r="AH96" s="123"/>
      <c r="AI96" s="51" t="str">
        <f t="shared" si="96"/>
        <v/>
      </c>
      <c r="AJ96" s="35" t="str">
        <f t="shared" si="97"/>
        <v/>
      </c>
      <c r="AL96" s="25" t="str">
        <f t="shared" si="116"/>
        <v/>
      </c>
      <c r="AM96" s="25" t="str">
        <f t="shared" si="117"/>
        <v/>
      </c>
      <c r="AO96" s="33" t="str">
        <f t="shared" si="118"/>
        <v/>
      </c>
      <c r="AP96" s="33" t="str">
        <f t="shared" si="119"/>
        <v/>
      </c>
      <c r="AQ96" s="125"/>
      <c r="AR96" s="126" t="str">
        <f t="shared" si="120"/>
        <v/>
      </c>
      <c r="AS96" s="126" t="str">
        <f t="shared" si="121"/>
        <v/>
      </c>
      <c r="AT96" s="126"/>
      <c r="AU96" s="62" t="str">
        <f t="shared" si="98"/>
        <v/>
      </c>
      <c r="AV96" s="62" t="str">
        <f t="shared" si="99"/>
        <v/>
      </c>
      <c r="AW96" s="62" t="str">
        <f t="shared" si="100"/>
        <v/>
      </c>
      <c r="AX96" s="61" t="str">
        <f t="shared" si="122"/>
        <v/>
      </c>
      <c r="AY96" s="61"/>
      <c r="AZ96" s="33" t="str">
        <f>IF(B96="","",VLOOKUP($A$3,'Tab1-Plan'!$B$30:$F$33,IF(B96&lt;65,2,3),FALSE))</f>
        <v/>
      </c>
      <c r="BA96" s="33" t="str">
        <f>IF(T96="","",VLOOKUP($A$3,'Tab1-Plan'!$B$30:$F$33,IF(T96&lt;65,4,5),FALSE))</f>
        <v/>
      </c>
      <c r="BB96" s="115"/>
      <c r="BC96" s="126" t="str">
        <f t="shared" si="101"/>
        <v/>
      </c>
      <c r="BD96" s="126" t="str">
        <f t="shared" si="102"/>
        <v/>
      </c>
      <c r="BE96" s="125"/>
      <c r="BF96" s="62" t="str">
        <f t="shared" si="103"/>
        <v/>
      </c>
      <c r="BG96" s="62" t="str">
        <f t="shared" si="104"/>
        <v/>
      </c>
      <c r="BH96" s="62" t="str">
        <f t="shared" si="105"/>
        <v/>
      </c>
      <c r="BI96" s="61" t="str">
        <f t="shared" si="106"/>
        <v/>
      </c>
      <c r="BJ96" s="61"/>
      <c r="BK96" s="61" t="str">
        <f t="shared" si="107"/>
        <v/>
      </c>
      <c r="BL96" s="61" t="str">
        <f t="shared" si="108"/>
        <v/>
      </c>
      <c r="BM96" s="127"/>
      <c r="BU96" s="37"/>
      <c r="BV96" s="127"/>
      <c r="CD96" s="37"/>
      <c r="CE96" s="127"/>
      <c r="CF96" s="127"/>
    </row>
    <row r="97" spans="1:84">
      <c r="A97" s="26" t="str">
        <f t="shared" si="109"/>
        <v/>
      </c>
      <c r="B97" s="26" t="str">
        <f t="shared" si="110"/>
        <v/>
      </c>
      <c r="C97" s="26" t="str">
        <f t="shared" si="78"/>
        <v/>
      </c>
      <c r="D97" s="103" t="str">
        <f t="shared" si="79"/>
        <v/>
      </c>
      <c r="E97" s="118" t="str">
        <f t="shared" si="80"/>
        <v/>
      </c>
      <c r="F97" s="103" t="str">
        <f t="shared" si="81"/>
        <v/>
      </c>
      <c r="G97" s="103"/>
      <c r="H97" s="60" t="str">
        <f t="shared" si="82"/>
        <v/>
      </c>
      <c r="I97" s="64"/>
      <c r="J97" s="64"/>
      <c r="K97" s="103" t="str">
        <f t="shared" si="111"/>
        <v/>
      </c>
      <c r="L97" s="103" t="str">
        <f t="shared" si="83"/>
        <v/>
      </c>
      <c r="M97" s="103" t="str">
        <f t="shared" si="84"/>
        <v/>
      </c>
      <c r="N97" s="103" t="str">
        <f t="shared" si="85"/>
        <v/>
      </c>
      <c r="O97" s="103" t="str">
        <f t="shared" si="86"/>
        <v/>
      </c>
      <c r="P97" s="103" t="str">
        <f t="shared" si="112"/>
        <v/>
      </c>
      <c r="Q97" s="103" t="str">
        <f t="shared" si="87"/>
        <v/>
      </c>
      <c r="R97" s="103" t="str">
        <f t="shared" si="88"/>
        <v/>
      </c>
      <c r="T97" s="26" t="str">
        <f t="shared" si="113"/>
        <v/>
      </c>
      <c r="U97" s="119" t="str">
        <f t="shared" si="89"/>
        <v/>
      </c>
      <c r="V97" s="119"/>
      <c r="W97" s="120" t="str">
        <f t="shared" si="114"/>
        <v/>
      </c>
      <c r="X97" s="120" t="str">
        <f t="shared" si="90"/>
        <v/>
      </c>
      <c r="Y97" s="120" t="str">
        <f t="shared" si="91"/>
        <v/>
      </c>
      <c r="Z97" s="120"/>
      <c r="AA97" s="119" t="str">
        <f t="shared" si="115"/>
        <v/>
      </c>
      <c r="AC97" s="26" t="str">
        <f t="shared" si="92"/>
        <v/>
      </c>
      <c r="AD97" s="25" t="str">
        <f t="shared" si="93"/>
        <v/>
      </c>
      <c r="AE97" s="105"/>
      <c r="AF97" s="26" t="str">
        <f t="shared" si="94"/>
        <v/>
      </c>
      <c r="AG97" s="25" t="str">
        <f t="shared" si="95"/>
        <v/>
      </c>
      <c r="AH97" s="123"/>
      <c r="AI97" s="51" t="str">
        <f t="shared" si="96"/>
        <v/>
      </c>
      <c r="AJ97" s="35" t="str">
        <f t="shared" si="97"/>
        <v/>
      </c>
      <c r="AL97" s="25" t="str">
        <f t="shared" si="116"/>
        <v/>
      </c>
      <c r="AM97" s="25" t="str">
        <f t="shared" si="117"/>
        <v/>
      </c>
      <c r="AO97" s="33" t="str">
        <f t="shared" si="118"/>
        <v/>
      </c>
      <c r="AP97" s="33" t="str">
        <f t="shared" si="119"/>
        <v/>
      </c>
      <c r="AQ97" s="125"/>
      <c r="AR97" s="126" t="str">
        <f t="shared" si="120"/>
        <v/>
      </c>
      <c r="AS97" s="126" t="str">
        <f t="shared" si="121"/>
        <v/>
      </c>
      <c r="AT97" s="126"/>
      <c r="AU97" s="62" t="str">
        <f t="shared" si="98"/>
        <v/>
      </c>
      <c r="AV97" s="62" t="str">
        <f t="shared" si="99"/>
        <v/>
      </c>
      <c r="AW97" s="62" t="str">
        <f t="shared" si="100"/>
        <v/>
      </c>
      <c r="AX97" s="61" t="str">
        <f t="shared" si="122"/>
        <v/>
      </c>
      <c r="AY97" s="61"/>
      <c r="AZ97" s="33" t="str">
        <f>IF(B97="","",VLOOKUP($A$3,'Tab1-Plan'!$B$30:$F$33,IF(B97&lt;65,2,3),FALSE))</f>
        <v/>
      </c>
      <c r="BA97" s="33" t="str">
        <f>IF(T97="","",VLOOKUP($A$3,'Tab1-Plan'!$B$30:$F$33,IF(T97&lt;65,4,5),FALSE))</f>
        <v/>
      </c>
      <c r="BB97" s="115"/>
      <c r="BC97" s="126" t="str">
        <f t="shared" si="101"/>
        <v/>
      </c>
      <c r="BD97" s="126" t="str">
        <f t="shared" si="102"/>
        <v/>
      </c>
      <c r="BE97" s="125"/>
      <c r="BF97" s="62" t="str">
        <f t="shared" si="103"/>
        <v/>
      </c>
      <c r="BG97" s="62" t="str">
        <f t="shared" si="104"/>
        <v/>
      </c>
      <c r="BH97" s="62" t="str">
        <f t="shared" si="105"/>
        <v/>
      </c>
      <c r="BI97" s="61" t="str">
        <f t="shared" si="106"/>
        <v/>
      </c>
      <c r="BJ97" s="61"/>
      <c r="BK97" s="61" t="str">
        <f t="shared" si="107"/>
        <v/>
      </c>
      <c r="BL97" s="61" t="str">
        <f t="shared" si="108"/>
        <v/>
      </c>
      <c r="BM97" s="127"/>
      <c r="BU97" s="37"/>
      <c r="BV97" s="127"/>
      <c r="CD97" s="37"/>
      <c r="CE97" s="127"/>
      <c r="CF97" s="127"/>
    </row>
    <row r="98" spans="1:84">
      <c r="A98" s="26" t="str">
        <f t="shared" si="109"/>
        <v/>
      </c>
      <c r="B98" s="26" t="str">
        <f t="shared" si="110"/>
        <v/>
      </c>
      <c r="C98" s="26" t="str">
        <f t="shared" si="78"/>
        <v/>
      </c>
      <c r="D98" s="103" t="str">
        <f t="shared" si="79"/>
        <v/>
      </c>
      <c r="E98" s="118" t="str">
        <f t="shared" si="80"/>
        <v/>
      </c>
      <c r="F98" s="103" t="str">
        <f t="shared" si="81"/>
        <v/>
      </c>
      <c r="G98" s="103"/>
      <c r="H98" s="60" t="str">
        <f t="shared" si="82"/>
        <v/>
      </c>
      <c r="I98" s="64"/>
      <c r="J98" s="64"/>
      <c r="K98" s="103" t="str">
        <f t="shared" si="111"/>
        <v/>
      </c>
      <c r="L98" s="103" t="str">
        <f t="shared" si="83"/>
        <v/>
      </c>
      <c r="M98" s="103" t="str">
        <f t="shared" si="84"/>
        <v/>
      </c>
      <c r="N98" s="103" t="str">
        <f t="shared" si="85"/>
        <v/>
      </c>
      <c r="O98" s="103" t="str">
        <f t="shared" si="86"/>
        <v/>
      </c>
      <c r="P98" s="103" t="str">
        <f t="shared" si="112"/>
        <v/>
      </c>
      <c r="Q98" s="103" t="str">
        <f t="shared" si="87"/>
        <v/>
      </c>
      <c r="R98" s="103" t="str">
        <f t="shared" si="88"/>
        <v/>
      </c>
      <c r="T98" s="26" t="str">
        <f t="shared" si="113"/>
        <v/>
      </c>
      <c r="U98" s="119" t="str">
        <f t="shared" si="89"/>
        <v/>
      </c>
      <c r="V98" s="119"/>
      <c r="W98" s="120" t="str">
        <f t="shared" si="114"/>
        <v/>
      </c>
      <c r="X98" s="120" t="str">
        <f t="shared" si="90"/>
        <v/>
      </c>
      <c r="Y98" s="120" t="str">
        <f t="shared" si="91"/>
        <v/>
      </c>
      <c r="Z98" s="120"/>
      <c r="AA98" s="119" t="str">
        <f t="shared" si="115"/>
        <v/>
      </c>
      <c r="AC98" s="26" t="str">
        <f t="shared" si="92"/>
        <v/>
      </c>
      <c r="AD98" s="25" t="str">
        <f t="shared" si="93"/>
        <v/>
      </c>
      <c r="AE98" s="105"/>
      <c r="AF98" s="26" t="str">
        <f t="shared" si="94"/>
        <v/>
      </c>
      <c r="AG98" s="25" t="str">
        <f t="shared" si="95"/>
        <v/>
      </c>
      <c r="AH98" s="123"/>
      <c r="AI98" s="51" t="str">
        <f t="shared" si="96"/>
        <v/>
      </c>
      <c r="AJ98" s="35" t="str">
        <f t="shared" si="97"/>
        <v/>
      </c>
      <c r="AL98" s="25" t="str">
        <f t="shared" si="116"/>
        <v/>
      </c>
      <c r="AM98" s="25" t="str">
        <f t="shared" si="117"/>
        <v/>
      </c>
      <c r="AO98" s="33" t="str">
        <f t="shared" si="118"/>
        <v/>
      </c>
      <c r="AP98" s="33" t="str">
        <f t="shared" si="119"/>
        <v/>
      </c>
      <c r="AQ98" s="125"/>
      <c r="AR98" s="126" t="str">
        <f t="shared" si="120"/>
        <v/>
      </c>
      <c r="AS98" s="126" t="str">
        <f t="shared" si="121"/>
        <v/>
      </c>
      <c r="AT98" s="126"/>
      <c r="AU98" s="62" t="str">
        <f t="shared" si="98"/>
        <v/>
      </c>
      <c r="AV98" s="62" t="str">
        <f t="shared" si="99"/>
        <v/>
      </c>
      <c r="AW98" s="62" t="str">
        <f t="shared" si="100"/>
        <v/>
      </c>
      <c r="AX98" s="61" t="str">
        <f t="shared" si="122"/>
        <v/>
      </c>
      <c r="AY98" s="61"/>
      <c r="AZ98" s="33" t="str">
        <f>IF(B98="","",VLOOKUP($A$3,'Tab1-Plan'!$B$30:$F$33,IF(B98&lt;65,2,3),FALSE))</f>
        <v/>
      </c>
      <c r="BA98" s="33" t="str">
        <f>IF(T98="","",VLOOKUP($A$3,'Tab1-Plan'!$B$30:$F$33,IF(T98&lt;65,4,5),FALSE))</f>
        <v/>
      </c>
      <c r="BB98" s="115"/>
      <c r="BC98" s="126" t="str">
        <f t="shared" si="101"/>
        <v/>
      </c>
      <c r="BD98" s="126" t="str">
        <f t="shared" si="102"/>
        <v/>
      </c>
      <c r="BE98" s="125"/>
      <c r="BF98" s="62" t="str">
        <f t="shared" si="103"/>
        <v/>
      </c>
      <c r="BG98" s="62" t="str">
        <f t="shared" si="104"/>
        <v/>
      </c>
      <c r="BH98" s="62" t="str">
        <f t="shared" si="105"/>
        <v/>
      </c>
      <c r="BI98" s="61" t="str">
        <f t="shared" si="106"/>
        <v/>
      </c>
      <c r="BJ98" s="61"/>
      <c r="BK98" s="61" t="str">
        <f t="shared" si="107"/>
        <v/>
      </c>
      <c r="BL98" s="61" t="str">
        <f t="shared" si="108"/>
        <v/>
      </c>
      <c r="BM98" s="127"/>
      <c r="BU98" s="37"/>
      <c r="BV98" s="127"/>
      <c r="CD98" s="37"/>
      <c r="CE98" s="127"/>
      <c r="CF98" s="127"/>
    </row>
    <row r="99" spans="1:84">
      <c r="A99" s="26" t="str">
        <f t="shared" si="109"/>
        <v/>
      </c>
      <c r="B99" s="26" t="str">
        <f t="shared" si="110"/>
        <v/>
      </c>
      <c r="C99" s="26" t="str">
        <f t="shared" si="78"/>
        <v/>
      </c>
      <c r="D99" s="103" t="str">
        <f t="shared" si="79"/>
        <v/>
      </c>
      <c r="E99" s="118" t="str">
        <f t="shared" si="80"/>
        <v/>
      </c>
      <c r="F99" s="103" t="str">
        <f t="shared" si="81"/>
        <v/>
      </c>
      <c r="G99" s="103"/>
      <c r="H99" s="60" t="str">
        <f t="shared" si="82"/>
        <v/>
      </c>
      <c r="I99" s="64"/>
      <c r="J99" s="64"/>
      <c r="K99" s="103" t="str">
        <f t="shared" si="111"/>
        <v/>
      </c>
      <c r="L99" s="103" t="str">
        <f t="shared" si="83"/>
        <v/>
      </c>
      <c r="M99" s="103" t="str">
        <f t="shared" si="84"/>
        <v/>
      </c>
      <c r="N99" s="103" t="str">
        <f t="shared" si="85"/>
        <v/>
      </c>
      <c r="O99" s="103" t="str">
        <f t="shared" si="86"/>
        <v/>
      </c>
      <c r="P99" s="103" t="str">
        <f t="shared" si="112"/>
        <v/>
      </c>
      <c r="Q99" s="103" t="str">
        <f t="shared" si="87"/>
        <v/>
      </c>
      <c r="R99" s="103" t="str">
        <f t="shared" si="88"/>
        <v/>
      </c>
      <c r="T99" s="26" t="str">
        <f t="shared" si="113"/>
        <v/>
      </c>
      <c r="U99" s="119" t="str">
        <f t="shared" si="89"/>
        <v/>
      </c>
      <c r="V99" s="119"/>
      <c r="W99" s="120" t="str">
        <f t="shared" si="114"/>
        <v/>
      </c>
      <c r="X99" s="120" t="str">
        <f t="shared" si="90"/>
        <v/>
      </c>
      <c r="Y99" s="120" t="str">
        <f t="shared" si="91"/>
        <v/>
      </c>
      <c r="Z99" s="120"/>
      <c r="AA99" s="119" t="str">
        <f t="shared" si="115"/>
        <v/>
      </c>
      <c r="AC99" s="26" t="str">
        <f t="shared" si="92"/>
        <v/>
      </c>
      <c r="AD99" s="25" t="str">
        <f t="shared" si="93"/>
        <v/>
      </c>
      <c r="AE99" s="105"/>
      <c r="AF99" s="26" t="str">
        <f t="shared" si="94"/>
        <v/>
      </c>
      <c r="AG99" s="25" t="str">
        <f t="shared" si="95"/>
        <v/>
      </c>
      <c r="AH99" s="123"/>
      <c r="AI99" s="51" t="str">
        <f t="shared" si="96"/>
        <v/>
      </c>
      <c r="AJ99" s="35" t="str">
        <f t="shared" si="97"/>
        <v/>
      </c>
      <c r="AL99" s="25" t="str">
        <f t="shared" si="116"/>
        <v/>
      </c>
      <c r="AM99" s="25" t="str">
        <f t="shared" si="117"/>
        <v/>
      </c>
      <c r="AO99" s="33" t="str">
        <f t="shared" si="118"/>
        <v/>
      </c>
      <c r="AP99" s="33" t="str">
        <f t="shared" si="119"/>
        <v/>
      </c>
      <c r="AQ99" s="125"/>
      <c r="AR99" s="126" t="str">
        <f t="shared" si="120"/>
        <v/>
      </c>
      <c r="AS99" s="126" t="str">
        <f t="shared" si="121"/>
        <v/>
      </c>
      <c r="AT99" s="126"/>
      <c r="AU99" s="62" t="str">
        <f t="shared" si="98"/>
        <v/>
      </c>
      <c r="AV99" s="62" t="str">
        <f t="shared" si="99"/>
        <v/>
      </c>
      <c r="AW99" s="62" t="str">
        <f t="shared" si="100"/>
        <v/>
      </c>
      <c r="AX99" s="61" t="str">
        <f t="shared" si="122"/>
        <v/>
      </c>
      <c r="AY99" s="61"/>
      <c r="AZ99" s="33" t="str">
        <f>IF(B99="","",VLOOKUP($A$3,'Tab1-Plan'!$B$30:$F$33,IF(B99&lt;65,2,3),FALSE))</f>
        <v/>
      </c>
      <c r="BA99" s="33" t="str">
        <f>IF(T99="","",VLOOKUP($A$3,'Tab1-Plan'!$B$30:$F$33,IF(T99&lt;65,4,5),FALSE))</f>
        <v/>
      </c>
      <c r="BB99" s="115"/>
      <c r="BC99" s="126" t="str">
        <f t="shared" si="101"/>
        <v/>
      </c>
      <c r="BD99" s="126" t="str">
        <f t="shared" si="102"/>
        <v/>
      </c>
      <c r="BE99" s="125"/>
      <c r="BF99" s="62" t="str">
        <f t="shared" si="103"/>
        <v/>
      </c>
      <c r="BG99" s="62" t="str">
        <f t="shared" si="104"/>
        <v/>
      </c>
      <c r="BH99" s="62" t="str">
        <f t="shared" si="105"/>
        <v/>
      </c>
      <c r="BI99" s="61" t="str">
        <f t="shared" si="106"/>
        <v/>
      </c>
      <c r="BJ99" s="61"/>
      <c r="BK99" s="61" t="str">
        <f t="shared" si="107"/>
        <v/>
      </c>
      <c r="BL99" s="61" t="str">
        <f t="shared" si="108"/>
        <v/>
      </c>
      <c r="BM99" s="127"/>
      <c r="BU99" s="37"/>
      <c r="BV99" s="127"/>
      <c r="CD99" s="37"/>
      <c r="CE99" s="127"/>
      <c r="CF99" s="127"/>
    </row>
    <row r="100" spans="1:84">
      <c r="A100" s="26" t="str">
        <f t="shared" si="109"/>
        <v/>
      </c>
      <c r="B100" s="26" t="str">
        <f t="shared" si="110"/>
        <v/>
      </c>
      <c r="C100" s="26" t="str">
        <f t="shared" si="78"/>
        <v/>
      </c>
      <c r="D100" s="103" t="str">
        <f t="shared" si="79"/>
        <v/>
      </c>
      <c r="E100" s="118" t="str">
        <f t="shared" si="80"/>
        <v/>
      </c>
      <c r="F100" s="103" t="str">
        <f t="shared" si="81"/>
        <v/>
      </c>
      <c r="G100" s="103"/>
      <c r="H100" s="60" t="str">
        <f t="shared" si="82"/>
        <v/>
      </c>
      <c r="I100" s="64"/>
      <c r="J100" s="64"/>
      <c r="K100" s="103" t="str">
        <f t="shared" si="111"/>
        <v/>
      </c>
      <c r="L100" s="103" t="str">
        <f t="shared" si="83"/>
        <v/>
      </c>
      <c r="M100" s="103" t="str">
        <f t="shared" si="84"/>
        <v/>
      </c>
      <c r="N100" s="103" t="str">
        <f t="shared" si="85"/>
        <v/>
      </c>
      <c r="O100" s="103" t="str">
        <f t="shared" si="86"/>
        <v/>
      </c>
      <c r="P100" s="103" t="str">
        <f t="shared" si="112"/>
        <v/>
      </c>
      <c r="Q100" s="103" t="str">
        <f t="shared" si="87"/>
        <v/>
      </c>
      <c r="R100" s="103" t="str">
        <f t="shared" si="88"/>
        <v/>
      </c>
      <c r="T100" s="26" t="str">
        <f t="shared" si="113"/>
        <v/>
      </c>
      <c r="U100" s="119" t="str">
        <f t="shared" si="89"/>
        <v/>
      </c>
      <c r="V100" s="119"/>
      <c r="W100" s="120" t="str">
        <f t="shared" si="114"/>
        <v/>
      </c>
      <c r="X100" s="120" t="str">
        <f t="shared" si="90"/>
        <v/>
      </c>
      <c r="Y100" s="120" t="str">
        <f t="shared" si="91"/>
        <v/>
      </c>
      <c r="Z100" s="120"/>
      <c r="AA100" s="119" t="str">
        <f t="shared" si="115"/>
        <v/>
      </c>
      <c r="AC100" s="26" t="str">
        <f t="shared" si="92"/>
        <v/>
      </c>
      <c r="AD100" s="25" t="str">
        <f t="shared" si="93"/>
        <v/>
      </c>
      <c r="AE100" s="105"/>
      <c r="AF100" s="26" t="str">
        <f t="shared" si="94"/>
        <v/>
      </c>
      <c r="AG100" s="25" t="str">
        <f t="shared" si="95"/>
        <v/>
      </c>
      <c r="AH100" s="123"/>
      <c r="AI100" s="51" t="str">
        <f t="shared" si="96"/>
        <v/>
      </c>
      <c r="AJ100" s="35" t="str">
        <f t="shared" si="97"/>
        <v/>
      </c>
      <c r="AL100" s="25" t="str">
        <f t="shared" si="116"/>
        <v/>
      </c>
      <c r="AM100" s="25" t="str">
        <f t="shared" si="117"/>
        <v/>
      </c>
      <c r="AO100" s="33" t="str">
        <f t="shared" si="118"/>
        <v/>
      </c>
      <c r="AP100" s="33" t="str">
        <f t="shared" si="119"/>
        <v/>
      </c>
      <c r="AQ100" s="125"/>
      <c r="AR100" s="126" t="str">
        <f t="shared" si="120"/>
        <v/>
      </c>
      <c r="AS100" s="126" t="str">
        <f t="shared" si="121"/>
        <v/>
      </c>
      <c r="AT100" s="126"/>
      <c r="AU100" s="62" t="str">
        <f t="shared" si="98"/>
        <v/>
      </c>
      <c r="AV100" s="62" t="str">
        <f t="shared" si="99"/>
        <v/>
      </c>
      <c r="AW100" s="62" t="str">
        <f t="shared" si="100"/>
        <v/>
      </c>
      <c r="AX100" s="61" t="str">
        <f t="shared" si="122"/>
        <v/>
      </c>
      <c r="AY100" s="61"/>
      <c r="AZ100" s="33" t="str">
        <f>IF(B100="","",VLOOKUP($A$3,'Tab1-Plan'!$B$30:$F$33,IF(B100&lt;65,2,3),FALSE))</f>
        <v/>
      </c>
      <c r="BA100" s="33" t="str">
        <f>IF(T100="","",VLOOKUP($A$3,'Tab1-Plan'!$B$30:$F$33,IF(T100&lt;65,4,5),FALSE))</f>
        <v/>
      </c>
      <c r="BB100" s="115"/>
      <c r="BC100" s="126" t="str">
        <f t="shared" si="101"/>
        <v/>
      </c>
      <c r="BD100" s="126" t="str">
        <f t="shared" si="102"/>
        <v/>
      </c>
      <c r="BE100" s="125"/>
      <c r="BF100" s="62" t="str">
        <f t="shared" si="103"/>
        <v/>
      </c>
      <c r="BG100" s="62" t="str">
        <f t="shared" si="104"/>
        <v/>
      </c>
      <c r="BH100" s="62" t="str">
        <f t="shared" si="105"/>
        <v/>
      </c>
      <c r="BI100" s="61" t="str">
        <f t="shared" si="106"/>
        <v/>
      </c>
      <c r="BJ100" s="61"/>
      <c r="BK100" s="61" t="str">
        <f t="shared" si="107"/>
        <v/>
      </c>
      <c r="BL100" s="61" t="str">
        <f t="shared" si="108"/>
        <v/>
      </c>
      <c r="BM100" s="127"/>
      <c r="BU100" s="37"/>
      <c r="BV100" s="127"/>
      <c r="CD100" s="37"/>
      <c r="CE100" s="127"/>
      <c r="CF100" s="127"/>
    </row>
    <row r="101" spans="1:84">
      <c r="A101" s="26" t="str">
        <f t="shared" si="109"/>
        <v/>
      </c>
      <c r="B101" s="26" t="str">
        <f t="shared" si="110"/>
        <v/>
      </c>
      <c r="C101" s="26" t="str">
        <f t="shared" si="78"/>
        <v/>
      </c>
      <c r="D101" s="103" t="str">
        <f t="shared" si="79"/>
        <v/>
      </c>
      <c r="E101" s="118" t="str">
        <f t="shared" si="80"/>
        <v/>
      </c>
      <c r="F101" s="103" t="str">
        <f t="shared" si="81"/>
        <v/>
      </c>
      <c r="G101" s="103"/>
      <c r="H101" s="60" t="str">
        <f t="shared" si="82"/>
        <v/>
      </c>
      <c r="I101" s="64"/>
      <c r="J101" s="64"/>
      <c r="K101" s="103" t="str">
        <f t="shared" si="111"/>
        <v/>
      </c>
      <c r="L101" s="103" t="str">
        <f t="shared" si="83"/>
        <v/>
      </c>
      <c r="M101" s="103" t="str">
        <f t="shared" si="84"/>
        <v/>
      </c>
      <c r="N101" s="103" t="str">
        <f t="shared" si="85"/>
        <v/>
      </c>
      <c r="O101" s="103" t="str">
        <f t="shared" si="86"/>
        <v/>
      </c>
      <c r="P101" s="103" t="str">
        <f t="shared" si="112"/>
        <v/>
      </c>
      <c r="Q101" s="103" t="str">
        <f t="shared" si="87"/>
        <v/>
      </c>
      <c r="R101" s="103" t="str">
        <f t="shared" si="88"/>
        <v/>
      </c>
      <c r="T101" s="26" t="str">
        <f t="shared" si="113"/>
        <v/>
      </c>
      <c r="U101" s="119" t="str">
        <f t="shared" si="89"/>
        <v/>
      </c>
      <c r="V101" s="119"/>
      <c r="W101" s="120" t="str">
        <f t="shared" si="114"/>
        <v/>
      </c>
      <c r="X101" s="120" t="str">
        <f t="shared" si="90"/>
        <v/>
      </c>
      <c r="Y101" s="120" t="str">
        <f t="shared" si="91"/>
        <v/>
      </c>
      <c r="Z101" s="120"/>
      <c r="AA101" s="119" t="str">
        <f t="shared" si="115"/>
        <v/>
      </c>
      <c r="AC101" s="26" t="str">
        <f t="shared" si="92"/>
        <v/>
      </c>
      <c r="AD101" s="25" t="str">
        <f t="shared" si="93"/>
        <v/>
      </c>
      <c r="AE101" s="105"/>
      <c r="AF101" s="26" t="str">
        <f t="shared" si="94"/>
        <v/>
      </c>
      <c r="AG101" s="25" t="str">
        <f t="shared" si="95"/>
        <v/>
      </c>
      <c r="AH101" s="123"/>
      <c r="AI101" s="51" t="str">
        <f t="shared" si="96"/>
        <v/>
      </c>
      <c r="AJ101" s="35" t="str">
        <f t="shared" si="97"/>
        <v/>
      </c>
      <c r="AL101" s="25" t="str">
        <f t="shared" si="116"/>
        <v/>
      </c>
      <c r="AM101" s="25" t="str">
        <f t="shared" si="117"/>
        <v/>
      </c>
      <c r="AO101" s="33" t="str">
        <f t="shared" si="118"/>
        <v/>
      </c>
      <c r="AP101" s="33" t="str">
        <f t="shared" si="119"/>
        <v/>
      </c>
      <c r="AQ101" s="125"/>
      <c r="AR101" s="126" t="str">
        <f t="shared" si="120"/>
        <v/>
      </c>
      <c r="AS101" s="126" t="str">
        <f t="shared" si="121"/>
        <v/>
      </c>
      <c r="AT101" s="126"/>
      <c r="AU101" s="62" t="str">
        <f t="shared" si="98"/>
        <v/>
      </c>
      <c r="AV101" s="62" t="str">
        <f t="shared" si="99"/>
        <v/>
      </c>
      <c r="AW101" s="62" t="str">
        <f t="shared" si="100"/>
        <v/>
      </c>
      <c r="AX101" s="61" t="str">
        <f t="shared" si="122"/>
        <v/>
      </c>
      <c r="AY101" s="61"/>
      <c r="AZ101" s="33" t="str">
        <f>IF(B101="","",VLOOKUP($A$3,'Tab1-Plan'!$B$30:$F$33,IF(B101&lt;65,2,3),FALSE))</f>
        <v/>
      </c>
      <c r="BA101" s="33" t="str">
        <f>IF(T101="","",VLOOKUP($A$3,'Tab1-Plan'!$B$30:$F$33,IF(T101&lt;65,4,5),FALSE))</f>
        <v/>
      </c>
      <c r="BB101" s="115"/>
      <c r="BC101" s="126" t="str">
        <f t="shared" si="101"/>
        <v/>
      </c>
      <c r="BD101" s="126" t="str">
        <f t="shared" si="102"/>
        <v/>
      </c>
      <c r="BE101" s="125"/>
      <c r="BF101" s="62" t="str">
        <f t="shared" si="103"/>
        <v/>
      </c>
      <c r="BG101" s="62" t="str">
        <f t="shared" si="104"/>
        <v/>
      </c>
      <c r="BH101" s="62" t="str">
        <f t="shared" si="105"/>
        <v/>
      </c>
      <c r="BI101" s="61" t="str">
        <f t="shared" si="106"/>
        <v/>
      </c>
      <c r="BJ101" s="61"/>
      <c r="BK101" s="61" t="str">
        <f t="shared" si="107"/>
        <v/>
      </c>
      <c r="BL101" s="61" t="str">
        <f t="shared" si="108"/>
        <v/>
      </c>
      <c r="BM101" s="127"/>
      <c r="BU101" s="37"/>
      <c r="BV101" s="127"/>
      <c r="CD101" s="37"/>
      <c r="CE101" s="127"/>
      <c r="CF101" s="127"/>
    </row>
    <row r="102" spans="1:84">
      <c r="A102" s="26" t="str">
        <f t="shared" si="109"/>
        <v/>
      </c>
      <c r="B102" s="26" t="str">
        <f t="shared" si="110"/>
        <v/>
      </c>
      <c r="C102" s="26" t="str">
        <f t="shared" ref="C102:C133" si="123">IF(B102="","",retiree3_service_at_retirement)</f>
        <v/>
      </c>
      <c r="D102" s="103" t="str">
        <f t="shared" ref="D102:D133" si="124">IF(B102="","",IF($A$2="R",0,VLOOKUP($B102,RETIREMENT,2,TRUE)))</f>
        <v/>
      </c>
      <c r="E102" s="118" t="str">
        <f t="shared" ref="E102:E133" si="125">IF(B102="","",IF($A$2="R",0,VLOOKUP($B102,WITHDRAWAL,2)))</f>
        <v/>
      </c>
      <c r="F102" s="103" t="str">
        <f t="shared" ref="F102:F133" si="126">IF(B102="","",IF(OR(retiree3_sex="M",retiree3_sex="m"),VLOOKUP(IF(B102&lt;20,20,$B102),DEATH_MALE,2),IF(OR(retiree3_sex="F",retiree3_sex="f"),VLOOKUP(IF(B102&lt;20,20,$B102),DEATH_FEMALE,2),"error")))</f>
        <v/>
      </c>
      <c r="G102" s="103"/>
      <c r="H102" s="60" t="str">
        <f t="shared" si="82"/>
        <v/>
      </c>
      <c r="I102" s="64"/>
      <c r="J102" s="64"/>
      <c r="K102" s="103" t="str">
        <f t="shared" si="111"/>
        <v/>
      </c>
      <c r="L102" s="103" t="str">
        <f t="shared" si="83"/>
        <v/>
      </c>
      <c r="M102" s="103" t="str">
        <f t="shared" si="84"/>
        <v/>
      </c>
      <c r="N102" s="103" t="str">
        <f t="shared" si="85"/>
        <v/>
      </c>
      <c r="O102" s="103" t="str">
        <f t="shared" si="86"/>
        <v/>
      </c>
      <c r="P102" s="103" t="str">
        <f t="shared" si="112"/>
        <v/>
      </c>
      <c r="Q102" s="103" t="str">
        <f t="shared" si="87"/>
        <v/>
      </c>
      <c r="R102" s="103" t="str">
        <f t="shared" si="88"/>
        <v/>
      </c>
      <c r="T102" s="26" t="str">
        <f t="shared" si="113"/>
        <v/>
      </c>
      <c r="U102" s="119" t="str">
        <f t="shared" ref="U102:U133" si="127">IF(T102="","",IF(OR(retiree3_sex="M",retiree3_sex="m"),VLOOKUP(IF(T102&lt;20,20,$T102),DEATH_FEMALE,2),IF(OR(retiree3_sex="F",retiree3_sex="f"),VLOOKUP(IF(T102&lt;20,20,$T102),DEATH_MALE,2),"error")))</f>
        <v/>
      </c>
      <c r="V102" s="119"/>
      <c r="W102" s="120" t="str">
        <f t="shared" si="114"/>
        <v/>
      </c>
      <c r="X102" s="120" t="str">
        <f t="shared" ref="X102:X133" si="128">IF(T102="","",W102*((1-U102)*(1-IF(B103="",0,F102))+(1-U102)*IF(B103="",0,F102)))</f>
        <v/>
      </c>
      <c r="Y102" s="120" t="str">
        <f t="shared" ref="Y102:Y133" si="129">IF(T102="","",AVERAGE(W102,X102))</f>
        <v/>
      </c>
      <c r="Z102" s="120"/>
      <c r="AA102" s="119" t="str">
        <f t="shared" si="115"/>
        <v/>
      </c>
      <c r="AC102" s="26" t="str">
        <f t="shared" ref="AC102:AC133" si="130">B102</f>
        <v/>
      </c>
      <c r="AD102" s="25" t="str">
        <f t="shared" ref="AD102:AD133" si="131">IF(AC102="","",VLOOKUP(AC102,agingtable,3))</f>
        <v/>
      </c>
      <c r="AE102" s="105"/>
      <c r="AF102" s="26" t="str">
        <f t="shared" ref="AF102:AF133" si="132">T102</f>
        <v/>
      </c>
      <c r="AG102" s="25" t="str">
        <f t="shared" ref="AG102:AG133" si="133">IF(AF102="","",VLOOKUP(AF102,agingtable,3))</f>
        <v/>
      </c>
      <c r="AH102" s="123"/>
      <c r="AI102" s="51" t="str">
        <f t="shared" ref="AI102:AI133" si="134">IF(A102="","",VLOOKUP($A102,TRENDS,2,TRUE))</f>
        <v/>
      </c>
      <c r="AJ102" s="35" t="str">
        <f t="shared" ref="AJ102:AJ133" si="135">IF(A102="","",VLOOKUP($A102,TRENDS,3,TRUE))</f>
        <v/>
      </c>
      <c r="AL102" s="25" t="str">
        <f t="shared" si="116"/>
        <v/>
      </c>
      <c r="AM102" s="25" t="str">
        <f t="shared" si="117"/>
        <v/>
      </c>
      <c r="AO102" s="33" t="str">
        <f t="shared" si="118"/>
        <v/>
      </c>
      <c r="AP102" s="33" t="str">
        <f t="shared" si="119"/>
        <v/>
      </c>
      <c r="AQ102" s="125"/>
      <c r="AR102" s="126" t="str">
        <f t="shared" si="120"/>
        <v/>
      </c>
      <c r="AS102" s="126" t="str">
        <f t="shared" si="121"/>
        <v/>
      </c>
      <c r="AT102" s="126"/>
      <c r="AU102" s="62" t="str">
        <f t="shared" ref="AU102:AU133" si="136">IF($B102="","",(AR102)*$R102*$I102)</f>
        <v/>
      </c>
      <c r="AV102" s="62" t="str">
        <f t="shared" ref="AV102:AV133" si="137">IF($T102="","",(AS102)*$Y102*$I102)</f>
        <v/>
      </c>
      <c r="AW102" s="62" t="str">
        <f t="shared" ref="AW102:AW133" si="138">IF($A102="","",SUM(AU102:AV102))</f>
        <v/>
      </c>
      <c r="AX102" s="61" t="str">
        <f t="shared" si="122"/>
        <v/>
      </c>
      <c r="AY102" s="61"/>
      <c r="AZ102" s="33" t="str">
        <f>IF(B102="","",VLOOKUP($A$3,'Tab1-Plan'!$B$30:$F$33,IF(B102&lt;65,2,3),FALSE))</f>
        <v/>
      </c>
      <c r="BA102" s="33" t="str">
        <f>IF(T102="","",VLOOKUP($A$3,'Tab1-Plan'!$B$30:$F$33,IF(T102&lt;65,4,5),FALSE))</f>
        <v/>
      </c>
      <c r="BB102" s="115"/>
      <c r="BC102" s="126" t="str">
        <f t="shared" ref="BC102:BC133" si="139">IF(B102="","",AZ102*IF(AZ102&lt;1,AR102,AM102))</f>
        <v/>
      </c>
      <c r="BD102" s="126" t="str">
        <f t="shared" ref="BD102:BD133" si="140">IF($T102="","",BA102*IF(BA102&lt;1,AS102,$AM102))</f>
        <v/>
      </c>
      <c r="BE102" s="125"/>
      <c r="BF102" s="62" t="str">
        <f t="shared" ref="BF102:BF134" si="141">IF($B102="","",(BC102)*$R102*$I102)</f>
        <v/>
      </c>
      <c r="BG102" s="62" t="str">
        <f t="shared" ref="BG102:BG133" si="142">IF($T102="","",(BD102)*$Y102*$I102)</f>
        <v/>
      </c>
      <c r="BH102" s="62" t="str">
        <f t="shared" ref="BH102:BH133" si="143">IF($A102="","",SUM(BF102:BG102))</f>
        <v/>
      </c>
      <c r="BI102" s="61" t="str">
        <f t="shared" ref="BI102:BI133" si="144">IF($A102="","",BH102*AA102)</f>
        <v/>
      </c>
      <c r="BJ102" s="61"/>
      <c r="BK102" s="61" t="str">
        <f t="shared" ref="BK102:BK133" si="145">IF(A102="","",AW102-BH102)</f>
        <v/>
      </c>
      <c r="BL102" s="61" t="str">
        <f t="shared" ref="BL102:BL133" si="146">IF(A102="","",AX102-BI102)</f>
        <v/>
      </c>
      <c r="BM102" s="127"/>
      <c r="BU102" s="37"/>
      <c r="BV102" s="127"/>
      <c r="CD102" s="37"/>
      <c r="CE102" s="127"/>
      <c r="CF102" s="127"/>
    </row>
    <row r="103" spans="1:84">
      <c r="A103" s="26" t="str">
        <f t="shared" si="109"/>
        <v/>
      </c>
      <c r="B103" s="26" t="str">
        <f t="shared" si="110"/>
        <v/>
      </c>
      <c r="C103" s="26" t="str">
        <f t="shared" si="123"/>
        <v/>
      </c>
      <c r="D103" s="103" t="str">
        <f t="shared" si="124"/>
        <v/>
      </c>
      <c r="E103" s="118" t="str">
        <f t="shared" si="125"/>
        <v/>
      </c>
      <c r="F103" s="103" t="str">
        <f t="shared" si="126"/>
        <v/>
      </c>
      <c r="G103" s="103"/>
      <c r="H103" s="60" t="str">
        <f t="shared" si="82"/>
        <v/>
      </c>
      <c r="I103" s="64"/>
      <c r="J103" s="64"/>
      <c r="K103" s="103" t="str">
        <f t="shared" si="111"/>
        <v/>
      </c>
      <c r="L103" s="103" t="str">
        <f t="shared" si="83"/>
        <v/>
      </c>
      <c r="M103" s="103" t="str">
        <f t="shared" si="84"/>
        <v/>
      </c>
      <c r="N103" s="103" t="str">
        <f t="shared" si="85"/>
        <v/>
      </c>
      <c r="O103" s="103" t="str">
        <f t="shared" si="86"/>
        <v/>
      </c>
      <c r="P103" s="103" t="str">
        <f t="shared" si="112"/>
        <v/>
      </c>
      <c r="Q103" s="103" t="str">
        <f t="shared" si="87"/>
        <v/>
      </c>
      <c r="R103" s="103" t="str">
        <f t="shared" si="88"/>
        <v/>
      </c>
      <c r="T103" s="26" t="str">
        <f t="shared" si="113"/>
        <v/>
      </c>
      <c r="U103" s="119" t="str">
        <f t="shared" si="127"/>
        <v/>
      </c>
      <c r="V103" s="119"/>
      <c r="W103" s="120" t="str">
        <f t="shared" ref="W103:W134" si="147">IF(T103="","",X102+IF(L103="",0,L103))</f>
        <v/>
      </c>
      <c r="X103" s="120" t="str">
        <f t="shared" si="128"/>
        <v/>
      </c>
      <c r="Y103" s="120" t="str">
        <f t="shared" si="129"/>
        <v/>
      </c>
      <c r="Z103" s="120"/>
      <c r="AA103" s="119" t="str">
        <f t="shared" ref="AA103:AA134" si="148">IF(A103="","",AA102/(1+discount))</f>
        <v/>
      </c>
      <c r="AC103" s="26" t="str">
        <f t="shared" si="130"/>
        <v/>
      </c>
      <c r="AD103" s="25" t="str">
        <f t="shared" si="131"/>
        <v/>
      </c>
      <c r="AE103" s="105"/>
      <c r="AF103" s="26" t="str">
        <f t="shared" si="132"/>
        <v/>
      </c>
      <c r="AG103" s="25" t="str">
        <f t="shared" si="133"/>
        <v/>
      </c>
      <c r="AH103" s="123"/>
      <c r="AI103" s="51" t="str">
        <f t="shared" si="134"/>
        <v/>
      </c>
      <c r="AJ103" s="35" t="str">
        <f t="shared" si="135"/>
        <v/>
      </c>
      <c r="AL103" s="25" t="str">
        <f t="shared" ref="AL103:AL134" si="149">IF(A103="","",AL102*(1+AI102))</f>
        <v/>
      </c>
      <c r="AM103" s="25" t="str">
        <f t="shared" ref="AM103:AM134" si="150">IF(A103="","",AM102*(1+AJ102))</f>
        <v/>
      </c>
      <c r="AO103" s="33" t="str">
        <f t="shared" ref="AO103:AO134" si="151">IF(B103="","",IF(B103&lt;65,cc_pre_ret_age65,cc_pst_ret_age65))</f>
        <v/>
      </c>
      <c r="AP103" s="33" t="str">
        <f t="shared" ref="AP103:AP134" si="152">IF(T103="","",IF(T103&lt;65,cc_pre_sp_age65,cc_pst_sp_age65))</f>
        <v/>
      </c>
      <c r="AQ103" s="125"/>
      <c r="AR103" s="126" t="str">
        <f t="shared" ref="AR103:AR134" si="153">IF(B103="","",AO103*AL103*AD103)</f>
        <v/>
      </c>
      <c r="AS103" s="126" t="str">
        <f t="shared" ref="AS103:AS134" si="154">IF(T103="","",AP103*AL103*AG103)</f>
        <v/>
      </c>
      <c r="AT103" s="126"/>
      <c r="AU103" s="62" t="str">
        <f t="shared" si="136"/>
        <v/>
      </c>
      <c r="AV103" s="62" t="str">
        <f t="shared" si="137"/>
        <v/>
      </c>
      <c r="AW103" s="62" t="str">
        <f t="shared" si="138"/>
        <v/>
      </c>
      <c r="AX103" s="61" t="str">
        <f t="shared" ref="AX103:AX134" si="155">IF($A103="","",AW103*AA103)</f>
        <v/>
      </c>
      <c r="AY103" s="61"/>
      <c r="AZ103" s="33" t="str">
        <f>IF(B103="","",VLOOKUP($A$3,'Tab1-Plan'!$B$30:$F$33,IF(B103&lt;65,2,3),FALSE))</f>
        <v/>
      </c>
      <c r="BA103" s="33" t="str">
        <f>IF(T103="","",VLOOKUP($A$3,'Tab1-Plan'!$B$30:$F$33,IF(T103&lt;65,4,5),FALSE))</f>
        <v/>
      </c>
      <c r="BB103" s="115"/>
      <c r="BC103" s="126" t="str">
        <f t="shared" si="139"/>
        <v/>
      </c>
      <c r="BD103" s="126" t="str">
        <f t="shared" si="140"/>
        <v/>
      </c>
      <c r="BE103" s="125"/>
      <c r="BF103" s="62" t="str">
        <f t="shared" si="141"/>
        <v/>
      </c>
      <c r="BG103" s="62" t="str">
        <f t="shared" si="142"/>
        <v/>
      </c>
      <c r="BH103" s="62" t="str">
        <f t="shared" si="143"/>
        <v/>
      </c>
      <c r="BI103" s="61" t="str">
        <f t="shared" si="144"/>
        <v/>
      </c>
      <c r="BJ103" s="61"/>
      <c r="BK103" s="61" t="str">
        <f t="shared" si="145"/>
        <v/>
      </c>
      <c r="BL103" s="61" t="str">
        <f t="shared" si="146"/>
        <v/>
      </c>
      <c r="BM103" s="127"/>
      <c r="BU103" s="37"/>
      <c r="BV103" s="127"/>
      <c r="CD103" s="37"/>
      <c r="CE103" s="127"/>
      <c r="CF103" s="127"/>
    </row>
    <row r="104" spans="1:84">
      <c r="A104" s="26" t="str">
        <f t="shared" si="109"/>
        <v/>
      </c>
      <c r="B104" s="26" t="str">
        <f t="shared" si="110"/>
        <v/>
      </c>
      <c r="C104" s="26" t="str">
        <f t="shared" si="123"/>
        <v/>
      </c>
      <c r="D104" s="103" t="str">
        <f t="shared" si="124"/>
        <v/>
      </c>
      <c r="E104" s="118" t="str">
        <f t="shared" si="125"/>
        <v/>
      </c>
      <c r="F104" s="103" t="str">
        <f t="shared" si="126"/>
        <v/>
      </c>
      <c r="G104" s="103"/>
      <c r="H104" s="60" t="str">
        <f t="shared" si="82"/>
        <v/>
      </c>
      <c r="I104" s="64"/>
      <c r="J104" s="64"/>
      <c r="K104" s="103" t="str">
        <f t="shared" si="111"/>
        <v/>
      </c>
      <c r="L104" s="103" t="str">
        <f t="shared" si="83"/>
        <v/>
      </c>
      <c r="M104" s="103" t="str">
        <f t="shared" si="84"/>
        <v/>
      </c>
      <c r="N104" s="103" t="str">
        <f t="shared" si="85"/>
        <v/>
      </c>
      <c r="O104" s="103" t="str">
        <f t="shared" si="86"/>
        <v/>
      </c>
      <c r="P104" s="103" t="str">
        <f t="shared" si="112"/>
        <v/>
      </c>
      <c r="Q104" s="103" t="str">
        <f t="shared" si="87"/>
        <v/>
      </c>
      <c r="R104" s="103" t="str">
        <f t="shared" si="88"/>
        <v/>
      </c>
      <c r="T104" s="26" t="str">
        <f t="shared" si="113"/>
        <v/>
      </c>
      <c r="U104" s="119" t="str">
        <f t="shared" si="127"/>
        <v/>
      </c>
      <c r="V104" s="119"/>
      <c r="W104" s="120" t="str">
        <f t="shared" si="147"/>
        <v/>
      </c>
      <c r="X104" s="120" t="str">
        <f t="shared" si="128"/>
        <v/>
      </c>
      <c r="Y104" s="120" t="str">
        <f t="shared" si="129"/>
        <v/>
      </c>
      <c r="Z104" s="120"/>
      <c r="AA104" s="119" t="str">
        <f t="shared" si="148"/>
        <v/>
      </c>
      <c r="AC104" s="26" t="str">
        <f t="shared" si="130"/>
        <v/>
      </c>
      <c r="AD104" s="25" t="str">
        <f t="shared" si="131"/>
        <v/>
      </c>
      <c r="AE104" s="105"/>
      <c r="AF104" s="26" t="str">
        <f t="shared" si="132"/>
        <v/>
      </c>
      <c r="AG104" s="25" t="str">
        <f t="shared" si="133"/>
        <v/>
      </c>
      <c r="AH104" s="123"/>
      <c r="AI104" s="51" t="str">
        <f t="shared" si="134"/>
        <v/>
      </c>
      <c r="AJ104" s="35" t="str">
        <f t="shared" si="135"/>
        <v/>
      </c>
      <c r="AL104" s="25" t="str">
        <f t="shared" si="149"/>
        <v/>
      </c>
      <c r="AM104" s="25" t="str">
        <f t="shared" si="150"/>
        <v/>
      </c>
      <c r="AO104" s="33" t="str">
        <f t="shared" si="151"/>
        <v/>
      </c>
      <c r="AP104" s="33" t="str">
        <f t="shared" si="152"/>
        <v/>
      </c>
      <c r="AQ104" s="125"/>
      <c r="AR104" s="126" t="str">
        <f t="shared" si="153"/>
        <v/>
      </c>
      <c r="AS104" s="126" t="str">
        <f t="shared" si="154"/>
        <v/>
      </c>
      <c r="AT104" s="126"/>
      <c r="AU104" s="62" t="str">
        <f t="shared" si="136"/>
        <v/>
      </c>
      <c r="AV104" s="62" t="str">
        <f t="shared" si="137"/>
        <v/>
      </c>
      <c r="AW104" s="62" t="str">
        <f t="shared" si="138"/>
        <v/>
      </c>
      <c r="AX104" s="61" t="str">
        <f t="shared" si="155"/>
        <v/>
      </c>
      <c r="AY104" s="61"/>
      <c r="AZ104" s="33" t="str">
        <f>IF(B104="","",VLOOKUP($A$3,'Tab1-Plan'!$B$30:$F$33,IF(B104&lt;65,2,3),FALSE))</f>
        <v/>
      </c>
      <c r="BA104" s="33" t="str">
        <f>IF(T104="","",VLOOKUP($A$3,'Tab1-Plan'!$B$30:$F$33,IF(T104&lt;65,4,5),FALSE))</f>
        <v/>
      </c>
      <c r="BB104" s="115"/>
      <c r="BC104" s="126" t="str">
        <f t="shared" si="139"/>
        <v/>
      </c>
      <c r="BD104" s="126" t="str">
        <f t="shared" si="140"/>
        <v/>
      </c>
      <c r="BE104" s="125"/>
      <c r="BF104" s="62" t="str">
        <f t="shared" si="141"/>
        <v/>
      </c>
      <c r="BG104" s="62" t="str">
        <f t="shared" si="142"/>
        <v/>
      </c>
      <c r="BH104" s="62" t="str">
        <f t="shared" si="143"/>
        <v/>
      </c>
      <c r="BI104" s="61" t="str">
        <f t="shared" si="144"/>
        <v/>
      </c>
      <c r="BJ104" s="61"/>
      <c r="BK104" s="61" t="str">
        <f t="shared" si="145"/>
        <v/>
      </c>
      <c r="BL104" s="61" t="str">
        <f t="shared" si="146"/>
        <v/>
      </c>
      <c r="BM104" s="127"/>
      <c r="BU104" s="37"/>
      <c r="BV104" s="127"/>
      <c r="CD104" s="37"/>
      <c r="CE104" s="127"/>
      <c r="CF104" s="127"/>
    </row>
    <row r="105" spans="1:84">
      <c r="A105" s="26" t="str">
        <f t="shared" si="109"/>
        <v/>
      </c>
      <c r="B105" s="26" t="str">
        <f t="shared" si="110"/>
        <v/>
      </c>
      <c r="C105" s="26" t="str">
        <f t="shared" si="123"/>
        <v/>
      </c>
      <c r="D105" s="103" t="str">
        <f t="shared" si="124"/>
        <v/>
      </c>
      <c r="E105" s="118" t="str">
        <f t="shared" si="125"/>
        <v/>
      </c>
      <c r="F105" s="103" t="str">
        <f t="shared" si="126"/>
        <v/>
      </c>
      <c r="G105" s="103"/>
      <c r="H105" s="60" t="str">
        <f t="shared" si="82"/>
        <v/>
      </c>
      <c r="I105" s="64"/>
      <c r="J105" s="64"/>
      <c r="K105" s="103" t="str">
        <f t="shared" si="111"/>
        <v/>
      </c>
      <c r="L105" s="103" t="str">
        <f t="shared" si="83"/>
        <v/>
      </c>
      <c r="M105" s="103" t="str">
        <f t="shared" si="84"/>
        <v/>
      </c>
      <c r="N105" s="103" t="str">
        <f t="shared" si="85"/>
        <v/>
      </c>
      <c r="O105" s="103" t="str">
        <f t="shared" si="86"/>
        <v/>
      </c>
      <c r="P105" s="103" t="str">
        <f t="shared" si="112"/>
        <v/>
      </c>
      <c r="Q105" s="103" t="str">
        <f t="shared" si="87"/>
        <v/>
      </c>
      <c r="R105" s="103" t="str">
        <f t="shared" si="88"/>
        <v/>
      </c>
      <c r="T105" s="26" t="str">
        <f t="shared" si="113"/>
        <v/>
      </c>
      <c r="U105" s="119" t="str">
        <f t="shared" si="127"/>
        <v/>
      </c>
      <c r="V105" s="119"/>
      <c r="W105" s="120" t="str">
        <f t="shared" si="147"/>
        <v/>
      </c>
      <c r="X105" s="120" t="str">
        <f t="shared" si="128"/>
        <v/>
      </c>
      <c r="Y105" s="120" t="str">
        <f t="shared" si="129"/>
        <v/>
      </c>
      <c r="Z105" s="120"/>
      <c r="AA105" s="119" t="str">
        <f t="shared" si="148"/>
        <v/>
      </c>
      <c r="AC105" s="26" t="str">
        <f t="shared" si="130"/>
        <v/>
      </c>
      <c r="AD105" s="25" t="str">
        <f t="shared" si="131"/>
        <v/>
      </c>
      <c r="AE105" s="105"/>
      <c r="AF105" s="26" t="str">
        <f t="shared" si="132"/>
        <v/>
      </c>
      <c r="AG105" s="25" t="str">
        <f t="shared" si="133"/>
        <v/>
      </c>
      <c r="AH105" s="123"/>
      <c r="AI105" s="51" t="str">
        <f t="shared" si="134"/>
        <v/>
      </c>
      <c r="AJ105" s="35" t="str">
        <f t="shared" si="135"/>
        <v/>
      </c>
      <c r="AL105" s="25" t="str">
        <f t="shared" si="149"/>
        <v/>
      </c>
      <c r="AM105" s="25" t="str">
        <f t="shared" si="150"/>
        <v/>
      </c>
      <c r="AO105" s="33" t="str">
        <f t="shared" si="151"/>
        <v/>
      </c>
      <c r="AP105" s="33" t="str">
        <f t="shared" si="152"/>
        <v/>
      </c>
      <c r="AQ105" s="125"/>
      <c r="AR105" s="126" t="str">
        <f t="shared" si="153"/>
        <v/>
      </c>
      <c r="AS105" s="126" t="str">
        <f t="shared" si="154"/>
        <v/>
      </c>
      <c r="AT105" s="126"/>
      <c r="AU105" s="62" t="str">
        <f t="shared" si="136"/>
        <v/>
      </c>
      <c r="AV105" s="62" t="str">
        <f t="shared" si="137"/>
        <v/>
      </c>
      <c r="AW105" s="62" t="str">
        <f t="shared" si="138"/>
        <v/>
      </c>
      <c r="AX105" s="61" t="str">
        <f t="shared" si="155"/>
        <v/>
      </c>
      <c r="AY105" s="61"/>
      <c r="AZ105" s="33" t="str">
        <f>IF(B105="","",VLOOKUP($A$3,'Tab1-Plan'!$B$30:$F$33,IF(B105&lt;65,2,3),FALSE))</f>
        <v/>
      </c>
      <c r="BA105" s="33" t="str">
        <f>IF(T105="","",VLOOKUP($A$3,'Tab1-Plan'!$B$30:$F$33,IF(T105&lt;65,4,5),FALSE))</f>
        <v/>
      </c>
      <c r="BB105" s="115"/>
      <c r="BC105" s="126" t="str">
        <f t="shared" si="139"/>
        <v/>
      </c>
      <c r="BD105" s="126" t="str">
        <f t="shared" si="140"/>
        <v/>
      </c>
      <c r="BE105" s="125"/>
      <c r="BF105" s="62" t="str">
        <f t="shared" si="141"/>
        <v/>
      </c>
      <c r="BG105" s="62" t="str">
        <f t="shared" si="142"/>
        <v/>
      </c>
      <c r="BH105" s="62" t="str">
        <f t="shared" si="143"/>
        <v/>
      </c>
      <c r="BI105" s="61" t="str">
        <f t="shared" si="144"/>
        <v/>
      </c>
      <c r="BJ105" s="61"/>
      <c r="BK105" s="61" t="str">
        <f t="shared" si="145"/>
        <v/>
      </c>
      <c r="BL105" s="61" t="str">
        <f t="shared" si="146"/>
        <v/>
      </c>
      <c r="BM105" s="127"/>
      <c r="BU105" s="37"/>
      <c r="BV105" s="127"/>
      <c r="CD105" s="37"/>
      <c r="CE105" s="127"/>
      <c r="CF105" s="127"/>
    </row>
    <row r="106" spans="1:84">
      <c r="A106" s="26" t="str">
        <f t="shared" si="109"/>
        <v/>
      </c>
      <c r="B106" s="26" t="str">
        <f t="shared" si="110"/>
        <v/>
      </c>
      <c r="C106" s="26" t="str">
        <f t="shared" si="123"/>
        <v/>
      </c>
      <c r="D106" s="103" t="str">
        <f t="shared" si="124"/>
        <v/>
      </c>
      <c r="E106" s="118" t="str">
        <f t="shared" si="125"/>
        <v/>
      </c>
      <c r="F106" s="103" t="str">
        <f t="shared" si="126"/>
        <v/>
      </c>
      <c r="G106" s="103"/>
      <c r="H106" s="60" t="str">
        <f t="shared" si="82"/>
        <v/>
      </c>
      <c r="I106" s="64"/>
      <c r="J106" s="64"/>
      <c r="K106" s="103" t="str">
        <f t="shared" si="111"/>
        <v/>
      </c>
      <c r="L106" s="103" t="str">
        <f t="shared" si="83"/>
        <v/>
      </c>
      <c r="M106" s="103" t="str">
        <f t="shared" si="84"/>
        <v/>
      </c>
      <c r="N106" s="103" t="str">
        <f t="shared" si="85"/>
        <v/>
      </c>
      <c r="O106" s="103" t="str">
        <f t="shared" si="86"/>
        <v/>
      </c>
      <c r="P106" s="103" t="str">
        <f t="shared" si="112"/>
        <v/>
      </c>
      <c r="Q106" s="103" t="str">
        <f t="shared" si="87"/>
        <v/>
      </c>
      <c r="R106" s="103" t="str">
        <f t="shared" si="88"/>
        <v/>
      </c>
      <c r="T106" s="26" t="str">
        <f t="shared" si="113"/>
        <v/>
      </c>
      <c r="U106" s="119" t="str">
        <f t="shared" si="127"/>
        <v/>
      </c>
      <c r="V106" s="119"/>
      <c r="W106" s="120" t="str">
        <f t="shared" si="147"/>
        <v/>
      </c>
      <c r="X106" s="120" t="str">
        <f t="shared" si="128"/>
        <v/>
      </c>
      <c r="Y106" s="120" t="str">
        <f t="shared" si="129"/>
        <v/>
      </c>
      <c r="Z106" s="120"/>
      <c r="AA106" s="119" t="str">
        <f t="shared" si="148"/>
        <v/>
      </c>
      <c r="AC106" s="26" t="str">
        <f t="shared" si="130"/>
        <v/>
      </c>
      <c r="AD106" s="25" t="str">
        <f t="shared" si="131"/>
        <v/>
      </c>
      <c r="AE106" s="105"/>
      <c r="AF106" s="26" t="str">
        <f t="shared" si="132"/>
        <v/>
      </c>
      <c r="AG106" s="25" t="str">
        <f t="shared" si="133"/>
        <v/>
      </c>
      <c r="AH106" s="123"/>
      <c r="AI106" s="51" t="str">
        <f t="shared" si="134"/>
        <v/>
      </c>
      <c r="AJ106" s="35" t="str">
        <f t="shared" si="135"/>
        <v/>
      </c>
      <c r="AL106" s="25" t="str">
        <f t="shared" si="149"/>
        <v/>
      </c>
      <c r="AM106" s="25" t="str">
        <f t="shared" si="150"/>
        <v/>
      </c>
      <c r="AO106" s="33" t="str">
        <f t="shared" si="151"/>
        <v/>
      </c>
      <c r="AP106" s="33" t="str">
        <f t="shared" si="152"/>
        <v/>
      </c>
      <c r="AQ106" s="125"/>
      <c r="AR106" s="126" t="str">
        <f t="shared" si="153"/>
        <v/>
      </c>
      <c r="AS106" s="126" t="str">
        <f t="shared" si="154"/>
        <v/>
      </c>
      <c r="AT106" s="126"/>
      <c r="AU106" s="62" t="str">
        <f t="shared" si="136"/>
        <v/>
      </c>
      <c r="AV106" s="62" t="str">
        <f t="shared" si="137"/>
        <v/>
      </c>
      <c r="AW106" s="62" t="str">
        <f t="shared" si="138"/>
        <v/>
      </c>
      <c r="AX106" s="61" t="str">
        <f t="shared" si="155"/>
        <v/>
      </c>
      <c r="AY106" s="61"/>
      <c r="AZ106" s="33" t="str">
        <f>IF(B106="","",VLOOKUP($A$3,'Tab1-Plan'!$B$30:$F$33,IF(B106&lt;65,2,3),FALSE))</f>
        <v/>
      </c>
      <c r="BA106" s="33" t="str">
        <f>IF(T106="","",VLOOKUP($A$3,'Tab1-Plan'!$B$30:$F$33,IF(T106&lt;65,4,5),FALSE))</f>
        <v/>
      </c>
      <c r="BB106" s="115"/>
      <c r="BC106" s="126" t="str">
        <f t="shared" si="139"/>
        <v/>
      </c>
      <c r="BD106" s="126" t="str">
        <f t="shared" si="140"/>
        <v/>
      </c>
      <c r="BE106" s="125"/>
      <c r="BF106" s="62" t="str">
        <f t="shared" si="141"/>
        <v/>
      </c>
      <c r="BG106" s="62" t="str">
        <f t="shared" si="142"/>
        <v/>
      </c>
      <c r="BH106" s="62" t="str">
        <f t="shared" si="143"/>
        <v/>
      </c>
      <c r="BI106" s="61" t="str">
        <f t="shared" si="144"/>
        <v/>
      </c>
      <c r="BJ106" s="61"/>
      <c r="BK106" s="61" t="str">
        <f t="shared" si="145"/>
        <v/>
      </c>
      <c r="BL106" s="61" t="str">
        <f t="shared" si="146"/>
        <v/>
      </c>
      <c r="BM106" s="127"/>
      <c r="BU106" s="37"/>
      <c r="BV106" s="127"/>
      <c r="CD106" s="37"/>
      <c r="CE106" s="127"/>
      <c r="CF106" s="127"/>
    </row>
    <row r="107" spans="1:84">
      <c r="A107" s="26" t="str">
        <f t="shared" si="109"/>
        <v/>
      </c>
      <c r="B107" s="26" t="str">
        <f t="shared" si="110"/>
        <v/>
      </c>
      <c r="C107" s="26" t="str">
        <f t="shared" si="123"/>
        <v/>
      </c>
      <c r="D107" s="103" t="str">
        <f t="shared" si="124"/>
        <v/>
      </c>
      <c r="E107" s="118" t="str">
        <f t="shared" si="125"/>
        <v/>
      </c>
      <c r="F107" s="103" t="str">
        <f t="shared" si="126"/>
        <v/>
      </c>
      <c r="G107" s="103"/>
      <c r="H107" s="60" t="str">
        <f t="shared" si="82"/>
        <v/>
      </c>
      <c r="I107" s="64"/>
      <c r="J107" s="64"/>
      <c r="K107" s="103" t="str">
        <f t="shared" si="111"/>
        <v/>
      </c>
      <c r="L107" s="103" t="str">
        <f t="shared" si="83"/>
        <v/>
      </c>
      <c r="M107" s="103" t="str">
        <f t="shared" si="84"/>
        <v/>
      </c>
      <c r="N107" s="103" t="str">
        <f t="shared" si="85"/>
        <v/>
      </c>
      <c r="O107" s="103" t="str">
        <f t="shared" si="86"/>
        <v/>
      </c>
      <c r="P107" s="103" t="str">
        <f t="shared" si="112"/>
        <v/>
      </c>
      <c r="Q107" s="103" t="str">
        <f t="shared" si="87"/>
        <v/>
      </c>
      <c r="R107" s="103" t="str">
        <f t="shared" si="88"/>
        <v/>
      </c>
      <c r="T107" s="26" t="str">
        <f t="shared" si="113"/>
        <v/>
      </c>
      <c r="U107" s="119" t="str">
        <f t="shared" si="127"/>
        <v/>
      </c>
      <c r="V107" s="119"/>
      <c r="W107" s="120" t="str">
        <f t="shared" si="147"/>
        <v/>
      </c>
      <c r="X107" s="120" t="str">
        <f t="shared" si="128"/>
        <v/>
      </c>
      <c r="Y107" s="120" t="str">
        <f t="shared" si="129"/>
        <v/>
      </c>
      <c r="Z107" s="120"/>
      <c r="AA107" s="119" t="str">
        <f t="shared" si="148"/>
        <v/>
      </c>
      <c r="AC107" s="26" t="str">
        <f t="shared" si="130"/>
        <v/>
      </c>
      <c r="AD107" s="25" t="str">
        <f t="shared" si="131"/>
        <v/>
      </c>
      <c r="AE107" s="105"/>
      <c r="AF107" s="26" t="str">
        <f t="shared" si="132"/>
        <v/>
      </c>
      <c r="AG107" s="25" t="str">
        <f t="shared" si="133"/>
        <v/>
      </c>
      <c r="AH107" s="123"/>
      <c r="AI107" s="51" t="str">
        <f t="shared" si="134"/>
        <v/>
      </c>
      <c r="AJ107" s="35" t="str">
        <f t="shared" si="135"/>
        <v/>
      </c>
      <c r="AL107" s="25" t="str">
        <f t="shared" si="149"/>
        <v/>
      </c>
      <c r="AM107" s="25" t="str">
        <f t="shared" si="150"/>
        <v/>
      </c>
      <c r="AO107" s="33" t="str">
        <f t="shared" si="151"/>
        <v/>
      </c>
      <c r="AP107" s="33" t="str">
        <f t="shared" si="152"/>
        <v/>
      </c>
      <c r="AQ107" s="125"/>
      <c r="AR107" s="126" t="str">
        <f t="shared" si="153"/>
        <v/>
      </c>
      <c r="AS107" s="126" t="str">
        <f t="shared" si="154"/>
        <v/>
      </c>
      <c r="AT107" s="126"/>
      <c r="AU107" s="62" t="str">
        <f t="shared" si="136"/>
        <v/>
      </c>
      <c r="AV107" s="62" t="str">
        <f t="shared" si="137"/>
        <v/>
      </c>
      <c r="AW107" s="62" t="str">
        <f t="shared" si="138"/>
        <v/>
      </c>
      <c r="AX107" s="61" t="str">
        <f t="shared" si="155"/>
        <v/>
      </c>
      <c r="AY107" s="61"/>
      <c r="AZ107" s="33" t="str">
        <f>IF(B107="","",VLOOKUP($A$3,'Tab1-Plan'!$B$30:$F$33,IF(B107&lt;65,2,3),FALSE))</f>
        <v/>
      </c>
      <c r="BA107" s="33" t="str">
        <f>IF(T107="","",VLOOKUP($A$3,'Tab1-Plan'!$B$30:$F$33,IF(T107&lt;65,4,5),FALSE))</f>
        <v/>
      </c>
      <c r="BB107" s="115"/>
      <c r="BC107" s="126" t="str">
        <f t="shared" si="139"/>
        <v/>
      </c>
      <c r="BD107" s="126" t="str">
        <f t="shared" si="140"/>
        <v/>
      </c>
      <c r="BE107" s="125"/>
      <c r="BF107" s="62" t="str">
        <f t="shared" si="141"/>
        <v/>
      </c>
      <c r="BG107" s="62" t="str">
        <f t="shared" si="142"/>
        <v/>
      </c>
      <c r="BH107" s="62" t="str">
        <f t="shared" si="143"/>
        <v/>
      </c>
      <c r="BI107" s="61" t="str">
        <f t="shared" si="144"/>
        <v/>
      </c>
      <c r="BJ107" s="61"/>
      <c r="BK107" s="61" t="str">
        <f t="shared" si="145"/>
        <v/>
      </c>
      <c r="BL107" s="61" t="str">
        <f t="shared" si="146"/>
        <v/>
      </c>
      <c r="BM107" s="127"/>
      <c r="BU107" s="37"/>
      <c r="BV107" s="127"/>
      <c r="CD107" s="37"/>
      <c r="CE107" s="127"/>
      <c r="CF107" s="127"/>
    </row>
    <row r="108" spans="1:84">
      <c r="A108" s="26" t="str">
        <f t="shared" si="109"/>
        <v/>
      </c>
      <c r="B108" s="26" t="str">
        <f t="shared" si="110"/>
        <v/>
      </c>
      <c r="C108" s="26" t="str">
        <f t="shared" si="123"/>
        <v/>
      </c>
      <c r="D108" s="103" t="str">
        <f t="shared" si="124"/>
        <v/>
      </c>
      <c r="E108" s="118" t="str">
        <f t="shared" si="125"/>
        <v/>
      </c>
      <c r="F108" s="103" t="str">
        <f t="shared" si="126"/>
        <v/>
      </c>
      <c r="G108" s="103"/>
      <c r="H108" s="60" t="str">
        <f t="shared" si="82"/>
        <v/>
      </c>
      <c r="I108" s="64"/>
      <c r="J108" s="64"/>
      <c r="K108" s="103" t="str">
        <f t="shared" si="111"/>
        <v/>
      </c>
      <c r="L108" s="103" t="str">
        <f t="shared" si="83"/>
        <v/>
      </c>
      <c r="M108" s="103" t="str">
        <f t="shared" si="84"/>
        <v/>
      </c>
      <c r="N108" s="103" t="str">
        <f t="shared" si="85"/>
        <v/>
      </c>
      <c r="O108" s="103" t="str">
        <f t="shared" si="86"/>
        <v/>
      </c>
      <c r="P108" s="103" t="str">
        <f t="shared" si="112"/>
        <v/>
      </c>
      <c r="Q108" s="103" t="str">
        <f t="shared" si="87"/>
        <v/>
      </c>
      <c r="R108" s="103" t="str">
        <f t="shared" si="88"/>
        <v/>
      </c>
      <c r="T108" s="26" t="str">
        <f t="shared" si="113"/>
        <v/>
      </c>
      <c r="U108" s="119" t="str">
        <f t="shared" si="127"/>
        <v/>
      </c>
      <c r="V108" s="119"/>
      <c r="W108" s="120" t="str">
        <f t="shared" si="147"/>
        <v/>
      </c>
      <c r="X108" s="120" t="str">
        <f t="shared" si="128"/>
        <v/>
      </c>
      <c r="Y108" s="120" t="str">
        <f t="shared" si="129"/>
        <v/>
      </c>
      <c r="Z108" s="120"/>
      <c r="AA108" s="119" t="str">
        <f t="shared" si="148"/>
        <v/>
      </c>
      <c r="AC108" s="26" t="str">
        <f t="shared" si="130"/>
        <v/>
      </c>
      <c r="AD108" s="25" t="str">
        <f t="shared" si="131"/>
        <v/>
      </c>
      <c r="AE108" s="105"/>
      <c r="AF108" s="26" t="str">
        <f t="shared" si="132"/>
        <v/>
      </c>
      <c r="AG108" s="25" t="str">
        <f t="shared" si="133"/>
        <v/>
      </c>
      <c r="AH108" s="123"/>
      <c r="AI108" s="51" t="str">
        <f t="shared" si="134"/>
        <v/>
      </c>
      <c r="AJ108" s="35" t="str">
        <f t="shared" si="135"/>
        <v/>
      </c>
      <c r="AL108" s="25" t="str">
        <f t="shared" si="149"/>
        <v/>
      </c>
      <c r="AM108" s="25" t="str">
        <f t="shared" si="150"/>
        <v/>
      </c>
      <c r="AO108" s="33" t="str">
        <f t="shared" si="151"/>
        <v/>
      </c>
      <c r="AP108" s="33" t="str">
        <f t="shared" si="152"/>
        <v/>
      </c>
      <c r="AQ108" s="125"/>
      <c r="AR108" s="126" t="str">
        <f t="shared" si="153"/>
        <v/>
      </c>
      <c r="AS108" s="126" t="str">
        <f t="shared" si="154"/>
        <v/>
      </c>
      <c r="AT108" s="126"/>
      <c r="AU108" s="62" t="str">
        <f t="shared" si="136"/>
        <v/>
      </c>
      <c r="AV108" s="62" t="str">
        <f t="shared" si="137"/>
        <v/>
      </c>
      <c r="AW108" s="62" t="str">
        <f t="shared" si="138"/>
        <v/>
      </c>
      <c r="AX108" s="61" t="str">
        <f t="shared" si="155"/>
        <v/>
      </c>
      <c r="AY108" s="61"/>
      <c r="AZ108" s="33" t="str">
        <f>IF(B108="","",VLOOKUP($A$3,'Tab1-Plan'!$B$30:$F$33,IF(B108&lt;65,2,3),FALSE))</f>
        <v/>
      </c>
      <c r="BA108" s="33" t="str">
        <f>IF(T108="","",VLOOKUP($A$3,'Tab1-Plan'!$B$30:$F$33,IF(T108&lt;65,4,5),FALSE))</f>
        <v/>
      </c>
      <c r="BB108" s="115"/>
      <c r="BC108" s="126" t="str">
        <f t="shared" si="139"/>
        <v/>
      </c>
      <c r="BD108" s="126" t="str">
        <f t="shared" si="140"/>
        <v/>
      </c>
      <c r="BE108" s="125"/>
      <c r="BF108" s="62" t="str">
        <f t="shared" si="141"/>
        <v/>
      </c>
      <c r="BG108" s="62" t="str">
        <f t="shared" si="142"/>
        <v/>
      </c>
      <c r="BH108" s="62" t="str">
        <f t="shared" si="143"/>
        <v/>
      </c>
      <c r="BI108" s="61" t="str">
        <f t="shared" si="144"/>
        <v/>
      </c>
      <c r="BJ108" s="61"/>
      <c r="BK108" s="61" t="str">
        <f t="shared" si="145"/>
        <v/>
      </c>
      <c r="BL108" s="61" t="str">
        <f t="shared" si="146"/>
        <v/>
      </c>
      <c r="BM108" s="127"/>
      <c r="BU108" s="37"/>
      <c r="BV108" s="127"/>
      <c r="CD108" s="37"/>
      <c r="CE108" s="127"/>
      <c r="CF108" s="127"/>
    </row>
    <row r="109" spans="1:84">
      <c r="A109" s="26" t="str">
        <f t="shared" si="109"/>
        <v/>
      </c>
      <c r="B109" s="26" t="str">
        <f t="shared" si="110"/>
        <v/>
      </c>
      <c r="C109" s="26" t="str">
        <f t="shared" si="123"/>
        <v/>
      </c>
      <c r="D109" s="103" t="str">
        <f t="shared" si="124"/>
        <v/>
      </c>
      <c r="E109" s="118" t="str">
        <f t="shared" si="125"/>
        <v/>
      </c>
      <c r="F109" s="103" t="str">
        <f t="shared" si="126"/>
        <v/>
      </c>
      <c r="G109" s="103"/>
      <c r="H109" s="60" t="str">
        <f t="shared" si="82"/>
        <v/>
      </c>
      <c r="I109" s="64"/>
      <c r="J109" s="64"/>
      <c r="K109" s="103" t="str">
        <f t="shared" si="111"/>
        <v/>
      </c>
      <c r="L109" s="103" t="str">
        <f t="shared" si="83"/>
        <v/>
      </c>
      <c r="M109" s="103" t="str">
        <f t="shared" si="84"/>
        <v/>
      </c>
      <c r="N109" s="103" t="str">
        <f t="shared" si="85"/>
        <v/>
      </c>
      <c r="O109" s="103" t="str">
        <f t="shared" si="86"/>
        <v/>
      </c>
      <c r="P109" s="103" t="str">
        <f t="shared" si="112"/>
        <v/>
      </c>
      <c r="Q109" s="103" t="str">
        <f t="shared" si="87"/>
        <v/>
      </c>
      <c r="R109" s="103" t="str">
        <f t="shared" si="88"/>
        <v/>
      </c>
      <c r="T109" s="26" t="str">
        <f t="shared" si="113"/>
        <v/>
      </c>
      <c r="U109" s="119" t="str">
        <f t="shared" si="127"/>
        <v/>
      </c>
      <c r="V109" s="119"/>
      <c r="W109" s="120" t="str">
        <f t="shared" si="147"/>
        <v/>
      </c>
      <c r="X109" s="120" t="str">
        <f t="shared" si="128"/>
        <v/>
      </c>
      <c r="Y109" s="120" t="str">
        <f t="shared" si="129"/>
        <v/>
      </c>
      <c r="Z109" s="120"/>
      <c r="AA109" s="119" t="str">
        <f t="shared" si="148"/>
        <v/>
      </c>
      <c r="AC109" s="26" t="str">
        <f t="shared" si="130"/>
        <v/>
      </c>
      <c r="AD109" s="25" t="str">
        <f t="shared" si="131"/>
        <v/>
      </c>
      <c r="AE109" s="105"/>
      <c r="AF109" s="26" t="str">
        <f t="shared" si="132"/>
        <v/>
      </c>
      <c r="AG109" s="25" t="str">
        <f t="shared" si="133"/>
        <v/>
      </c>
      <c r="AH109" s="123"/>
      <c r="AI109" s="51" t="str">
        <f t="shared" si="134"/>
        <v/>
      </c>
      <c r="AJ109" s="35" t="str">
        <f t="shared" si="135"/>
        <v/>
      </c>
      <c r="AL109" s="25" t="str">
        <f t="shared" si="149"/>
        <v/>
      </c>
      <c r="AM109" s="25" t="str">
        <f t="shared" si="150"/>
        <v/>
      </c>
      <c r="AO109" s="33" t="str">
        <f t="shared" si="151"/>
        <v/>
      </c>
      <c r="AP109" s="33" t="str">
        <f t="shared" si="152"/>
        <v/>
      </c>
      <c r="AQ109" s="125"/>
      <c r="AR109" s="126" t="str">
        <f t="shared" si="153"/>
        <v/>
      </c>
      <c r="AS109" s="126" t="str">
        <f t="shared" si="154"/>
        <v/>
      </c>
      <c r="AT109" s="126"/>
      <c r="AU109" s="62" t="str">
        <f t="shared" si="136"/>
        <v/>
      </c>
      <c r="AV109" s="62" t="str">
        <f t="shared" si="137"/>
        <v/>
      </c>
      <c r="AW109" s="62" t="str">
        <f t="shared" si="138"/>
        <v/>
      </c>
      <c r="AX109" s="61" t="str">
        <f t="shared" si="155"/>
        <v/>
      </c>
      <c r="AY109" s="61"/>
      <c r="AZ109" s="33" t="str">
        <f>IF(B109="","",VLOOKUP($A$3,'Tab1-Plan'!$B$30:$F$33,IF(B109&lt;65,2,3),FALSE))</f>
        <v/>
      </c>
      <c r="BA109" s="33" t="str">
        <f>IF(T109="","",VLOOKUP($A$3,'Tab1-Plan'!$B$30:$F$33,IF(T109&lt;65,4,5),FALSE))</f>
        <v/>
      </c>
      <c r="BB109" s="115"/>
      <c r="BC109" s="126" t="str">
        <f t="shared" si="139"/>
        <v/>
      </c>
      <c r="BD109" s="126" t="str">
        <f t="shared" si="140"/>
        <v/>
      </c>
      <c r="BE109" s="125"/>
      <c r="BF109" s="62" t="str">
        <f t="shared" si="141"/>
        <v/>
      </c>
      <c r="BG109" s="62" t="str">
        <f t="shared" si="142"/>
        <v/>
      </c>
      <c r="BH109" s="62" t="str">
        <f t="shared" si="143"/>
        <v/>
      </c>
      <c r="BI109" s="61" t="str">
        <f t="shared" si="144"/>
        <v/>
      </c>
      <c r="BJ109" s="61"/>
      <c r="BK109" s="61" t="str">
        <f t="shared" si="145"/>
        <v/>
      </c>
      <c r="BL109" s="61" t="str">
        <f t="shared" si="146"/>
        <v/>
      </c>
      <c r="BM109" s="127"/>
      <c r="BU109" s="37"/>
      <c r="BV109" s="127"/>
      <c r="CD109" s="37"/>
      <c r="CE109" s="127"/>
      <c r="CF109" s="127"/>
    </row>
    <row r="110" spans="1:84">
      <c r="A110" s="26" t="str">
        <f t="shared" si="109"/>
        <v/>
      </c>
      <c r="B110" s="26" t="str">
        <f t="shared" si="110"/>
        <v/>
      </c>
      <c r="C110" s="26" t="str">
        <f t="shared" si="123"/>
        <v/>
      </c>
      <c r="D110" s="103" t="str">
        <f t="shared" si="124"/>
        <v/>
      </c>
      <c r="E110" s="118" t="str">
        <f t="shared" si="125"/>
        <v/>
      </c>
      <c r="F110" s="103" t="str">
        <f t="shared" si="126"/>
        <v/>
      </c>
      <c r="G110" s="103"/>
      <c r="H110" s="60" t="str">
        <f t="shared" si="82"/>
        <v/>
      </c>
      <c r="I110" s="64"/>
      <c r="J110" s="64"/>
      <c r="K110" s="103" t="str">
        <f t="shared" si="111"/>
        <v/>
      </c>
      <c r="L110" s="103" t="str">
        <f t="shared" si="83"/>
        <v/>
      </c>
      <c r="M110" s="103" t="str">
        <f t="shared" si="84"/>
        <v/>
      </c>
      <c r="N110" s="103" t="str">
        <f t="shared" si="85"/>
        <v/>
      </c>
      <c r="O110" s="103" t="str">
        <f t="shared" si="86"/>
        <v/>
      </c>
      <c r="P110" s="103" t="str">
        <f t="shared" si="112"/>
        <v/>
      </c>
      <c r="Q110" s="103" t="str">
        <f t="shared" si="87"/>
        <v/>
      </c>
      <c r="R110" s="103" t="str">
        <f t="shared" si="88"/>
        <v/>
      </c>
      <c r="T110" s="26" t="str">
        <f t="shared" si="113"/>
        <v/>
      </c>
      <c r="U110" s="119" t="str">
        <f t="shared" si="127"/>
        <v/>
      </c>
      <c r="V110" s="119"/>
      <c r="W110" s="120" t="str">
        <f t="shared" si="147"/>
        <v/>
      </c>
      <c r="X110" s="120" t="str">
        <f t="shared" si="128"/>
        <v/>
      </c>
      <c r="Y110" s="120" t="str">
        <f t="shared" si="129"/>
        <v/>
      </c>
      <c r="Z110" s="120"/>
      <c r="AA110" s="119" t="str">
        <f t="shared" si="148"/>
        <v/>
      </c>
      <c r="AC110" s="26" t="str">
        <f t="shared" si="130"/>
        <v/>
      </c>
      <c r="AD110" s="25" t="str">
        <f t="shared" si="131"/>
        <v/>
      </c>
      <c r="AE110" s="105"/>
      <c r="AF110" s="26" t="str">
        <f t="shared" si="132"/>
        <v/>
      </c>
      <c r="AG110" s="25" t="str">
        <f t="shared" si="133"/>
        <v/>
      </c>
      <c r="AH110" s="123"/>
      <c r="AI110" s="51" t="str">
        <f t="shared" si="134"/>
        <v/>
      </c>
      <c r="AJ110" s="35" t="str">
        <f t="shared" si="135"/>
        <v/>
      </c>
      <c r="AL110" s="25" t="str">
        <f t="shared" si="149"/>
        <v/>
      </c>
      <c r="AM110" s="25" t="str">
        <f t="shared" si="150"/>
        <v/>
      </c>
      <c r="AO110" s="33" t="str">
        <f t="shared" si="151"/>
        <v/>
      </c>
      <c r="AP110" s="33" t="str">
        <f t="shared" si="152"/>
        <v/>
      </c>
      <c r="AQ110" s="125"/>
      <c r="AR110" s="126" t="str">
        <f t="shared" si="153"/>
        <v/>
      </c>
      <c r="AS110" s="126" t="str">
        <f t="shared" si="154"/>
        <v/>
      </c>
      <c r="AT110" s="126"/>
      <c r="AU110" s="62" t="str">
        <f t="shared" si="136"/>
        <v/>
      </c>
      <c r="AV110" s="62" t="str">
        <f t="shared" si="137"/>
        <v/>
      </c>
      <c r="AW110" s="62" t="str">
        <f t="shared" si="138"/>
        <v/>
      </c>
      <c r="AX110" s="61" t="str">
        <f t="shared" si="155"/>
        <v/>
      </c>
      <c r="AY110" s="61"/>
      <c r="AZ110" s="33" t="str">
        <f>IF(B110="","",VLOOKUP($A$3,'Tab1-Plan'!$B$30:$F$33,IF(B110&lt;65,2,3),FALSE))</f>
        <v/>
      </c>
      <c r="BA110" s="33" t="str">
        <f>IF(T110="","",VLOOKUP($A$3,'Tab1-Plan'!$B$30:$F$33,IF(T110&lt;65,4,5),FALSE))</f>
        <v/>
      </c>
      <c r="BB110" s="115"/>
      <c r="BC110" s="126" t="str">
        <f t="shared" si="139"/>
        <v/>
      </c>
      <c r="BD110" s="126" t="str">
        <f t="shared" si="140"/>
        <v/>
      </c>
      <c r="BE110" s="125"/>
      <c r="BF110" s="62" t="str">
        <f t="shared" si="141"/>
        <v/>
      </c>
      <c r="BG110" s="62" t="str">
        <f t="shared" si="142"/>
        <v/>
      </c>
      <c r="BH110" s="62" t="str">
        <f t="shared" si="143"/>
        <v/>
      </c>
      <c r="BI110" s="61" t="str">
        <f t="shared" si="144"/>
        <v/>
      </c>
      <c r="BJ110" s="61"/>
      <c r="BK110" s="61" t="str">
        <f t="shared" si="145"/>
        <v/>
      </c>
      <c r="BL110" s="61" t="str">
        <f t="shared" si="146"/>
        <v/>
      </c>
      <c r="BM110" s="127"/>
      <c r="BU110" s="37"/>
      <c r="BV110" s="127"/>
      <c r="CD110" s="37"/>
      <c r="CE110" s="127"/>
      <c r="CF110" s="127"/>
    </row>
    <row r="111" spans="1:84">
      <c r="A111" s="26" t="str">
        <f t="shared" si="109"/>
        <v/>
      </c>
      <c r="B111" s="26" t="str">
        <f t="shared" si="110"/>
        <v/>
      </c>
      <c r="C111" s="26" t="str">
        <f t="shared" si="123"/>
        <v/>
      </c>
      <c r="D111" s="103" t="str">
        <f t="shared" si="124"/>
        <v/>
      </c>
      <c r="E111" s="118" t="str">
        <f t="shared" si="125"/>
        <v/>
      </c>
      <c r="F111" s="103" t="str">
        <f t="shared" si="126"/>
        <v/>
      </c>
      <c r="G111" s="103"/>
      <c r="H111" s="60" t="str">
        <f t="shared" si="82"/>
        <v/>
      </c>
      <c r="I111" s="64"/>
      <c r="J111" s="64"/>
      <c r="K111" s="103" t="str">
        <f t="shared" si="111"/>
        <v/>
      </c>
      <c r="L111" s="103" t="str">
        <f t="shared" si="83"/>
        <v/>
      </c>
      <c r="M111" s="103" t="str">
        <f t="shared" si="84"/>
        <v/>
      </c>
      <c r="N111" s="103" t="str">
        <f t="shared" si="85"/>
        <v/>
      </c>
      <c r="O111" s="103" t="str">
        <f t="shared" si="86"/>
        <v/>
      </c>
      <c r="P111" s="103" t="str">
        <f t="shared" si="112"/>
        <v/>
      </c>
      <c r="Q111" s="103" t="str">
        <f t="shared" si="87"/>
        <v/>
      </c>
      <c r="R111" s="103" t="str">
        <f t="shared" si="88"/>
        <v/>
      </c>
      <c r="T111" s="26" t="str">
        <f t="shared" si="113"/>
        <v/>
      </c>
      <c r="U111" s="119" t="str">
        <f t="shared" si="127"/>
        <v/>
      </c>
      <c r="V111" s="119"/>
      <c r="W111" s="120" t="str">
        <f t="shared" si="147"/>
        <v/>
      </c>
      <c r="X111" s="120" t="str">
        <f t="shared" si="128"/>
        <v/>
      </c>
      <c r="Y111" s="120" t="str">
        <f t="shared" si="129"/>
        <v/>
      </c>
      <c r="Z111" s="120"/>
      <c r="AA111" s="119" t="str">
        <f t="shared" si="148"/>
        <v/>
      </c>
      <c r="AC111" s="26" t="str">
        <f t="shared" si="130"/>
        <v/>
      </c>
      <c r="AD111" s="25" t="str">
        <f t="shared" si="131"/>
        <v/>
      </c>
      <c r="AE111" s="105"/>
      <c r="AF111" s="26" t="str">
        <f t="shared" si="132"/>
        <v/>
      </c>
      <c r="AG111" s="25" t="str">
        <f t="shared" si="133"/>
        <v/>
      </c>
      <c r="AH111" s="123"/>
      <c r="AI111" s="51" t="str">
        <f t="shared" si="134"/>
        <v/>
      </c>
      <c r="AJ111" s="35" t="str">
        <f t="shared" si="135"/>
        <v/>
      </c>
      <c r="AL111" s="25" t="str">
        <f t="shared" si="149"/>
        <v/>
      </c>
      <c r="AM111" s="25" t="str">
        <f t="shared" si="150"/>
        <v/>
      </c>
      <c r="AO111" s="33" t="str">
        <f t="shared" si="151"/>
        <v/>
      </c>
      <c r="AP111" s="33" t="str">
        <f t="shared" si="152"/>
        <v/>
      </c>
      <c r="AQ111" s="125"/>
      <c r="AR111" s="126" t="str">
        <f t="shared" si="153"/>
        <v/>
      </c>
      <c r="AS111" s="126" t="str">
        <f t="shared" si="154"/>
        <v/>
      </c>
      <c r="AT111" s="126"/>
      <c r="AU111" s="62" t="str">
        <f t="shared" si="136"/>
        <v/>
      </c>
      <c r="AV111" s="62" t="str">
        <f t="shared" si="137"/>
        <v/>
      </c>
      <c r="AW111" s="62" t="str">
        <f t="shared" si="138"/>
        <v/>
      </c>
      <c r="AX111" s="61" t="str">
        <f t="shared" si="155"/>
        <v/>
      </c>
      <c r="AY111" s="61"/>
      <c r="AZ111" s="33" t="str">
        <f>IF(B111="","",VLOOKUP($A$3,'Tab1-Plan'!$B$30:$F$33,IF(B111&lt;65,2,3),FALSE))</f>
        <v/>
      </c>
      <c r="BA111" s="33" t="str">
        <f>IF(T111="","",VLOOKUP($A$3,'Tab1-Plan'!$B$30:$F$33,IF(T111&lt;65,4,5),FALSE))</f>
        <v/>
      </c>
      <c r="BB111" s="115"/>
      <c r="BC111" s="126" t="str">
        <f t="shared" si="139"/>
        <v/>
      </c>
      <c r="BD111" s="126" t="str">
        <f t="shared" si="140"/>
        <v/>
      </c>
      <c r="BE111" s="125"/>
      <c r="BF111" s="62" t="str">
        <f t="shared" si="141"/>
        <v/>
      </c>
      <c r="BG111" s="62" t="str">
        <f t="shared" si="142"/>
        <v/>
      </c>
      <c r="BH111" s="62" t="str">
        <f t="shared" si="143"/>
        <v/>
      </c>
      <c r="BI111" s="61" t="str">
        <f t="shared" si="144"/>
        <v/>
      </c>
      <c r="BJ111" s="61"/>
      <c r="BK111" s="61" t="str">
        <f t="shared" si="145"/>
        <v/>
      </c>
      <c r="BL111" s="61" t="str">
        <f t="shared" si="146"/>
        <v/>
      </c>
      <c r="BM111" s="127"/>
      <c r="BU111" s="37"/>
      <c r="BV111" s="127"/>
      <c r="CD111" s="37"/>
      <c r="CE111" s="127"/>
      <c r="CF111" s="127"/>
    </row>
    <row r="112" spans="1:84">
      <c r="A112" s="26" t="str">
        <f t="shared" si="109"/>
        <v/>
      </c>
      <c r="B112" s="26" t="str">
        <f t="shared" si="110"/>
        <v/>
      </c>
      <c r="C112" s="26" t="str">
        <f t="shared" si="123"/>
        <v/>
      </c>
      <c r="D112" s="103" t="str">
        <f t="shared" si="124"/>
        <v/>
      </c>
      <c r="E112" s="118" t="str">
        <f t="shared" si="125"/>
        <v/>
      </c>
      <c r="F112" s="103" t="str">
        <f t="shared" si="126"/>
        <v/>
      </c>
      <c r="G112" s="103"/>
      <c r="H112" s="60" t="str">
        <f t="shared" si="82"/>
        <v/>
      </c>
      <c r="I112" s="64"/>
      <c r="J112" s="64"/>
      <c r="K112" s="103" t="str">
        <f t="shared" si="111"/>
        <v/>
      </c>
      <c r="L112" s="103" t="str">
        <f t="shared" si="83"/>
        <v/>
      </c>
      <c r="M112" s="103" t="str">
        <f t="shared" si="84"/>
        <v/>
      </c>
      <c r="N112" s="103" t="str">
        <f t="shared" si="85"/>
        <v/>
      </c>
      <c r="O112" s="103" t="str">
        <f t="shared" si="86"/>
        <v/>
      </c>
      <c r="P112" s="103" t="str">
        <f t="shared" si="112"/>
        <v/>
      </c>
      <c r="Q112" s="103" t="str">
        <f t="shared" si="87"/>
        <v/>
      </c>
      <c r="R112" s="103" t="str">
        <f t="shared" si="88"/>
        <v/>
      </c>
      <c r="T112" s="26" t="str">
        <f t="shared" si="113"/>
        <v/>
      </c>
      <c r="U112" s="119" t="str">
        <f t="shared" si="127"/>
        <v/>
      </c>
      <c r="V112" s="119"/>
      <c r="W112" s="120" t="str">
        <f t="shared" si="147"/>
        <v/>
      </c>
      <c r="X112" s="120" t="str">
        <f t="shared" si="128"/>
        <v/>
      </c>
      <c r="Y112" s="120" t="str">
        <f t="shared" si="129"/>
        <v/>
      </c>
      <c r="Z112" s="120"/>
      <c r="AA112" s="119" t="str">
        <f t="shared" si="148"/>
        <v/>
      </c>
      <c r="AC112" s="26" t="str">
        <f t="shared" si="130"/>
        <v/>
      </c>
      <c r="AD112" s="25" t="str">
        <f t="shared" si="131"/>
        <v/>
      </c>
      <c r="AE112" s="105"/>
      <c r="AF112" s="26" t="str">
        <f t="shared" si="132"/>
        <v/>
      </c>
      <c r="AG112" s="25" t="str">
        <f t="shared" si="133"/>
        <v/>
      </c>
      <c r="AH112" s="123"/>
      <c r="AI112" s="51" t="str">
        <f t="shared" si="134"/>
        <v/>
      </c>
      <c r="AJ112" s="35" t="str">
        <f t="shared" si="135"/>
        <v/>
      </c>
      <c r="AL112" s="25" t="str">
        <f t="shared" si="149"/>
        <v/>
      </c>
      <c r="AM112" s="25" t="str">
        <f t="shared" si="150"/>
        <v/>
      </c>
      <c r="AO112" s="33" t="str">
        <f t="shared" si="151"/>
        <v/>
      </c>
      <c r="AP112" s="33" t="str">
        <f t="shared" si="152"/>
        <v/>
      </c>
      <c r="AQ112" s="125"/>
      <c r="AR112" s="126" t="str">
        <f t="shared" si="153"/>
        <v/>
      </c>
      <c r="AS112" s="126" t="str">
        <f t="shared" si="154"/>
        <v/>
      </c>
      <c r="AT112" s="126"/>
      <c r="AU112" s="62" t="str">
        <f t="shared" si="136"/>
        <v/>
      </c>
      <c r="AV112" s="62" t="str">
        <f t="shared" si="137"/>
        <v/>
      </c>
      <c r="AW112" s="62" t="str">
        <f t="shared" si="138"/>
        <v/>
      </c>
      <c r="AX112" s="61" t="str">
        <f t="shared" si="155"/>
        <v/>
      </c>
      <c r="AY112" s="61"/>
      <c r="AZ112" s="33" t="str">
        <f>IF(B112="","",VLOOKUP($A$3,'Tab1-Plan'!$B$30:$F$33,IF(B112&lt;65,2,3),FALSE))</f>
        <v/>
      </c>
      <c r="BA112" s="33" t="str">
        <f>IF(T112="","",VLOOKUP($A$3,'Tab1-Plan'!$B$30:$F$33,IF(T112&lt;65,4,5),FALSE))</f>
        <v/>
      </c>
      <c r="BB112" s="115"/>
      <c r="BC112" s="126" t="str">
        <f t="shared" si="139"/>
        <v/>
      </c>
      <c r="BD112" s="126" t="str">
        <f t="shared" si="140"/>
        <v/>
      </c>
      <c r="BE112" s="125"/>
      <c r="BF112" s="62" t="str">
        <f t="shared" si="141"/>
        <v/>
      </c>
      <c r="BG112" s="62" t="str">
        <f t="shared" si="142"/>
        <v/>
      </c>
      <c r="BH112" s="62" t="str">
        <f t="shared" si="143"/>
        <v/>
      </c>
      <c r="BI112" s="61" t="str">
        <f t="shared" si="144"/>
        <v/>
      </c>
      <c r="BJ112" s="61"/>
      <c r="BK112" s="61" t="str">
        <f t="shared" si="145"/>
        <v/>
      </c>
      <c r="BL112" s="61" t="str">
        <f t="shared" si="146"/>
        <v/>
      </c>
      <c r="BM112" s="127"/>
      <c r="BU112" s="37"/>
      <c r="BV112" s="127"/>
      <c r="CD112" s="37"/>
      <c r="CE112" s="127"/>
      <c r="CF112" s="127"/>
    </row>
    <row r="113" spans="1:84">
      <c r="A113" s="26" t="str">
        <f t="shared" si="109"/>
        <v/>
      </c>
      <c r="B113" s="26" t="str">
        <f t="shared" si="110"/>
        <v/>
      </c>
      <c r="C113" s="26" t="str">
        <f t="shared" si="123"/>
        <v/>
      </c>
      <c r="D113" s="103" t="str">
        <f t="shared" si="124"/>
        <v/>
      </c>
      <c r="E113" s="118" t="str">
        <f t="shared" si="125"/>
        <v/>
      </c>
      <c r="F113" s="103" t="str">
        <f t="shared" si="126"/>
        <v/>
      </c>
      <c r="G113" s="103"/>
      <c r="H113" s="60" t="str">
        <f t="shared" si="82"/>
        <v/>
      </c>
      <c r="I113" s="64"/>
      <c r="J113" s="64"/>
      <c r="K113" s="103" t="str">
        <f t="shared" si="111"/>
        <v/>
      </c>
      <c r="L113" s="103" t="str">
        <f t="shared" si="83"/>
        <v/>
      </c>
      <c r="M113" s="103" t="str">
        <f t="shared" si="84"/>
        <v/>
      </c>
      <c r="N113" s="103" t="str">
        <f t="shared" si="85"/>
        <v/>
      </c>
      <c r="O113" s="103" t="str">
        <f t="shared" si="86"/>
        <v/>
      </c>
      <c r="P113" s="103" t="str">
        <f t="shared" si="112"/>
        <v/>
      </c>
      <c r="Q113" s="103" t="str">
        <f t="shared" si="87"/>
        <v/>
      </c>
      <c r="R113" s="103" t="str">
        <f t="shared" si="88"/>
        <v/>
      </c>
      <c r="T113" s="26" t="str">
        <f t="shared" si="113"/>
        <v/>
      </c>
      <c r="U113" s="119" t="str">
        <f t="shared" si="127"/>
        <v/>
      </c>
      <c r="V113" s="119"/>
      <c r="W113" s="120" t="str">
        <f t="shared" si="147"/>
        <v/>
      </c>
      <c r="X113" s="120" t="str">
        <f t="shared" si="128"/>
        <v/>
      </c>
      <c r="Y113" s="120" t="str">
        <f t="shared" si="129"/>
        <v/>
      </c>
      <c r="Z113" s="120"/>
      <c r="AA113" s="119" t="str">
        <f t="shared" si="148"/>
        <v/>
      </c>
      <c r="AC113" s="26" t="str">
        <f t="shared" si="130"/>
        <v/>
      </c>
      <c r="AD113" s="25" t="str">
        <f t="shared" si="131"/>
        <v/>
      </c>
      <c r="AE113" s="105"/>
      <c r="AF113" s="26" t="str">
        <f t="shared" si="132"/>
        <v/>
      </c>
      <c r="AG113" s="25" t="str">
        <f t="shared" si="133"/>
        <v/>
      </c>
      <c r="AH113" s="123"/>
      <c r="AI113" s="51" t="str">
        <f t="shared" si="134"/>
        <v/>
      </c>
      <c r="AJ113" s="35" t="str">
        <f t="shared" si="135"/>
        <v/>
      </c>
      <c r="AL113" s="25" t="str">
        <f t="shared" si="149"/>
        <v/>
      </c>
      <c r="AM113" s="25" t="str">
        <f t="shared" si="150"/>
        <v/>
      </c>
      <c r="AO113" s="33" t="str">
        <f t="shared" si="151"/>
        <v/>
      </c>
      <c r="AP113" s="33" t="str">
        <f t="shared" si="152"/>
        <v/>
      </c>
      <c r="AQ113" s="125"/>
      <c r="AR113" s="126" t="str">
        <f t="shared" si="153"/>
        <v/>
      </c>
      <c r="AS113" s="126" t="str">
        <f t="shared" si="154"/>
        <v/>
      </c>
      <c r="AT113" s="126"/>
      <c r="AU113" s="62" t="str">
        <f t="shared" si="136"/>
        <v/>
      </c>
      <c r="AV113" s="62" t="str">
        <f t="shared" si="137"/>
        <v/>
      </c>
      <c r="AW113" s="62" t="str">
        <f t="shared" si="138"/>
        <v/>
      </c>
      <c r="AX113" s="61" t="str">
        <f t="shared" si="155"/>
        <v/>
      </c>
      <c r="AY113" s="61"/>
      <c r="AZ113" s="33" t="str">
        <f>IF(B113="","",VLOOKUP($A$3,'Tab1-Plan'!$B$30:$F$33,IF(B113&lt;65,2,3),FALSE))</f>
        <v/>
      </c>
      <c r="BA113" s="33" t="str">
        <f>IF(T113="","",VLOOKUP($A$3,'Tab1-Plan'!$B$30:$F$33,IF(T113&lt;65,4,5),FALSE))</f>
        <v/>
      </c>
      <c r="BB113" s="115"/>
      <c r="BC113" s="126" t="str">
        <f t="shared" si="139"/>
        <v/>
      </c>
      <c r="BD113" s="126" t="str">
        <f t="shared" si="140"/>
        <v/>
      </c>
      <c r="BE113" s="125"/>
      <c r="BF113" s="62" t="str">
        <f t="shared" si="141"/>
        <v/>
      </c>
      <c r="BG113" s="62" t="str">
        <f t="shared" si="142"/>
        <v/>
      </c>
      <c r="BH113" s="62" t="str">
        <f t="shared" si="143"/>
        <v/>
      </c>
      <c r="BI113" s="61" t="str">
        <f t="shared" si="144"/>
        <v/>
      </c>
      <c r="BJ113" s="61"/>
      <c r="BK113" s="61" t="str">
        <f t="shared" si="145"/>
        <v/>
      </c>
      <c r="BL113" s="61" t="str">
        <f t="shared" si="146"/>
        <v/>
      </c>
      <c r="BM113" s="127"/>
      <c r="BU113" s="37"/>
      <c r="BV113" s="127"/>
      <c r="CD113" s="37"/>
      <c r="CE113" s="127"/>
      <c r="CF113" s="127"/>
    </row>
    <row r="114" spans="1:84">
      <c r="A114" s="26" t="str">
        <f t="shared" si="109"/>
        <v/>
      </c>
      <c r="B114" s="26" t="str">
        <f t="shared" si="110"/>
        <v/>
      </c>
      <c r="C114" s="26" t="str">
        <f t="shared" si="123"/>
        <v/>
      </c>
      <c r="D114" s="103" t="str">
        <f t="shared" si="124"/>
        <v/>
      </c>
      <c r="E114" s="118" t="str">
        <f t="shared" si="125"/>
        <v/>
      </c>
      <c r="F114" s="103" t="str">
        <f t="shared" si="126"/>
        <v/>
      </c>
      <c r="G114" s="103"/>
      <c r="H114" s="60" t="str">
        <f t="shared" si="82"/>
        <v/>
      </c>
      <c r="I114" s="64"/>
      <c r="J114" s="64"/>
      <c r="K114" s="103" t="str">
        <f t="shared" si="111"/>
        <v/>
      </c>
      <c r="L114" s="103" t="str">
        <f t="shared" si="83"/>
        <v/>
      </c>
      <c r="M114" s="103" t="str">
        <f t="shared" si="84"/>
        <v/>
      </c>
      <c r="N114" s="103" t="str">
        <f t="shared" si="85"/>
        <v/>
      </c>
      <c r="O114" s="103" t="str">
        <f t="shared" si="86"/>
        <v/>
      </c>
      <c r="P114" s="103" t="str">
        <f t="shared" si="112"/>
        <v/>
      </c>
      <c r="Q114" s="103" t="str">
        <f t="shared" si="87"/>
        <v/>
      </c>
      <c r="R114" s="103" t="str">
        <f t="shared" si="88"/>
        <v/>
      </c>
      <c r="T114" s="26" t="str">
        <f t="shared" si="113"/>
        <v/>
      </c>
      <c r="U114" s="119" t="str">
        <f t="shared" si="127"/>
        <v/>
      </c>
      <c r="V114" s="119"/>
      <c r="W114" s="120" t="str">
        <f t="shared" si="147"/>
        <v/>
      </c>
      <c r="X114" s="120" t="str">
        <f t="shared" si="128"/>
        <v/>
      </c>
      <c r="Y114" s="120" t="str">
        <f t="shared" si="129"/>
        <v/>
      </c>
      <c r="Z114" s="120"/>
      <c r="AA114" s="119" t="str">
        <f t="shared" si="148"/>
        <v/>
      </c>
      <c r="AC114" s="26" t="str">
        <f t="shared" si="130"/>
        <v/>
      </c>
      <c r="AD114" s="25" t="str">
        <f t="shared" si="131"/>
        <v/>
      </c>
      <c r="AE114" s="105"/>
      <c r="AF114" s="26" t="str">
        <f t="shared" si="132"/>
        <v/>
      </c>
      <c r="AG114" s="25" t="str">
        <f t="shared" si="133"/>
        <v/>
      </c>
      <c r="AH114" s="123"/>
      <c r="AI114" s="51" t="str">
        <f t="shared" si="134"/>
        <v/>
      </c>
      <c r="AJ114" s="35" t="str">
        <f t="shared" si="135"/>
        <v/>
      </c>
      <c r="AL114" s="25" t="str">
        <f t="shared" si="149"/>
        <v/>
      </c>
      <c r="AM114" s="25" t="str">
        <f t="shared" si="150"/>
        <v/>
      </c>
      <c r="AO114" s="33" t="str">
        <f t="shared" si="151"/>
        <v/>
      </c>
      <c r="AP114" s="33" t="str">
        <f t="shared" si="152"/>
        <v/>
      </c>
      <c r="AQ114" s="125"/>
      <c r="AR114" s="126" t="str">
        <f t="shared" si="153"/>
        <v/>
      </c>
      <c r="AS114" s="126" t="str">
        <f t="shared" si="154"/>
        <v/>
      </c>
      <c r="AT114" s="126"/>
      <c r="AU114" s="62" t="str">
        <f t="shared" si="136"/>
        <v/>
      </c>
      <c r="AV114" s="62" t="str">
        <f t="shared" si="137"/>
        <v/>
      </c>
      <c r="AW114" s="62" t="str">
        <f t="shared" si="138"/>
        <v/>
      </c>
      <c r="AX114" s="61" t="str">
        <f t="shared" si="155"/>
        <v/>
      </c>
      <c r="AY114" s="61"/>
      <c r="AZ114" s="33" t="str">
        <f>IF(B114="","",VLOOKUP($A$3,'Tab1-Plan'!$B$30:$F$33,IF(B114&lt;65,2,3),FALSE))</f>
        <v/>
      </c>
      <c r="BA114" s="33" t="str">
        <f>IF(T114="","",VLOOKUP($A$3,'Tab1-Plan'!$B$30:$F$33,IF(T114&lt;65,4,5),FALSE))</f>
        <v/>
      </c>
      <c r="BB114" s="115"/>
      <c r="BC114" s="126" t="str">
        <f t="shared" si="139"/>
        <v/>
      </c>
      <c r="BD114" s="126" t="str">
        <f t="shared" si="140"/>
        <v/>
      </c>
      <c r="BE114" s="125"/>
      <c r="BF114" s="62" t="str">
        <f t="shared" si="141"/>
        <v/>
      </c>
      <c r="BG114" s="62" t="str">
        <f t="shared" si="142"/>
        <v/>
      </c>
      <c r="BH114" s="62" t="str">
        <f t="shared" si="143"/>
        <v/>
      </c>
      <c r="BI114" s="61" t="str">
        <f t="shared" si="144"/>
        <v/>
      </c>
      <c r="BJ114" s="61"/>
      <c r="BK114" s="61" t="str">
        <f t="shared" si="145"/>
        <v/>
      </c>
      <c r="BL114" s="61" t="str">
        <f t="shared" si="146"/>
        <v/>
      </c>
      <c r="BM114" s="127"/>
      <c r="BU114" s="37"/>
      <c r="BV114" s="127"/>
      <c r="CD114" s="37"/>
      <c r="CE114" s="127"/>
      <c r="CF114" s="127"/>
    </row>
    <row r="115" spans="1:84">
      <c r="A115" s="26" t="str">
        <f t="shared" si="109"/>
        <v/>
      </c>
      <c r="B115" s="26" t="str">
        <f t="shared" si="110"/>
        <v/>
      </c>
      <c r="C115" s="26" t="str">
        <f t="shared" si="123"/>
        <v/>
      </c>
      <c r="D115" s="103" t="str">
        <f t="shared" si="124"/>
        <v/>
      </c>
      <c r="E115" s="118" t="str">
        <f t="shared" si="125"/>
        <v/>
      </c>
      <c r="F115" s="103" t="str">
        <f t="shared" si="126"/>
        <v/>
      </c>
      <c r="G115" s="103"/>
      <c r="H115" s="60" t="str">
        <f t="shared" si="82"/>
        <v/>
      </c>
      <c r="I115" s="64"/>
      <c r="J115" s="64"/>
      <c r="K115" s="103" t="str">
        <f t="shared" si="111"/>
        <v/>
      </c>
      <c r="L115" s="103" t="str">
        <f t="shared" si="83"/>
        <v/>
      </c>
      <c r="M115" s="103" t="str">
        <f t="shared" si="84"/>
        <v/>
      </c>
      <c r="N115" s="103" t="str">
        <f t="shared" si="85"/>
        <v/>
      </c>
      <c r="O115" s="103" t="str">
        <f t="shared" si="86"/>
        <v/>
      </c>
      <c r="P115" s="103" t="str">
        <f t="shared" si="112"/>
        <v/>
      </c>
      <c r="Q115" s="103" t="str">
        <f t="shared" si="87"/>
        <v/>
      </c>
      <c r="R115" s="103" t="str">
        <f t="shared" si="88"/>
        <v/>
      </c>
      <c r="T115" s="26" t="str">
        <f t="shared" si="113"/>
        <v/>
      </c>
      <c r="U115" s="119" t="str">
        <f t="shared" si="127"/>
        <v/>
      </c>
      <c r="V115" s="119"/>
      <c r="W115" s="120" t="str">
        <f t="shared" si="147"/>
        <v/>
      </c>
      <c r="X115" s="120" t="str">
        <f t="shared" si="128"/>
        <v/>
      </c>
      <c r="Y115" s="120" t="str">
        <f t="shared" si="129"/>
        <v/>
      </c>
      <c r="Z115" s="120"/>
      <c r="AA115" s="119" t="str">
        <f t="shared" si="148"/>
        <v/>
      </c>
      <c r="AC115" s="26" t="str">
        <f t="shared" si="130"/>
        <v/>
      </c>
      <c r="AD115" s="25" t="str">
        <f t="shared" si="131"/>
        <v/>
      </c>
      <c r="AE115" s="105"/>
      <c r="AF115" s="26" t="str">
        <f t="shared" si="132"/>
        <v/>
      </c>
      <c r="AG115" s="25" t="str">
        <f t="shared" si="133"/>
        <v/>
      </c>
      <c r="AH115" s="123"/>
      <c r="AI115" s="51" t="str">
        <f t="shared" si="134"/>
        <v/>
      </c>
      <c r="AJ115" s="35" t="str">
        <f t="shared" si="135"/>
        <v/>
      </c>
      <c r="AL115" s="25" t="str">
        <f t="shared" si="149"/>
        <v/>
      </c>
      <c r="AM115" s="25" t="str">
        <f t="shared" si="150"/>
        <v/>
      </c>
      <c r="AO115" s="33" t="str">
        <f t="shared" si="151"/>
        <v/>
      </c>
      <c r="AP115" s="33" t="str">
        <f t="shared" si="152"/>
        <v/>
      </c>
      <c r="AQ115" s="125"/>
      <c r="AR115" s="126" t="str">
        <f t="shared" si="153"/>
        <v/>
      </c>
      <c r="AS115" s="126" t="str">
        <f t="shared" si="154"/>
        <v/>
      </c>
      <c r="AT115" s="126"/>
      <c r="AU115" s="62" t="str">
        <f t="shared" si="136"/>
        <v/>
      </c>
      <c r="AV115" s="62" t="str">
        <f t="shared" si="137"/>
        <v/>
      </c>
      <c r="AW115" s="62" t="str">
        <f t="shared" si="138"/>
        <v/>
      </c>
      <c r="AX115" s="61" t="str">
        <f t="shared" si="155"/>
        <v/>
      </c>
      <c r="AY115" s="61"/>
      <c r="AZ115" s="33" t="str">
        <f>IF(B115="","",VLOOKUP($A$3,'Tab1-Plan'!$B$30:$F$33,IF(B115&lt;65,2,3),FALSE))</f>
        <v/>
      </c>
      <c r="BA115" s="33" t="str">
        <f>IF(T115="","",VLOOKUP($A$3,'Tab1-Plan'!$B$30:$F$33,IF(T115&lt;65,4,5),FALSE))</f>
        <v/>
      </c>
      <c r="BB115" s="115"/>
      <c r="BC115" s="126" t="str">
        <f t="shared" si="139"/>
        <v/>
      </c>
      <c r="BD115" s="126" t="str">
        <f t="shared" si="140"/>
        <v/>
      </c>
      <c r="BE115" s="125"/>
      <c r="BF115" s="62" t="str">
        <f t="shared" si="141"/>
        <v/>
      </c>
      <c r="BG115" s="62" t="str">
        <f t="shared" si="142"/>
        <v/>
      </c>
      <c r="BH115" s="62" t="str">
        <f t="shared" si="143"/>
        <v/>
      </c>
      <c r="BI115" s="61" t="str">
        <f t="shared" si="144"/>
        <v/>
      </c>
      <c r="BJ115" s="61"/>
      <c r="BK115" s="61" t="str">
        <f t="shared" si="145"/>
        <v/>
      </c>
      <c r="BL115" s="61" t="str">
        <f t="shared" si="146"/>
        <v/>
      </c>
      <c r="BM115" s="127"/>
      <c r="BU115" s="37"/>
      <c r="BV115" s="127"/>
      <c r="CD115" s="37"/>
      <c r="CE115" s="127"/>
      <c r="CF115" s="127"/>
    </row>
    <row r="116" spans="1:84">
      <c r="A116" s="26" t="str">
        <f t="shared" si="109"/>
        <v/>
      </c>
      <c r="B116" s="26" t="str">
        <f t="shared" si="110"/>
        <v/>
      </c>
      <c r="C116" s="26" t="str">
        <f t="shared" si="123"/>
        <v/>
      </c>
      <c r="D116" s="103" t="str">
        <f t="shared" si="124"/>
        <v/>
      </c>
      <c r="E116" s="118" t="str">
        <f t="shared" si="125"/>
        <v/>
      </c>
      <c r="F116" s="103" t="str">
        <f t="shared" si="126"/>
        <v/>
      </c>
      <c r="G116" s="103"/>
      <c r="H116" s="60" t="str">
        <f t="shared" si="82"/>
        <v/>
      </c>
      <c r="I116" s="64"/>
      <c r="J116" s="64"/>
      <c r="K116" s="103" t="str">
        <f t="shared" si="111"/>
        <v/>
      </c>
      <c r="L116" s="103" t="str">
        <f t="shared" si="83"/>
        <v/>
      </c>
      <c r="M116" s="103" t="str">
        <f t="shared" si="84"/>
        <v/>
      </c>
      <c r="N116" s="103" t="str">
        <f t="shared" si="85"/>
        <v/>
      </c>
      <c r="O116" s="103" t="str">
        <f t="shared" si="86"/>
        <v/>
      </c>
      <c r="P116" s="103" t="str">
        <f t="shared" si="112"/>
        <v/>
      </c>
      <c r="Q116" s="103" t="str">
        <f t="shared" si="87"/>
        <v/>
      </c>
      <c r="R116" s="103" t="str">
        <f t="shared" si="88"/>
        <v/>
      </c>
      <c r="T116" s="26" t="str">
        <f t="shared" si="113"/>
        <v/>
      </c>
      <c r="U116" s="119" t="str">
        <f t="shared" si="127"/>
        <v/>
      </c>
      <c r="V116" s="119"/>
      <c r="W116" s="120" t="str">
        <f t="shared" si="147"/>
        <v/>
      </c>
      <c r="X116" s="120" t="str">
        <f t="shared" si="128"/>
        <v/>
      </c>
      <c r="Y116" s="120" t="str">
        <f t="shared" si="129"/>
        <v/>
      </c>
      <c r="Z116" s="120"/>
      <c r="AA116" s="119" t="str">
        <f t="shared" si="148"/>
        <v/>
      </c>
      <c r="AC116" s="26" t="str">
        <f t="shared" si="130"/>
        <v/>
      </c>
      <c r="AD116" s="25" t="str">
        <f t="shared" si="131"/>
        <v/>
      </c>
      <c r="AE116" s="105"/>
      <c r="AF116" s="26" t="str">
        <f t="shared" si="132"/>
        <v/>
      </c>
      <c r="AG116" s="25" t="str">
        <f t="shared" si="133"/>
        <v/>
      </c>
      <c r="AH116" s="123"/>
      <c r="AI116" s="51" t="str">
        <f t="shared" si="134"/>
        <v/>
      </c>
      <c r="AJ116" s="35" t="str">
        <f t="shared" si="135"/>
        <v/>
      </c>
      <c r="AL116" s="25" t="str">
        <f t="shared" si="149"/>
        <v/>
      </c>
      <c r="AM116" s="25" t="str">
        <f t="shared" si="150"/>
        <v/>
      </c>
      <c r="AO116" s="33" t="str">
        <f t="shared" si="151"/>
        <v/>
      </c>
      <c r="AP116" s="33" t="str">
        <f t="shared" si="152"/>
        <v/>
      </c>
      <c r="AQ116" s="125"/>
      <c r="AR116" s="126" t="str">
        <f t="shared" si="153"/>
        <v/>
      </c>
      <c r="AS116" s="126" t="str">
        <f t="shared" si="154"/>
        <v/>
      </c>
      <c r="AT116" s="126"/>
      <c r="AU116" s="62" t="str">
        <f t="shared" si="136"/>
        <v/>
      </c>
      <c r="AV116" s="62" t="str">
        <f t="shared" si="137"/>
        <v/>
      </c>
      <c r="AW116" s="62" t="str">
        <f t="shared" si="138"/>
        <v/>
      </c>
      <c r="AX116" s="61" t="str">
        <f t="shared" si="155"/>
        <v/>
      </c>
      <c r="AY116" s="61"/>
      <c r="AZ116" s="33" t="str">
        <f>IF(B116="","",VLOOKUP($A$3,'Tab1-Plan'!$B$30:$F$33,IF(B116&lt;65,2,3),FALSE))</f>
        <v/>
      </c>
      <c r="BA116" s="33" t="str">
        <f>IF(T116="","",VLOOKUP($A$3,'Tab1-Plan'!$B$30:$F$33,IF(T116&lt;65,4,5),FALSE))</f>
        <v/>
      </c>
      <c r="BB116" s="115"/>
      <c r="BC116" s="126" t="str">
        <f t="shared" si="139"/>
        <v/>
      </c>
      <c r="BD116" s="126" t="str">
        <f t="shared" si="140"/>
        <v/>
      </c>
      <c r="BE116" s="125"/>
      <c r="BF116" s="62" t="str">
        <f t="shared" si="141"/>
        <v/>
      </c>
      <c r="BG116" s="62" t="str">
        <f t="shared" si="142"/>
        <v/>
      </c>
      <c r="BH116" s="62" t="str">
        <f t="shared" si="143"/>
        <v/>
      </c>
      <c r="BI116" s="61" t="str">
        <f t="shared" si="144"/>
        <v/>
      </c>
      <c r="BJ116" s="61"/>
      <c r="BK116" s="61" t="str">
        <f t="shared" si="145"/>
        <v/>
      </c>
      <c r="BL116" s="61" t="str">
        <f t="shared" si="146"/>
        <v/>
      </c>
      <c r="BM116" s="127"/>
      <c r="BU116" s="37"/>
      <c r="BV116" s="127"/>
      <c r="CD116" s="37"/>
      <c r="CE116" s="127"/>
      <c r="CF116" s="127"/>
    </row>
    <row r="117" spans="1:84">
      <c r="A117" s="26" t="str">
        <f t="shared" si="109"/>
        <v/>
      </c>
      <c r="B117" s="26" t="str">
        <f t="shared" si="110"/>
        <v/>
      </c>
      <c r="C117" s="26" t="str">
        <f t="shared" si="123"/>
        <v/>
      </c>
      <c r="D117" s="103" t="str">
        <f t="shared" si="124"/>
        <v/>
      </c>
      <c r="E117" s="118" t="str">
        <f t="shared" si="125"/>
        <v/>
      </c>
      <c r="F117" s="103" t="str">
        <f t="shared" si="126"/>
        <v/>
      </c>
      <c r="G117" s="103"/>
      <c r="H117" s="60" t="str">
        <f t="shared" si="82"/>
        <v/>
      </c>
      <c r="I117" s="64"/>
      <c r="J117" s="64"/>
      <c r="K117" s="103" t="str">
        <f t="shared" si="111"/>
        <v/>
      </c>
      <c r="L117" s="103" t="str">
        <f t="shared" si="83"/>
        <v/>
      </c>
      <c r="M117" s="103" t="str">
        <f t="shared" si="84"/>
        <v/>
      </c>
      <c r="N117" s="103" t="str">
        <f t="shared" si="85"/>
        <v/>
      </c>
      <c r="O117" s="103" t="str">
        <f t="shared" si="86"/>
        <v/>
      </c>
      <c r="P117" s="103" t="str">
        <f t="shared" si="112"/>
        <v/>
      </c>
      <c r="Q117" s="103" t="str">
        <f t="shared" si="87"/>
        <v/>
      </c>
      <c r="R117" s="103" t="str">
        <f t="shared" si="88"/>
        <v/>
      </c>
      <c r="T117" s="26" t="str">
        <f t="shared" si="113"/>
        <v/>
      </c>
      <c r="U117" s="119" t="str">
        <f t="shared" si="127"/>
        <v/>
      </c>
      <c r="V117" s="119"/>
      <c r="W117" s="120" t="str">
        <f t="shared" si="147"/>
        <v/>
      </c>
      <c r="X117" s="120" t="str">
        <f t="shared" si="128"/>
        <v/>
      </c>
      <c r="Y117" s="120" t="str">
        <f t="shared" si="129"/>
        <v/>
      </c>
      <c r="Z117" s="120"/>
      <c r="AA117" s="119" t="str">
        <f t="shared" si="148"/>
        <v/>
      </c>
      <c r="AC117" s="26" t="str">
        <f t="shared" si="130"/>
        <v/>
      </c>
      <c r="AD117" s="25" t="str">
        <f t="shared" si="131"/>
        <v/>
      </c>
      <c r="AE117" s="105"/>
      <c r="AF117" s="26" t="str">
        <f t="shared" si="132"/>
        <v/>
      </c>
      <c r="AG117" s="25" t="str">
        <f t="shared" si="133"/>
        <v/>
      </c>
      <c r="AH117" s="123"/>
      <c r="AI117" s="51" t="str">
        <f t="shared" si="134"/>
        <v/>
      </c>
      <c r="AJ117" s="35" t="str">
        <f t="shared" si="135"/>
        <v/>
      </c>
      <c r="AL117" s="25" t="str">
        <f t="shared" si="149"/>
        <v/>
      </c>
      <c r="AM117" s="25" t="str">
        <f t="shared" si="150"/>
        <v/>
      </c>
      <c r="AO117" s="33" t="str">
        <f t="shared" si="151"/>
        <v/>
      </c>
      <c r="AP117" s="33" t="str">
        <f t="shared" si="152"/>
        <v/>
      </c>
      <c r="AQ117" s="125"/>
      <c r="AR117" s="126" t="str">
        <f t="shared" si="153"/>
        <v/>
      </c>
      <c r="AS117" s="126" t="str">
        <f t="shared" si="154"/>
        <v/>
      </c>
      <c r="AT117" s="126"/>
      <c r="AU117" s="62" t="str">
        <f t="shared" si="136"/>
        <v/>
      </c>
      <c r="AV117" s="62" t="str">
        <f t="shared" si="137"/>
        <v/>
      </c>
      <c r="AW117" s="62" t="str">
        <f t="shared" si="138"/>
        <v/>
      </c>
      <c r="AX117" s="61" t="str">
        <f t="shared" si="155"/>
        <v/>
      </c>
      <c r="AY117" s="61"/>
      <c r="AZ117" s="33" t="str">
        <f>IF(B117="","",VLOOKUP($A$3,'Tab1-Plan'!$B$30:$F$33,IF(B117&lt;65,2,3),FALSE))</f>
        <v/>
      </c>
      <c r="BA117" s="33" t="str">
        <f>IF(T117="","",VLOOKUP($A$3,'Tab1-Plan'!$B$30:$F$33,IF(T117&lt;65,4,5),FALSE))</f>
        <v/>
      </c>
      <c r="BB117" s="115"/>
      <c r="BC117" s="126" t="str">
        <f t="shared" si="139"/>
        <v/>
      </c>
      <c r="BD117" s="126" t="str">
        <f t="shared" si="140"/>
        <v/>
      </c>
      <c r="BE117" s="125"/>
      <c r="BF117" s="62" t="str">
        <f t="shared" si="141"/>
        <v/>
      </c>
      <c r="BG117" s="62" t="str">
        <f t="shared" si="142"/>
        <v/>
      </c>
      <c r="BH117" s="62" t="str">
        <f t="shared" si="143"/>
        <v/>
      </c>
      <c r="BI117" s="61" t="str">
        <f t="shared" si="144"/>
        <v/>
      </c>
      <c r="BJ117" s="61"/>
      <c r="BK117" s="61" t="str">
        <f t="shared" si="145"/>
        <v/>
      </c>
      <c r="BL117" s="61" t="str">
        <f t="shared" si="146"/>
        <v/>
      </c>
      <c r="BM117" s="127"/>
      <c r="BU117" s="37"/>
      <c r="BV117" s="127"/>
      <c r="CD117" s="37"/>
      <c r="CE117" s="127"/>
      <c r="CF117" s="127"/>
    </row>
    <row r="118" spans="1:84">
      <c r="A118" s="26" t="str">
        <f t="shared" si="109"/>
        <v/>
      </c>
      <c r="B118" s="26" t="str">
        <f t="shared" si="110"/>
        <v/>
      </c>
      <c r="C118" s="26" t="str">
        <f t="shared" si="123"/>
        <v/>
      </c>
      <c r="D118" s="103" t="str">
        <f t="shared" si="124"/>
        <v/>
      </c>
      <c r="E118" s="118" t="str">
        <f t="shared" si="125"/>
        <v/>
      </c>
      <c r="F118" s="103" t="str">
        <f t="shared" si="126"/>
        <v/>
      </c>
      <c r="G118" s="103"/>
      <c r="H118" s="60" t="str">
        <f t="shared" si="82"/>
        <v/>
      </c>
      <c r="I118" s="64"/>
      <c r="J118" s="64"/>
      <c r="K118" s="103" t="str">
        <f t="shared" si="111"/>
        <v/>
      </c>
      <c r="L118" s="103" t="str">
        <f t="shared" si="83"/>
        <v/>
      </c>
      <c r="M118" s="103" t="str">
        <f t="shared" si="84"/>
        <v/>
      </c>
      <c r="N118" s="103" t="str">
        <f t="shared" si="85"/>
        <v/>
      </c>
      <c r="O118" s="103" t="str">
        <f t="shared" si="86"/>
        <v/>
      </c>
      <c r="P118" s="103" t="str">
        <f t="shared" si="112"/>
        <v/>
      </c>
      <c r="Q118" s="103" t="str">
        <f t="shared" si="87"/>
        <v/>
      </c>
      <c r="R118" s="103" t="str">
        <f t="shared" si="88"/>
        <v/>
      </c>
      <c r="T118" s="26" t="str">
        <f t="shared" si="113"/>
        <v/>
      </c>
      <c r="U118" s="119" t="str">
        <f t="shared" si="127"/>
        <v/>
      </c>
      <c r="V118" s="119"/>
      <c r="W118" s="120" t="str">
        <f t="shared" si="147"/>
        <v/>
      </c>
      <c r="X118" s="120" t="str">
        <f t="shared" si="128"/>
        <v/>
      </c>
      <c r="Y118" s="120" t="str">
        <f t="shared" si="129"/>
        <v/>
      </c>
      <c r="Z118" s="120"/>
      <c r="AA118" s="119" t="str">
        <f t="shared" si="148"/>
        <v/>
      </c>
      <c r="AC118" s="26" t="str">
        <f t="shared" si="130"/>
        <v/>
      </c>
      <c r="AD118" s="25" t="str">
        <f t="shared" si="131"/>
        <v/>
      </c>
      <c r="AE118" s="105"/>
      <c r="AF118" s="26" t="str">
        <f t="shared" si="132"/>
        <v/>
      </c>
      <c r="AG118" s="25" t="str">
        <f t="shared" si="133"/>
        <v/>
      </c>
      <c r="AH118" s="123"/>
      <c r="AI118" s="51" t="str">
        <f t="shared" si="134"/>
        <v/>
      </c>
      <c r="AJ118" s="35" t="str">
        <f t="shared" si="135"/>
        <v/>
      </c>
      <c r="AL118" s="25" t="str">
        <f t="shared" si="149"/>
        <v/>
      </c>
      <c r="AM118" s="25" t="str">
        <f t="shared" si="150"/>
        <v/>
      </c>
      <c r="AO118" s="33" t="str">
        <f t="shared" si="151"/>
        <v/>
      </c>
      <c r="AP118" s="33" t="str">
        <f t="shared" si="152"/>
        <v/>
      </c>
      <c r="AQ118" s="125"/>
      <c r="AR118" s="126" t="str">
        <f t="shared" si="153"/>
        <v/>
      </c>
      <c r="AS118" s="126" t="str">
        <f t="shared" si="154"/>
        <v/>
      </c>
      <c r="AT118" s="126"/>
      <c r="AU118" s="62" t="str">
        <f t="shared" si="136"/>
        <v/>
      </c>
      <c r="AV118" s="62" t="str">
        <f t="shared" si="137"/>
        <v/>
      </c>
      <c r="AW118" s="62" t="str">
        <f t="shared" si="138"/>
        <v/>
      </c>
      <c r="AX118" s="61" t="str">
        <f t="shared" si="155"/>
        <v/>
      </c>
      <c r="AY118" s="61"/>
      <c r="AZ118" s="33" t="str">
        <f>IF(B118="","",VLOOKUP($A$3,'Tab1-Plan'!$B$30:$F$33,IF(B118&lt;65,2,3),FALSE))</f>
        <v/>
      </c>
      <c r="BA118" s="33" t="str">
        <f>IF(T118="","",VLOOKUP($A$3,'Tab1-Plan'!$B$30:$F$33,IF(T118&lt;65,4,5),FALSE))</f>
        <v/>
      </c>
      <c r="BB118" s="115"/>
      <c r="BC118" s="126" t="str">
        <f t="shared" si="139"/>
        <v/>
      </c>
      <c r="BD118" s="126" t="str">
        <f t="shared" si="140"/>
        <v/>
      </c>
      <c r="BE118" s="125"/>
      <c r="BF118" s="62" t="str">
        <f t="shared" si="141"/>
        <v/>
      </c>
      <c r="BG118" s="62" t="str">
        <f t="shared" si="142"/>
        <v/>
      </c>
      <c r="BH118" s="62" t="str">
        <f t="shared" si="143"/>
        <v/>
      </c>
      <c r="BI118" s="61" t="str">
        <f t="shared" si="144"/>
        <v/>
      </c>
      <c r="BJ118" s="61"/>
      <c r="BK118" s="61" t="str">
        <f t="shared" si="145"/>
        <v/>
      </c>
      <c r="BL118" s="61" t="str">
        <f t="shared" si="146"/>
        <v/>
      </c>
      <c r="BM118" s="127"/>
      <c r="BU118" s="37"/>
      <c r="BV118" s="127"/>
      <c r="CD118" s="37"/>
      <c r="CE118" s="127"/>
      <c r="CF118" s="127"/>
    </row>
    <row r="119" spans="1:84">
      <c r="A119" s="26" t="str">
        <f t="shared" si="109"/>
        <v/>
      </c>
      <c r="B119" s="26" t="str">
        <f t="shared" si="110"/>
        <v/>
      </c>
      <c r="C119" s="26" t="str">
        <f t="shared" si="123"/>
        <v/>
      </c>
      <c r="D119" s="103" t="str">
        <f t="shared" si="124"/>
        <v/>
      </c>
      <c r="E119" s="118" t="str">
        <f t="shared" si="125"/>
        <v/>
      </c>
      <c r="F119" s="103" t="str">
        <f t="shared" si="126"/>
        <v/>
      </c>
      <c r="G119" s="103"/>
      <c r="H119" s="60" t="str">
        <f t="shared" si="82"/>
        <v/>
      </c>
      <c r="I119" s="64"/>
      <c r="J119" s="64"/>
      <c r="K119" s="103" t="str">
        <f t="shared" si="111"/>
        <v/>
      </c>
      <c r="L119" s="103" t="str">
        <f t="shared" si="83"/>
        <v/>
      </c>
      <c r="M119" s="103" t="str">
        <f t="shared" si="84"/>
        <v/>
      </c>
      <c r="N119" s="103" t="str">
        <f t="shared" si="85"/>
        <v/>
      </c>
      <c r="O119" s="103" t="str">
        <f t="shared" si="86"/>
        <v/>
      </c>
      <c r="P119" s="103" t="str">
        <f t="shared" si="112"/>
        <v/>
      </c>
      <c r="Q119" s="103" t="str">
        <f t="shared" si="87"/>
        <v/>
      </c>
      <c r="R119" s="103" t="str">
        <f t="shared" si="88"/>
        <v/>
      </c>
      <c r="T119" s="26" t="str">
        <f t="shared" si="113"/>
        <v/>
      </c>
      <c r="U119" s="119" t="str">
        <f t="shared" si="127"/>
        <v/>
      </c>
      <c r="V119" s="119"/>
      <c r="W119" s="120" t="str">
        <f t="shared" si="147"/>
        <v/>
      </c>
      <c r="X119" s="120" t="str">
        <f t="shared" si="128"/>
        <v/>
      </c>
      <c r="Y119" s="120" t="str">
        <f t="shared" si="129"/>
        <v/>
      </c>
      <c r="Z119" s="120"/>
      <c r="AA119" s="119" t="str">
        <f t="shared" si="148"/>
        <v/>
      </c>
      <c r="AC119" s="26" t="str">
        <f t="shared" si="130"/>
        <v/>
      </c>
      <c r="AD119" s="25" t="str">
        <f t="shared" si="131"/>
        <v/>
      </c>
      <c r="AE119" s="105"/>
      <c r="AF119" s="26" t="str">
        <f t="shared" si="132"/>
        <v/>
      </c>
      <c r="AG119" s="25" t="str">
        <f t="shared" si="133"/>
        <v/>
      </c>
      <c r="AH119" s="123"/>
      <c r="AI119" s="51" t="str">
        <f t="shared" si="134"/>
        <v/>
      </c>
      <c r="AJ119" s="35" t="str">
        <f t="shared" si="135"/>
        <v/>
      </c>
      <c r="AL119" s="25" t="str">
        <f t="shared" si="149"/>
        <v/>
      </c>
      <c r="AM119" s="25" t="str">
        <f t="shared" si="150"/>
        <v/>
      </c>
      <c r="AO119" s="33" t="str">
        <f t="shared" si="151"/>
        <v/>
      </c>
      <c r="AP119" s="33" t="str">
        <f t="shared" si="152"/>
        <v/>
      </c>
      <c r="AQ119" s="125"/>
      <c r="AR119" s="126" t="str">
        <f t="shared" si="153"/>
        <v/>
      </c>
      <c r="AS119" s="126" t="str">
        <f t="shared" si="154"/>
        <v/>
      </c>
      <c r="AT119" s="126"/>
      <c r="AU119" s="62" t="str">
        <f t="shared" si="136"/>
        <v/>
      </c>
      <c r="AV119" s="62" t="str">
        <f t="shared" si="137"/>
        <v/>
      </c>
      <c r="AW119" s="62" t="str">
        <f t="shared" si="138"/>
        <v/>
      </c>
      <c r="AX119" s="61" t="str">
        <f t="shared" si="155"/>
        <v/>
      </c>
      <c r="AY119" s="61"/>
      <c r="AZ119" s="33" t="str">
        <f>IF(B119="","",VLOOKUP($A$3,'Tab1-Plan'!$B$30:$F$33,IF(B119&lt;65,2,3),FALSE))</f>
        <v/>
      </c>
      <c r="BA119" s="33" t="str">
        <f>IF(T119="","",VLOOKUP($A$3,'Tab1-Plan'!$B$30:$F$33,IF(T119&lt;65,4,5),FALSE))</f>
        <v/>
      </c>
      <c r="BB119" s="115"/>
      <c r="BC119" s="126" t="str">
        <f t="shared" si="139"/>
        <v/>
      </c>
      <c r="BD119" s="126" t="str">
        <f t="shared" si="140"/>
        <v/>
      </c>
      <c r="BE119" s="125"/>
      <c r="BF119" s="62" t="str">
        <f t="shared" si="141"/>
        <v/>
      </c>
      <c r="BG119" s="62" t="str">
        <f t="shared" si="142"/>
        <v/>
      </c>
      <c r="BH119" s="62" t="str">
        <f t="shared" si="143"/>
        <v/>
      </c>
      <c r="BI119" s="61" t="str">
        <f t="shared" si="144"/>
        <v/>
      </c>
      <c r="BJ119" s="61"/>
      <c r="BK119" s="61" t="str">
        <f t="shared" si="145"/>
        <v/>
      </c>
      <c r="BL119" s="61" t="str">
        <f t="shared" si="146"/>
        <v/>
      </c>
      <c r="BM119" s="127"/>
      <c r="BU119" s="37"/>
      <c r="BV119" s="127"/>
      <c r="CD119" s="37"/>
      <c r="CE119" s="127"/>
      <c r="CF119" s="127"/>
    </row>
    <row r="120" spans="1:84">
      <c r="A120" s="26" t="str">
        <f t="shared" si="109"/>
        <v/>
      </c>
      <c r="B120" s="26" t="str">
        <f t="shared" si="110"/>
        <v/>
      </c>
      <c r="C120" s="26" t="str">
        <f t="shared" si="123"/>
        <v/>
      </c>
      <c r="D120" s="103" t="str">
        <f t="shared" si="124"/>
        <v/>
      </c>
      <c r="E120" s="118" t="str">
        <f t="shared" si="125"/>
        <v/>
      </c>
      <c r="F120" s="103" t="str">
        <f t="shared" si="126"/>
        <v/>
      </c>
      <c r="G120" s="103"/>
      <c r="H120" s="60" t="str">
        <f t="shared" si="82"/>
        <v/>
      </c>
      <c r="I120" s="64"/>
      <c r="J120" s="64"/>
      <c r="K120" s="103" t="str">
        <f t="shared" si="111"/>
        <v/>
      </c>
      <c r="L120" s="103" t="str">
        <f t="shared" si="83"/>
        <v/>
      </c>
      <c r="M120" s="103" t="str">
        <f t="shared" si="84"/>
        <v/>
      </c>
      <c r="N120" s="103" t="str">
        <f t="shared" si="85"/>
        <v/>
      </c>
      <c r="O120" s="103" t="str">
        <f t="shared" si="86"/>
        <v/>
      </c>
      <c r="P120" s="103" t="str">
        <f t="shared" si="112"/>
        <v/>
      </c>
      <c r="Q120" s="103" t="str">
        <f t="shared" si="87"/>
        <v/>
      </c>
      <c r="R120" s="103" t="str">
        <f t="shared" si="88"/>
        <v/>
      </c>
      <c r="T120" s="26" t="str">
        <f t="shared" si="113"/>
        <v/>
      </c>
      <c r="U120" s="119" t="str">
        <f t="shared" si="127"/>
        <v/>
      </c>
      <c r="V120" s="119"/>
      <c r="W120" s="120" t="str">
        <f t="shared" si="147"/>
        <v/>
      </c>
      <c r="X120" s="120" t="str">
        <f t="shared" si="128"/>
        <v/>
      </c>
      <c r="Y120" s="120" t="str">
        <f t="shared" si="129"/>
        <v/>
      </c>
      <c r="Z120" s="120"/>
      <c r="AA120" s="119" t="str">
        <f t="shared" si="148"/>
        <v/>
      </c>
      <c r="AC120" s="26" t="str">
        <f t="shared" si="130"/>
        <v/>
      </c>
      <c r="AD120" s="25" t="str">
        <f t="shared" si="131"/>
        <v/>
      </c>
      <c r="AE120" s="105"/>
      <c r="AF120" s="26" t="str">
        <f t="shared" si="132"/>
        <v/>
      </c>
      <c r="AG120" s="25" t="str">
        <f t="shared" si="133"/>
        <v/>
      </c>
      <c r="AH120" s="123"/>
      <c r="AI120" s="51" t="str">
        <f t="shared" si="134"/>
        <v/>
      </c>
      <c r="AJ120" s="35" t="str">
        <f t="shared" si="135"/>
        <v/>
      </c>
      <c r="AL120" s="25" t="str">
        <f t="shared" si="149"/>
        <v/>
      </c>
      <c r="AM120" s="25" t="str">
        <f t="shared" si="150"/>
        <v/>
      </c>
      <c r="AO120" s="33" t="str">
        <f t="shared" si="151"/>
        <v/>
      </c>
      <c r="AP120" s="33" t="str">
        <f t="shared" si="152"/>
        <v/>
      </c>
      <c r="AQ120" s="125"/>
      <c r="AR120" s="126" t="str">
        <f t="shared" si="153"/>
        <v/>
      </c>
      <c r="AS120" s="126" t="str">
        <f t="shared" si="154"/>
        <v/>
      </c>
      <c r="AT120" s="126"/>
      <c r="AU120" s="62" t="str">
        <f t="shared" si="136"/>
        <v/>
      </c>
      <c r="AV120" s="62" t="str">
        <f t="shared" si="137"/>
        <v/>
      </c>
      <c r="AW120" s="62" t="str">
        <f t="shared" si="138"/>
        <v/>
      </c>
      <c r="AX120" s="61" t="str">
        <f t="shared" si="155"/>
        <v/>
      </c>
      <c r="AY120" s="61"/>
      <c r="AZ120" s="33" t="str">
        <f>IF(B120="","",VLOOKUP($A$3,'Tab1-Plan'!$B$30:$F$33,IF(B120&lt;65,2,3),FALSE))</f>
        <v/>
      </c>
      <c r="BA120" s="33" t="str">
        <f>IF(T120="","",VLOOKUP($A$3,'Tab1-Plan'!$B$30:$F$33,IF(T120&lt;65,4,5),FALSE))</f>
        <v/>
      </c>
      <c r="BB120" s="115"/>
      <c r="BC120" s="126" t="str">
        <f t="shared" si="139"/>
        <v/>
      </c>
      <c r="BD120" s="126" t="str">
        <f t="shared" si="140"/>
        <v/>
      </c>
      <c r="BE120" s="125"/>
      <c r="BF120" s="62" t="str">
        <f t="shared" si="141"/>
        <v/>
      </c>
      <c r="BG120" s="62" t="str">
        <f t="shared" si="142"/>
        <v/>
      </c>
      <c r="BH120" s="62" t="str">
        <f t="shared" si="143"/>
        <v/>
      </c>
      <c r="BI120" s="61" t="str">
        <f t="shared" si="144"/>
        <v/>
      </c>
      <c r="BJ120" s="61"/>
      <c r="BK120" s="61" t="str">
        <f t="shared" si="145"/>
        <v/>
      </c>
      <c r="BL120" s="61" t="str">
        <f t="shared" si="146"/>
        <v/>
      </c>
      <c r="BM120" s="127"/>
      <c r="BU120" s="37"/>
      <c r="BV120" s="127"/>
      <c r="CD120" s="37"/>
      <c r="CE120" s="127"/>
      <c r="CF120" s="127"/>
    </row>
    <row r="121" spans="1:84">
      <c r="A121" s="26" t="str">
        <f t="shared" si="109"/>
        <v/>
      </c>
      <c r="B121" s="26" t="str">
        <f t="shared" si="110"/>
        <v/>
      </c>
      <c r="C121" s="26" t="str">
        <f t="shared" si="123"/>
        <v/>
      </c>
      <c r="D121" s="103" t="str">
        <f t="shared" si="124"/>
        <v/>
      </c>
      <c r="E121" s="118" t="str">
        <f t="shared" si="125"/>
        <v/>
      </c>
      <c r="F121" s="103" t="str">
        <f t="shared" si="126"/>
        <v/>
      </c>
      <c r="G121" s="103"/>
      <c r="H121" s="60" t="str">
        <f t="shared" si="82"/>
        <v/>
      </c>
      <c r="I121" s="64"/>
      <c r="J121" s="64"/>
      <c r="K121" s="103" t="str">
        <f t="shared" si="111"/>
        <v/>
      </c>
      <c r="L121" s="103" t="str">
        <f t="shared" si="83"/>
        <v/>
      </c>
      <c r="M121" s="103" t="str">
        <f t="shared" si="84"/>
        <v/>
      </c>
      <c r="N121" s="103" t="str">
        <f t="shared" si="85"/>
        <v/>
      </c>
      <c r="O121" s="103" t="str">
        <f t="shared" si="86"/>
        <v/>
      </c>
      <c r="P121" s="103" t="str">
        <f t="shared" si="112"/>
        <v/>
      </c>
      <c r="Q121" s="103" t="str">
        <f t="shared" si="87"/>
        <v/>
      </c>
      <c r="R121" s="103" t="str">
        <f t="shared" si="88"/>
        <v/>
      </c>
      <c r="T121" s="26" t="str">
        <f t="shared" si="113"/>
        <v/>
      </c>
      <c r="U121" s="119" t="str">
        <f t="shared" si="127"/>
        <v/>
      </c>
      <c r="V121" s="119"/>
      <c r="W121" s="120" t="str">
        <f t="shared" si="147"/>
        <v/>
      </c>
      <c r="X121" s="120" t="str">
        <f t="shared" si="128"/>
        <v/>
      </c>
      <c r="Y121" s="120" t="str">
        <f t="shared" si="129"/>
        <v/>
      </c>
      <c r="Z121" s="120"/>
      <c r="AA121" s="119" t="str">
        <f t="shared" si="148"/>
        <v/>
      </c>
      <c r="AC121" s="26" t="str">
        <f t="shared" si="130"/>
        <v/>
      </c>
      <c r="AD121" s="25" t="str">
        <f t="shared" si="131"/>
        <v/>
      </c>
      <c r="AE121" s="105"/>
      <c r="AF121" s="26" t="str">
        <f t="shared" si="132"/>
        <v/>
      </c>
      <c r="AG121" s="25" t="str">
        <f t="shared" si="133"/>
        <v/>
      </c>
      <c r="AH121" s="123"/>
      <c r="AI121" s="51" t="str">
        <f t="shared" si="134"/>
        <v/>
      </c>
      <c r="AJ121" s="35" t="str">
        <f t="shared" si="135"/>
        <v/>
      </c>
      <c r="AL121" s="25" t="str">
        <f t="shared" si="149"/>
        <v/>
      </c>
      <c r="AM121" s="25" t="str">
        <f t="shared" si="150"/>
        <v/>
      </c>
      <c r="AO121" s="33" t="str">
        <f t="shared" si="151"/>
        <v/>
      </c>
      <c r="AP121" s="33" t="str">
        <f t="shared" si="152"/>
        <v/>
      </c>
      <c r="AQ121" s="125"/>
      <c r="AR121" s="126" t="str">
        <f t="shared" si="153"/>
        <v/>
      </c>
      <c r="AS121" s="126" t="str">
        <f t="shared" si="154"/>
        <v/>
      </c>
      <c r="AT121" s="126"/>
      <c r="AU121" s="62" t="str">
        <f t="shared" si="136"/>
        <v/>
      </c>
      <c r="AV121" s="62" t="str">
        <f t="shared" si="137"/>
        <v/>
      </c>
      <c r="AW121" s="62" t="str">
        <f t="shared" si="138"/>
        <v/>
      </c>
      <c r="AX121" s="61" t="str">
        <f t="shared" si="155"/>
        <v/>
      </c>
      <c r="AY121" s="61"/>
      <c r="AZ121" s="33" t="str">
        <f>IF(B121="","",VLOOKUP($A$3,'Tab1-Plan'!$B$30:$F$33,IF(B121&lt;65,2,3),FALSE))</f>
        <v/>
      </c>
      <c r="BA121" s="33" t="str">
        <f>IF(T121="","",VLOOKUP($A$3,'Tab1-Plan'!$B$30:$F$33,IF(T121&lt;65,4,5),FALSE))</f>
        <v/>
      </c>
      <c r="BB121" s="115"/>
      <c r="BC121" s="126" t="str">
        <f t="shared" si="139"/>
        <v/>
      </c>
      <c r="BD121" s="126" t="str">
        <f t="shared" si="140"/>
        <v/>
      </c>
      <c r="BE121" s="125"/>
      <c r="BF121" s="62" t="str">
        <f t="shared" si="141"/>
        <v/>
      </c>
      <c r="BG121" s="62" t="str">
        <f t="shared" si="142"/>
        <v/>
      </c>
      <c r="BH121" s="62" t="str">
        <f t="shared" si="143"/>
        <v/>
      </c>
      <c r="BI121" s="61" t="str">
        <f t="shared" si="144"/>
        <v/>
      </c>
      <c r="BJ121" s="61"/>
      <c r="BK121" s="61" t="str">
        <f t="shared" si="145"/>
        <v/>
      </c>
      <c r="BL121" s="61" t="str">
        <f t="shared" si="146"/>
        <v/>
      </c>
      <c r="BM121" s="127"/>
      <c r="BU121" s="37"/>
      <c r="BV121" s="127"/>
      <c r="CD121" s="37"/>
      <c r="CE121" s="127"/>
      <c r="CF121" s="127"/>
    </row>
    <row r="122" spans="1:84">
      <c r="A122" s="26" t="str">
        <f t="shared" si="109"/>
        <v/>
      </c>
      <c r="B122" s="26" t="str">
        <f t="shared" si="110"/>
        <v/>
      </c>
      <c r="C122" s="26" t="str">
        <f t="shared" si="123"/>
        <v/>
      </c>
      <c r="D122" s="103" t="str">
        <f t="shared" si="124"/>
        <v/>
      </c>
      <c r="E122" s="118" t="str">
        <f t="shared" si="125"/>
        <v/>
      </c>
      <c r="F122" s="103" t="str">
        <f t="shared" si="126"/>
        <v/>
      </c>
      <c r="G122" s="103"/>
      <c r="H122" s="60" t="str">
        <f t="shared" si="82"/>
        <v/>
      </c>
      <c r="I122" s="64"/>
      <c r="J122" s="64"/>
      <c r="K122" s="103" t="str">
        <f t="shared" si="111"/>
        <v/>
      </c>
      <c r="L122" s="103" t="str">
        <f t="shared" si="83"/>
        <v/>
      </c>
      <c r="M122" s="103" t="str">
        <f t="shared" si="84"/>
        <v/>
      </c>
      <c r="N122" s="103" t="str">
        <f t="shared" si="85"/>
        <v/>
      </c>
      <c r="O122" s="103" t="str">
        <f t="shared" si="86"/>
        <v/>
      </c>
      <c r="P122" s="103" t="str">
        <f t="shared" si="112"/>
        <v/>
      </c>
      <c r="Q122" s="103" t="str">
        <f t="shared" si="87"/>
        <v/>
      </c>
      <c r="R122" s="103" t="str">
        <f t="shared" si="88"/>
        <v/>
      </c>
      <c r="T122" s="26" t="str">
        <f t="shared" si="113"/>
        <v/>
      </c>
      <c r="U122" s="119" t="str">
        <f t="shared" si="127"/>
        <v/>
      </c>
      <c r="V122" s="119"/>
      <c r="W122" s="120" t="str">
        <f t="shared" si="147"/>
        <v/>
      </c>
      <c r="X122" s="120" t="str">
        <f t="shared" si="128"/>
        <v/>
      </c>
      <c r="Y122" s="120" t="str">
        <f t="shared" si="129"/>
        <v/>
      </c>
      <c r="Z122" s="120"/>
      <c r="AA122" s="119" t="str">
        <f t="shared" si="148"/>
        <v/>
      </c>
      <c r="AC122" s="26" t="str">
        <f t="shared" si="130"/>
        <v/>
      </c>
      <c r="AD122" s="25" t="str">
        <f t="shared" si="131"/>
        <v/>
      </c>
      <c r="AE122" s="105"/>
      <c r="AF122" s="26" t="str">
        <f t="shared" si="132"/>
        <v/>
      </c>
      <c r="AG122" s="25" t="str">
        <f t="shared" si="133"/>
        <v/>
      </c>
      <c r="AH122" s="123"/>
      <c r="AI122" s="51" t="str">
        <f t="shared" si="134"/>
        <v/>
      </c>
      <c r="AJ122" s="35" t="str">
        <f t="shared" si="135"/>
        <v/>
      </c>
      <c r="AL122" s="25" t="str">
        <f t="shared" si="149"/>
        <v/>
      </c>
      <c r="AM122" s="25" t="str">
        <f t="shared" si="150"/>
        <v/>
      </c>
      <c r="AO122" s="33" t="str">
        <f t="shared" si="151"/>
        <v/>
      </c>
      <c r="AP122" s="33" t="str">
        <f t="shared" si="152"/>
        <v/>
      </c>
      <c r="AQ122" s="125"/>
      <c r="AR122" s="126" t="str">
        <f t="shared" si="153"/>
        <v/>
      </c>
      <c r="AS122" s="126" t="str">
        <f t="shared" si="154"/>
        <v/>
      </c>
      <c r="AT122" s="126"/>
      <c r="AU122" s="62" t="str">
        <f t="shared" si="136"/>
        <v/>
      </c>
      <c r="AV122" s="62" t="str">
        <f t="shared" si="137"/>
        <v/>
      </c>
      <c r="AW122" s="62" t="str">
        <f t="shared" si="138"/>
        <v/>
      </c>
      <c r="AX122" s="61" t="str">
        <f t="shared" si="155"/>
        <v/>
      </c>
      <c r="AY122" s="61"/>
      <c r="AZ122" s="33" t="str">
        <f>IF(B122="","",VLOOKUP($A$3,'Tab1-Plan'!$B$30:$F$33,IF(B122&lt;65,2,3),FALSE))</f>
        <v/>
      </c>
      <c r="BA122" s="33" t="str">
        <f>IF(T122="","",VLOOKUP($A$3,'Tab1-Plan'!$B$30:$F$33,IF(T122&lt;65,4,5),FALSE))</f>
        <v/>
      </c>
      <c r="BB122" s="115"/>
      <c r="BC122" s="126" t="str">
        <f t="shared" si="139"/>
        <v/>
      </c>
      <c r="BD122" s="126" t="str">
        <f t="shared" si="140"/>
        <v/>
      </c>
      <c r="BE122" s="125"/>
      <c r="BF122" s="62" t="str">
        <f t="shared" si="141"/>
        <v/>
      </c>
      <c r="BG122" s="62" t="str">
        <f t="shared" si="142"/>
        <v/>
      </c>
      <c r="BH122" s="62" t="str">
        <f t="shared" si="143"/>
        <v/>
      </c>
      <c r="BI122" s="61" t="str">
        <f t="shared" si="144"/>
        <v/>
      </c>
      <c r="BJ122" s="61"/>
      <c r="BK122" s="61" t="str">
        <f t="shared" si="145"/>
        <v/>
      </c>
      <c r="BL122" s="61" t="str">
        <f t="shared" si="146"/>
        <v/>
      </c>
      <c r="BM122" s="127"/>
      <c r="BU122" s="37"/>
      <c r="BV122" s="127"/>
      <c r="CD122" s="37"/>
      <c r="CE122" s="127"/>
      <c r="CF122" s="127"/>
    </row>
    <row r="123" spans="1:84">
      <c r="A123" s="26" t="str">
        <f t="shared" si="109"/>
        <v/>
      </c>
      <c r="B123" s="26" t="str">
        <f t="shared" si="110"/>
        <v/>
      </c>
      <c r="C123" s="26" t="str">
        <f t="shared" si="123"/>
        <v/>
      </c>
      <c r="D123" s="103" t="str">
        <f t="shared" si="124"/>
        <v/>
      </c>
      <c r="E123" s="118" t="str">
        <f t="shared" si="125"/>
        <v/>
      </c>
      <c r="F123" s="103" t="str">
        <f t="shared" si="126"/>
        <v/>
      </c>
      <c r="G123" s="103"/>
      <c r="H123" s="60" t="str">
        <f t="shared" si="82"/>
        <v/>
      </c>
      <c r="I123" s="64"/>
      <c r="J123" s="64"/>
      <c r="K123" s="103" t="str">
        <f t="shared" si="111"/>
        <v/>
      </c>
      <c r="L123" s="103" t="str">
        <f t="shared" si="83"/>
        <v/>
      </c>
      <c r="M123" s="103" t="str">
        <f t="shared" si="84"/>
        <v/>
      </c>
      <c r="N123" s="103" t="str">
        <f t="shared" si="85"/>
        <v/>
      </c>
      <c r="O123" s="103" t="str">
        <f t="shared" si="86"/>
        <v/>
      </c>
      <c r="P123" s="103" t="str">
        <f t="shared" si="112"/>
        <v/>
      </c>
      <c r="Q123" s="103" t="str">
        <f t="shared" si="87"/>
        <v/>
      </c>
      <c r="R123" s="103" t="str">
        <f t="shared" si="88"/>
        <v/>
      </c>
      <c r="T123" s="26" t="str">
        <f t="shared" si="113"/>
        <v/>
      </c>
      <c r="U123" s="119" t="str">
        <f t="shared" si="127"/>
        <v/>
      </c>
      <c r="V123" s="119"/>
      <c r="W123" s="120" t="str">
        <f t="shared" si="147"/>
        <v/>
      </c>
      <c r="X123" s="120" t="str">
        <f t="shared" si="128"/>
        <v/>
      </c>
      <c r="Y123" s="120" t="str">
        <f t="shared" si="129"/>
        <v/>
      </c>
      <c r="Z123" s="120"/>
      <c r="AA123" s="119" t="str">
        <f t="shared" si="148"/>
        <v/>
      </c>
      <c r="AC123" s="26" t="str">
        <f t="shared" si="130"/>
        <v/>
      </c>
      <c r="AD123" s="25" t="str">
        <f t="shared" si="131"/>
        <v/>
      </c>
      <c r="AE123" s="105"/>
      <c r="AF123" s="26" t="str">
        <f t="shared" si="132"/>
        <v/>
      </c>
      <c r="AG123" s="25" t="str">
        <f t="shared" si="133"/>
        <v/>
      </c>
      <c r="AH123" s="123"/>
      <c r="AI123" s="51" t="str">
        <f t="shared" si="134"/>
        <v/>
      </c>
      <c r="AJ123" s="35" t="str">
        <f t="shared" si="135"/>
        <v/>
      </c>
      <c r="AL123" s="25" t="str">
        <f t="shared" si="149"/>
        <v/>
      </c>
      <c r="AM123" s="25" t="str">
        <f t="shared" si="150"/>
        <v/>
      </c>
      <c r="AO123" s="33" t="str">
        <f t="shared" si="151"/>
        <v/>
      </c>
      <c r="AP123" s="33" t="str">
        <f t="shared" si="152"/>
        <v/>
      </c>
      <c r="AQ123" s="125"/>
      <c r="AR123" s="126" t="str">
        <f t="shared" si="153"/>
        <v/>
      </c>
      <c r="AS123" s="126" t="str">
        <f t="shared" si="154"/>
        <v/>
      </c>
      <c r="AT123" s="126"/>
      <c r="AU123" s="62" t="str">
        <f t="shared" si="136"/>
        <v/>
      </c>
      <c r="AV123" s="62" t="str">
        <f t="shared" si="137"/>
        <v/>
      </c>
      <c r="AW123" s="62" t="str">
        <f t="shared" si="138"/>
        <v/>
      </c>
      <c r="AX123" s="61" t="str">
        <f t="shared" si="155"/>
        <v/>
      </c>
      <c r="AY123" s="61"/>
      <c r="AZ123" s="33" t="str">
        <f>IF(B123="","",VLOOKUP($A$3,'Tab1-Plan'!$B$30:$F$33,IF(B123&lt;65,2,3),FALSE))</f>
        <v/>
      </c>
      <c r="BA123" s="33" t="str">
        <f>IF(T123="","",VLOOKUP($A$3,'Tab1-Plan'!$B$30:$F$33,IF(T123&lt;65,4,5),FALSE))</f>
        <v/>
      </c>
      <c r="BB123" s="115"/>
      <c r="BC123" s="126" t="str">
        <f t="shared" si="139"/>
        <v/>
      </c>
      <c r="BD123" s="126" t="str">
        <f t="shared" si="140"/>
        <v/>
      </c>
      <c r="BE123" s="125"/>
      <c r="BF123" s="62" t="str">
        <f t="shared" si="141"/>
        <v/>
      </c>
      <c r="BG123" s="62" t="str">
        <f t="shared" si="142"/>
        <v/>
      </c>
      <c r="BH123" s="62" t="str">
        <f t="shared" si="143"/>
        <v/>
      </c>
      <c r="BI123" s="61" t="str">
        <f t="shared" si="144"/>
        <v/>
      </c>
      <c r="BJ123" s="61"/>
      <c r="BK123" s="61" t="str">
        <f t="shared" si="145"/>
        <v/>
      </c>
      <c r="BL123" s="61" t="str">
        <f t="shared" si="146"/>
        <v/>
      </c>
      <c r="BM123" s="127"/>
      <c r="BU123" s="37"/>
      <c r="BV123" s="127"/>
      <c r="CD123" s="37"/>
      <c r="CE123" s="127"/>
      <c r="CF123" s="127"/>
    </row>
    <row r="124" spans="1:84">
      <c r="A124" s="26" t="str">
        <f t="shared" si="109"/>
        <v/>
      </c>
      <c r="B124" s="26" t="str">
        <f t="shared" si="110"/>
        <v/>
      </c>
      <c r="C124" s="26" t="str">
        <f t="shared" si="123"/>
        <v/>
      </c>
      <c r="D124" s="103" t="str">
        <f t="shared" si="124"/>
        <v/>
      </c>
      <c r="E124" s="118" t="str">
        <f t="shared" si="125"/>
        <v/>
      </c>
      <c r="F124" s="103" t="str">
        <f t="shared" si="126"/>
        <v/>
      </c>
      <c r="G124" s="103"/>
      <c r="H124" s="60" t="str">
        <f t="shared" si="82"/>
        <v/>
      </c>
      <c r="I124" s="64"/>
      <c r="J124" s="64"/>
      <c r="K124" s="103" t="str">
        <f t="shared" si="111"/>
        <v/>
      </c>
      <c r="L124" s="103" t="str">
        <f t="shared" si="83"/>
        <v/>
      </c>
      <c r="M124" s="103" t="str">
        <f t="shared" si="84"/>
        <v/>
      </c>
      <c r="N124" s="103" t="str">
        <f t="shared" si="85"/>
        <v/>
      </c>
      <c r="O124" s="103" t="str">
        <f t="shared" si="86"/>
        <v/>
      </c>
      <c r="P124" s="103" t="str">
        <f t="shared" si="112"/>
        <v/>
      </c>
      <c r="Q124" s="103" t="str">
        <f t="shared" si="87"/>
        <v/>
      </c>
      <c r="R124" s="103" t="str">
        <f t="shared" si="88"/>
        <v/>
      </c>
      <c r="T124" s="26" t="str">
        <f t="shared" si="113"/>
        <v/>
      </c>
      <c r="U124" s="119" t="str">
        <f t="shared" si="127"/>
        <v/>
      </c>
      <c r="V124" s="119"/>
      <c r="W124" s="120" t="str">
        <f t="shared" si="147"/>
        <v/>
      </c>
      <c r="X124" s="120" t="str">
        <f t="shared" si="128"/>
        <v/>
      </c>
      <c r="Y124" s="120" t="str">
        <f t="shared" si="129"/>
        <v/>
      </c>
      <c r="Z124" s="120"/>
      <c r="AA124" s="119" t="str">
        <f t="shared" si="148"/>
        <v/>
      </c>
      <c r="AC124" s="26" t="str">
        <f t="shared" si="130"/>
        <v/>
      </c>
      <c r="AD124" s="25" t="str">
        <f t="shared" si="131"/>
        <v/>
      </c>
      <c r="AE124" s="105"/>
      <c r="AF124" s="26" t="str">
        <f t="shared" si="132"/>
        <v/>
      </c>
      <c r="AG124" s="25" t="str">
        <f t="shared" si="133"/>
        <v/>
      </c>
      <c r="AH124" s="123"/>
      <c r="AI124" s="51" t="str">
        <f t="shared" si="134"/>
        <v/>
      </c>
      <c r="AJ124" s="35" t="str">
        <f t="shared" si="135"/>
        <v/>
      </c>
      <c r="AL124" s="25" t="str">
        <f t="shared" si="149"/>
        <v/>
      </c>
      <c r="AM124" s="25" t="str">
        <f t="shared" si="150"/>
        <v/>
      </c>
      <c r="AO124" s="33" t="str">
        <f t="shared" si="151"/>
        <v/>
      </c>
      <c r="AP124" s="33" t="str">
        <f t="shared" si="152"/>
        <v/>
      </c>
      <c r="AQ124" s="125"/>
      <c r="AR124" s="126" t="str">
        <f t="shared" si="153"/>
        <v/>
      </c>
      <c r="AS124" s="126" t="str">
        <f t="shared" si="154"/>
        <v/>
      </c>
      <c r="AT124" s="126"/>
      <c r="AU124" s="62" t="str">
        <f t="shared" si="136"/>
        <v/>
      </c>
      <c r="AV124" s="62" t="str">
        <f t="shared" si="137"/>
        <v/>
      </c>
      <c r="AW124" s="62" t="str">
        <f t="shared" si="138"/>
        <v/>
      </c>
      <c r="AX124" s="61" t="str">
        <f t="shared" si="155"/>
        <v/>
      </c>
      <c r="AY124" s="61"/>
      <c r="AZ124" s="33" t="str">
        <f>IF(B124="","",VLOOKUP($A$3,'Tab1-Plan'!$B$30:$F$33,IF(B124&lt;65,2,3),FALSE))</f>
        <v/>
      </c>
      <c r="BA124" s="33" t="str">
        <f>IF(T124="","",VLOOKUP($A$3,'Tab1-Plan'!$B$30:$F$33,IF(T124&lt;65,4,5),FALSE))</f>
        <v/>
      </c>
      <c r="BB124" s="115"/>
      <c r="BC124" s="126" t="str">
        <f t="shared" si="139"/>
        <v/>
      </c>
      <c r="BD124" s="126" t="str">
        <f t="shared" si="140"/>
        <v/>
      </c>
      <c r="BE124" s="125"/>
      <c r="BF124" s="62" t="str">
        <f t="shared" si="141"/>
        <v/>
      </c>
      <c r="BG124" s="62" t="str">
        <f t="shared" si="142"/>
        <v/>
      </c>
      <c r="BH124" s="62" t="str">
        <f t="shared" si="143"/>
        <v/>
      </c>
      <c r="BI124" s="61" t="str">
        <f t="shared" si="144"/>
        <v/>
      </c>
      <c r="BJ124" s="61"/>
      <c r="BK124" s="61" t="str">
        <f t="shared" si="145"/>
        <v/>
      </c>
      <c r="BL124" s="61" t="str">
        <f t="shared" si="146"/>
        <v/>
      </c>
      <c r="BM124" s="127"/>
      <c r="BU124" s="37"/>
      <c r="BV124" s="127"/>
      <c r="CD124" s="37"/>
      <c r="CE124" s="127"/>
      <c r="CF124" s="127"/>
    </row>
    <row r="125" spans="1:84">
      <c r="A125" s="26" t="str">
        <f t="shared" si="109"/>
        <v/>
      </c>
      <c r="B125" s="26" t="str">
        <f t="shared" si="110"/>
        <v/>
      </c>
      <c r="C125" s="26" t="str">
        <f t="shared" si="123"/>
        <v/>
      </c>
      <c r="D125" s="103" t="str">
        <f t="shared" si="124"/>
        <v/>
      </c>
      <c r="E125" s="118" t="str">
        <f t="shared" si="125"/>
        <v/>
      </c>
      <c r="F125" s="103" t="str">
        <f t="shared" si="126"/>
        <v/>
      </c>
      <c r="G125" s="103"/>
      <c r="H125" s="60" t="str">
        <f t="shared" si="82"/>
        <v/>
      </c>
      <c r="I125" s="64"/>
      <c r="J125" s="64"/>
      <c r="K125" s="103" t="str">
        <f t="shared" si="111"/>
        <v/>
      </c>
      <c r="L125" s="103" t="str">
        <f t="shared" si="83"/>
        <v/>
      </c>
      <c r="M125" s="103" t="str">
        <f t="shared" si="84"/>
        <v/>
      </c>
      <c r="N125" s="103" t="str">
        <f t="shared" si="85"/>
        <v/>
      </c>
      <c r="O125" s="103" t="str">
        <f t="shared" si="86"/>
        <v/>
      </c>
      <c r="P125" s="103" t="str">
        <f t="shared" si="112"/>
        <v/>
      </c>
      <c r="Q125" s="103" t="str">
        <f t="shared" si="87"/>
        <v/>
      </c>
      <c r="R125" s="103" t="str">
        <f t="shared" si="88"/>
        <v/>
      </c>
      <c r="T125" s="26" t="str">
        <f t="shared" si="113"/>
        <v/>
      </c>
      <c r="U125" s="119" t="str">
        <f t="shared" si="127"/>
        <v/>
      </c>
      <c r="V125" s="119"/>
      <c r="W125" s="120" t="str">
        <f t="shared" si="147"/>
        <v/>
      </c>
      <c r="X125" s="120" t="str">
        <f t="shared" si="128"/>
        <v/>
      </c>
      <c r="Y125" s="120" t="str">
        <f t="shared" si="129"/>
        <v/>
      </c>
      <c r="Z125" s="120"/>
      <c r="AA125" s="119" t="str">
        <f t="shared" si="148"/>
        <v/>
      </c>
      <c r="AC125" s="26" t="str">
        <f t="shared" si="130"/>
        <v/>
      </c>
      <c r="AD125" s="25" t="str">
        <f t="shared" si="131"/>
        <v/>
      </c>
      <c r="AE125" s="105"/>
      <c r="AF125" s="26" t="str">
        <f t="shared" si="132"/>
        <v/>
      </c>
      <c r="AG125" s="25" t="str">
        <f t="shared" si="133"/>
        <v/>
      </c>
      <c r="AH125" s="123"/>
      <c r="AI125" s="51" t="str">
        <f t="shared" si="134"/>
        <v/>
      </c>
      <c r="AJ125" s="35" t="str">
        <f t="shared" si="135"/>
        <v/>
      </c>
      <c r="AL125" s="25" t="str">
        <f t="shared" si="149"/>
        <v/>
      </c>
      <c r="AM125" s="25" t="str">
        <f t="shared" si="150"/>
        <v/>
      </c>
      <c r="AO125" s="33" t="str">
        <f t="shared" si="151"/>
        <v/>
      </c>
      <c r="AP125" s="33" t="str">
        <f t="shared" si="152"/>
        <v/>
      </c>
      <c r="AQ125" s="125"/>
      <c r="AR125" s="126" t="str">
        <f t="shared" si="153"/>
        <v/>
      </c>
      <c r="AS125" s="126" t="str">
        <f t="shared" si="154"/>
        <v/>
      </c>
      <c r="AT125" s="126"/>
      <c r="AU125" s="62" t="str">
        <f t="shared" si="136"/>
        <v/>
      </c>
      <c r="AV125" s="62" t="str">
        <f t="shared" si="137"/>
        <v/>
      </c>
      <c r="AW125" s="62" t="str">
        <f t="shared" si="138"/>
        <v/>
      </c>
      <c r="AX125" s="61" t="str">
        <f t="shared" si="155"/>
        <v/>
      </c>
      <c r="AY125" s="61"/>
      <c r="AZ125" s="33" t="str">
        <f>IF(B125="","",VLOOKUP($A$3,'Tab1-Plan'!$B$30:$F$33,IF(B125&lt;65,2,3),FALSE))</f>
        <v/>
      </c>
      <c r="BA125" s="33" t="str">
        <f>IF(T125="","",VLOOKUP($A$3,'Tab1-Plan'!$B$30:$F$33,IF(T125&lt;65,4,5),FALSE))</f>
        <v/>
      </c>
      <c r="BB125" s="115"/>
      <c r="BC125" s="126" t="str">
        <f t="shared" si="139"/>
        <v/>
      </c>
      <c r="BD125" s="126" t="str">
        <f t="shared" si="140"/>
        <v/>
      </c>
      <c r="BE125" s="125"/>
      <c r="BF125" s="62" t="str">
        <f t="shared" si="141"/>
        <v/>
      </c>
      <c r="BG125" s="62" t="str">
        <f t="shared" si="142"/>
        <v/>
      </c>
      <c r="BH125" s="62" t="str">
        <f t="shared" si="143"/>
        <v/>
      </c>
      <c r="BI125" s="61" t="str">
        <f t="shared" si="144"/>
        <v/>
      </c>
      <c r="BJ125" s="61"/>
      <c r="BK125" s="61" t="str">
        <f t="shared" si="145"/>
        <v/>
      </c>
      <c r="BL125" s="61" t="str">
        <f t="shared" si="146"/>
        <v/>
      </c>
      <c r="BM125" s="127"/>
      <c r="BU125" s="37"/>
      <c r="BV125" s="127"/>
      <c r="CD125" s="37"/>
      <c r="CE125" s="127"/>
      <c r="CF125" s="127"/>
    </row>
    <row r="126" spans="1:84">
      <c r="A126" s="26" t="str">
        <f t="shared" si="109"/>
        <v/>
      </c>
      <c r="B126" s="26" t="str">
        <f t="shared" si="110"/>
        <v/>
      </c>
      <c r="C126" s="26" t="str">
        <f t="shared" si="123"/>
        <v/>
      </c>
      <c r="D126" s="103" t="str">
        <f t="shared" si="124"/>
        <v/>
      </c>
      <c r="E126" s="118" t="str">
        <f t="shared" si="125"/>
        <v/>
      </c>
      <c r="F126" s="103" t="str">
        <f t="shared" si="126"/>
        <v/>
      </c>
      <c r="G126" s="103"/>
      <c r="H126" s="60" t="str">
        <f t="shared" si="82"/>
        <v/>
      </c>
      <c r="I126" s="64"/>
      <c r="J126" s="64"/>
      <c r="K126" s="103" t="str">
        <f t="shared" si="111"/>
        <v/>
      </c>
      <c r="L126" s="103" t="str">
        <f t="shared" si="83"/>
        <v/>
      </c>
      <c r="M126" s="103" t="str">
        <f t="shared" si="84"/>
        <v/>
      </c>
      <c r="N126" s="103" t="str">
        <f t="shared" si="85"/>
        <v/>
      </c>
      <c r="O126" s="103" t="str">
        <f t="shared" si="86"/>
        <v/>
      </c>
      <c r="P126" s="103" t="str">
        <f t="shared" si="112"/>
        <v/>
      </c>
      <c r="Q126" s="103" t="str">
        <f t="shared" si="87"/>
        <v/>
      </c>
      <c r="R126" s="103" t="str">
        <f t="shared" si="88"/>
        <v/>
      </c>
      <c r="T126" s="26" t="str">
        <f t="shared" si="113"/>
        <v/>
      </c>
      <c r="U126" s="119" t="str">
        <f t="shared" si="127"/>
        <v/>
      </c>
      <c r="V126" s="119"/>
      <c r="W126" s="120" t="str">
        <f t="shared" si="147"/>
        <v/>
      </c>
      <c r="X126" s="120" t="str">
        <f t="shared" si="128"/>
        <v/>
      </c>
      <c r="Y126" s="120" t="str">
        <f t="shared" si="129"/>
        <v/>
      </c>
      <c r="Z126" s="120"/>
      <c r="AA126" s="119" t="str">
        <f t="shared" si="148"/>
        <v/>
      </c>
      <c r="AC126" s="26" t="str">
        <f t="shared" si="130"/>
        <v/>
      </c>
      <c r="AD126" s="25" t="str">
        <f t="shared" si="131"/>
        <v/>
      </c>
      <c r="AE126" s="105"/>
      <c r="AF126" s="26" t="str">
        <f t="shared" si="132"/>
        <v/>
      </c>
      <c r="AG126" s="25" t="str">
        <f t="shared" si="133"/>
        <v/>
      </c>
      <c r="AH126" s="123"/>
      <c r="AI126" s="51" t="str">
        <f t="shared" si="134"/>
        <v/>
      </c>
      <c r="AJ126" s="35" t="str">
        <f t="shared" si="135"/>
        <v/>
      </c>
      <c r="AL126" s="25" t="str">
        <f t="shared" si="149"/>
        <v/>
      </c>
      <c r="AM126" s="25" t="str">
        <f t="shared" si="150"/>
        <v/>
      </c>
      <c r="AO126" s="33" t="str">
        <f t="shared" si="151"/>
        <v/>
      </c>
      <c r="AP126" s="33" t="str">
        <f t="shared" si="152"/>
        <v/>
      </c>
      <c r="AQ126" s="125"/>
      <c r="AR126" s="126" t="str">
        <f t="shared" si="153"/>
        <v/>
      </c>
      <c r="AS126" s="126" t="str">
        <f t="shared" si="154"/>
        <v/>
      </c>
      <c r="AT126" s="126"/>
      <c r="AU126" s="62" t="str">
        <f t="shared" si="136"/>
        <v/>
      </c>
      <c r="AV126" s="62" t="str">
        <f t="shared" si="137"/>
        <v/>
      </c>
      <c r="AW126" s="62" t="str">
        <f t="shared" si="138"/>
        <v/>
      </c>
      <c r="AX126" s="61" t="str">
        <f t="shared" si="155"/>
        <v/>
      </c>
      <c r="AY126" s="61"/>
      <c r="AZ126" s="33" t="str">
        <f>IF(B126="","",VLOOKUP($A$3,'Tab1-Plan'!$B$30:$F$33,IF(B126&lt;65,2,3),FALSE))</f>
        <v/>
      </c>
      <c r="BA126" s="33" t="str">
        <f>IF(T126="","",VLOOKUP($A$3,'Tab1-Plan'!$B$30:$F$33,IF(T126&lt;65,4,5),FALSE))</f>
        <v/>
      </c>
      <c r="BB126" s="115"/>
      <c r="BC126" s="126" t="str">
        <f t="shared" si="139"/>
        <v/>
      </c>
      <c r="BD126" s="126" t="str">
        <f t="shared" si="140"/>
        <v/>
      </c>
      <c r="BE126" s="125"/>
      <c r="BF126" s="62" t="str">
        <f t="shared" si="141"/>
        <v/>
      </c>
      <c r="BG126" s="62" t="str">
        <f t="shared" si="142"/>
        <v/>
      </c>
      <c r="BH126" s="62" t="str">
        <f t="shared" si="143"/>
        <v/>
      </c>
      <c r="BI126" s="61" t="str">
        <f t="shared" si="144"/>
        <v/>
      </c>
      <c r="BJ126" s="61"/>
      <c r="BK126" s="61" t="str">
        <f t="shared" si="145"/>
        <v/>
      </c>
      <c r="BL126" s="61" t="str">
        <f t="shared" si="146"/>
        <v/>
      </c>
      <c r="BM126" s="127"/>
      <c r="BU126" s="37"/>
      <c r="BV126" s="127"/>
      <c r="CD126" s="37"/>
      <c r="CE126" s="127"/>
      <c r="CF126" s="127"/>
    </row>
    <row r="127" spans="1:84">
      <c r="A127" s="26" t="str">
        <f t="shared" si="109"/>
        <v/>
      </c>
      <c r="B127" s="26" t="str">
        <f t="shared" si="110"/>
        <v/>
      </c>
      <c r="C127" s="26" t="str">
        <f t="shared" si="123"/>
        <v/>
      </c>
      <c r="D127" s="103" t="str">
        <f t="shared" si="124"/>
        <v/>
      </c>
      <c r="E127" s="118" t="str">
        <f t="shared" si="125"/>
        <v/>
      </c>
      <c r="F127" s="103" t="str">
        <f t="shared" si="126"/>
        <v/>
      </c>
      <c r="G127" s="103"/>
      <c r="H127" s="60" t="str">
        <f t="shared" si="82"/>
        <v/>
      </c>
      <c r="I127" s="64"/>
      <c r="J127" s="64"/>
      <c r="K127" s="103" t="str">
        <f t="shared" si="111"/>
        <v/>
      </c>
      <c r="L127" s="103" t="str">
        <f t="shared" si="83"/>
        <v/>
      </c>
      <c r="M127" s="103" t="str">
        <f t="shared" si="84"/>
        <v/>
      </c>
      <c r="N127" s="103" t="str">
        <f t="shared" si="85"/>
        <v/>
      </c>
      <c r="O127" s="103" t="str">
        <f t="shared" si="86"/>
        <v/>
      </c>
      <c r="P127" s="103" t="str">
        <f t="shared" si="112"/>
        <v/>
      </c>
      <c r="Q127" s="103" t="str">
        <f t="shared" si="87"/>
        <v/>
      </c>
      <c r="R127" s="103" t="str">
        <f t="shared" si="88"/>
        <v/>
      </c>
      <c r="T127" s="26" t="str">
        <f t="shared" si="113"/>
        <v/>
      </c>
      <c r="U127" s="119" t="str">
        <f t="shared" si="127"/>
        <v/>
      </c>
      <c r="V127" s="119"/>
      <c r="W127" s="120" t="str">
        <f t="shared" si="147"/>
        <v/>
      </c>
      <c r="X127" s="120" t="str">
        <f t="shared" si="128"/>
        <v/>
      </c>
      <c r="Y127" s="120" t="str">
        <f t="shared" si="129"/>
        <v/>
      </c>
      <c r="Z127" s="120"/>
      <c r="AA127" s="119" t="str">
        <f t="shared" si="148"/>
        <v/>
      </c>
      <c r="AC127" s="26" t="str">
        <f t="shared" si="130"/>
        <v/>
      </c>
      <c r="AD127" s="25" t="str">
        <f t="shared" si="131"/>
        <v/>
      </c>
      <c r="AE127" s="105"/>
      <c r="AF127" s="26" t="str">
        <f t="shared" si="132"/>
        <v/>
      </c>
      <c r="AG127" s="25" t="str">
        <f t="shared" si="133"/>
        <v/>
      </c>
      <c r="AH127" s="123"/>
      <c r="AI127" s="51" t="str">
        <f t="shared" si="134"/>
        <v/>
      </c>
      <c r="AJ127" s="35" t="str">
        <f t="shared" si="135"/>
        <v/>
      </c>
      <c r="AL127" s="25" t="str">
        <f t="shared" si="149"/>
        <v/>
      </c>
      <c r="AM127" s="25" t="str">
        <f t="shared" si="150"/>
        <v/>
      </c>
      <c r="AO127" s="33" t="str">
        <f t="shared" si="151"/>
        <v/>
      </c>
      <c r="AP127" s="33" t="str">
        <f t="shared" si="152"/>
        <v/>
      </c>
      <c r="AQ127" s="125"/>
      <c r="AR127" s="126" t="str">
        <f t="shared" si="153"/>
        <v/>
      </c>
      <c r="AS127" s="126" t="str">
        <f t="shared" si="154"/>
        <v/>
      </c>
      <c r="AT127" s="126"/>
      <c r="AU127" s="62" t="str">
        <f t="shared" si="136"/>
        <v/>
      </c>
      <c r="AV127" s="62" t="str">
        <f t="shared" si="137"/>
        <v/>
      </c>
      <c r="AW127" s="62" t="str">
        <f t="shared" si="138"/>
        <v/>
      </c>
      <c r="AX127" s="61" t="str">
        <f t="shared" si="155"/>
        <v/>
      </c>
      <c r="AY127" s="61"/>
      <c r="AZ127" s="33" t="str">
        <f>IF(B127="","",VLOOKUP($A$3,'Tab1-Plan'!$B$30:$F$33,IF(B127&lt;65,2,3),FALSE))</f>
        <v/>
      </c>
      <c r="BA127" s="33" t="str">
        <f>IF(T127="","",VLOOKUP($A$3,'Tab1-Plan'!$B$30:$F$33,IF(T127&lt;65,4,5),FALSE))</f>
        <v/>
      </c>
      <c r="BB127" s="115"/>
      <c r="BC127" s="126" t="str">
        <f t="shared" si="139"/>
        <v/>
      </c>
      <c r="BD127" s="126" t="str">
        <f t="shared" si="140"/>
        <v/>
      </c>
      <c r="BE127" s="125"/>
      <c r="BF127" s="62" t="str">
        <f t="shared" si="141"/>
        <v/>
      </c>
      <c r="BG127" s="62" t="str">
        <f t="shared" si="142"/>
        <v/>
      </c>
      <c r="BH127" s="62" t="str">
        <f t="shared" si="143"/>
        <v/>
      </c>
      <c r="BI127" s="61" t="str">
        <f t="shared" si="144"/>
        <v/>
      </c>
      <c r="BJ127" s="61"/>
      <c r="BK127" s="61" t="str">
        <f t="shared" si="145"/>
        <v/>
      </c>
      <c r="BL127" s="61" t="str">
        <f t="shared" si="146"/>
        <v/>
      </c>
      <c r="BM127" s="127"/>
      <c r="BU127" s="37"/>
      <c r="BV127" s="127"/>
      <c r="CD127" s="37"/>
      <c r="CE127" s="127"/>
      <c r="CF127" s="127"/>
    </row>
    <row r="128" spans="1:84">
      <c r="A128" s="26" t="str">
        <f t="shared" si="109"/>
        <v/>
      </c>
      <c r="B128" s="26" t="str">
        <f t="shared" si="110"/>
        <v/>
      </c>
      <c r="C128" s="26" t="str">
        <f t="shared" si="123"/>
        <v/>
      </c>
      <c r="D128" s="103" t="str">
        <f t="shared" si="124"/>
        <v/>
      </c>
      <c r="E128" s="118" t="str">
        <f t="shared" si="125"/>
        <v/>
      </c>
      <c r="F128" s="103" t="str">
        <f t="shared" si="126"/>
        <v/>
      </c>
      <c r="G128" s="103"/>
      <c r="H128" s="60" t="str">
        <f t="shared" si="82"/>
        <v/>
      </c>
      <c r="I128" s="64"/>
      <c r="J128" s="64"/>
      <c r="K128" s="103" t="str">
        <f t="shared" si="111"/>
        <v/>
      </c>
      <c r="L128" s="103" t="str">
        <f t="shared" si="83"/>
        <v/>
      </c>
      <c r="M128" s="103" t="str">
        <f t="shared" si="84"/>
        <v/>
      </c>
      <c r="N128" s="103" t="str">
        <f t="shared" si="85"/>
        <v/>
      </c>
      <c r="O128" s="103" t="str">
        <f t="shared" si="86"/>
        <v/>
      </c>
      <c r="P128" s="103" t="str">
        <f t="shared" si="112"/>
        <v/>
      </c>
      <c r="Q128" s="103" t="str">
        <f t="shared" si="87"/>
        <v/>
      </c>
      <c r="R128" s="103" t="str">
        <f t="shared" si="88"/>
        <v/>
      </c>
      <c r="T128" s="26" t="str">
        <f t="shared" si="113"/>
        <v/>
      </c>
      <c r="U128" s="119" t="str">
        <f t="shared" si="127"/>
        <v/>
      </c>
      <c r="V128" s="119"/>
      <c r="W128" s="120" t="str">
        <f t="shared" si="147"/>
        <v/>
      </c>
      <c r="X128" s="120" t="str">
        <f t="shared" si="128"/>
        <v/>
      </c>
      <c r="Y128" s="120" t="str">
        <f t="shared" si="129"/>
        <v/>
      </c>
      <c r="Z128" s="120"/>
      <c r="AA128" s="119" t="str">
        <f t="shared" si="148"/>
        <v/>
      </c>
      <c r="AC128" s="26" t="str">
        <f t="shared" si="130"/>
        <v/>
      </c>
      <c r="AD128" s="25" t="str">
        <f t="shared" si="131"/>
        <v/>
      </c>
      <c r="AE128" s="105"/>
      <c r="AF128" s="26" t="str">
        <f t="shared" si="132"/>
        <v/>
      </c>
      <c r="AG128" s="25" t="str">
        <f t="shared" si="133"/>
        <v/>
      </c>
      <c r="AH128" s="123"/>
      <c r="AI128" s="51" t="str">
        <f t="shared" si="134"/>
        <v/>
      </c>
      <c r="AJ128" s="35" t="str">
        <f t="shared" si="135"/>
        <v/>
      </c>
      <c r="AL128" s="25" t="str">
        <f t="shared" si="149"/>
        <v/>
      </c>
      <c r="AM128" s="25" t="str">
        <f t="shared" si="150"/>
        <v/>
      </c>
      <c r="AO128" s="33" t="str">
        <f t="shared" si="151"/>
        <v/>
      </c>
      <c r="AP128" s="33" t="str">
        <f t="shared" si="152"/>
        <v/>
      </c>
      <c r="AQ128" s="125"/>
      <c r="AR128" s="126" t="str">
        <f t="shared" si="153"/>
        <v/>
      </c>
      <c r="AS128" s="126" t="str">
        <f t="shared" si="154"/>
        <v/>
      </c>
      <c r="AT128" s="126"/>
      <c r="AU128" s="62" t="str">
        <f t="shared" si="136"/>
        <v/>
      </c>
      <c r="AV128" s="62" t="str">
        <f t="shared" si="137"/>
        <v/>
      </c>
      <c r="AW128" s="62" t="str">
        <f t="shared" si="138"/>
        <v/>
      </c>
      <c r="AX128" s="61" t="str">
        <f t="shared" si="155"/>
        <v/>
      </c>
      <c r="AY128" s="61"/>
      <c r="AZ128" s="33" t="str">
        <f>IF(B128="","",VLOOKUP($A$3,'Tab1-Plan'!$B$30:$F$33,IF(B128&lt;65,2,3),FALSE))</f>
        <v/>
      </c>
      <c r="BA128" s="33" t="str">
        <f>IF(T128="","",VLOOKUP($A$3,'Tab1-Plan'!$B$30:$F$33,IF(T128&lt;65,4,5),FALSE))</f>
        <v/>
      </c>
      <c r="BB128" s="115"/>
      <c r="BC128" s="126" t="str">
        <f t="shared" si="139"/>
        <v/>
      </c>
      <c r="BD128" s="126" t="str">
        <f t="shared" si="140"/>
        <v/>
      </c>
      <c r="BE128" s="125"/>
      <c r="BF128" s="62" t="str">
        <f t="shared" si="141"/>
        <v/>
      </c>
      <c r="BG128" s="62" t="str">
        <f t="shared" si="142"/>
        <v/>
      </c>
      <c r="BH128" s="62" t="str">
        <f t="shared" si="143"/>
        <v/>
      </c>
      <c r="BI128" s="61" t="str">
        <f t="shared" si="144"/>
        <v/>
      </c>
      <c r="BJ128" s="61"/>
      <c r="BK128" s="61" t="str">
        <f t="shared" si="145"/>
        <v/>
      </c>
      <c r="BL128" s="61" t="str">
        <f t="shared" si="146"/>
        <v/>
      </c>
      <c r="BM128" s="127"/>
      <c r="BU128" s="37"/>
      <c r="BV128" s="127"/>
      <c r="CD128" s="37"/>
      <c r="CE128" s="127"/>
      <c r="CF128" s="127"/>
    </row>
    <row r="129" spans="1:84">
      <c r="A129" s="26" t="str">
        <f t="shared" si="109"/>
        <v/>
      </c>
      <c r="B129" s="26" t="str">
        <f t="shared" si="110"/>
        <v/>
      </c>
      <c r="C129" s="26" t="str">
        <f t="shared" si="123"/>
        <v/>
      </c>
      <c r="D129" s="103" t="str">
        <f t="shared" si="124"/>
        <v/>
      </c>
      <c r="E129" s="118" t="str">
        <f t="shared" si="125"/>
        <v/>
      </c>
      <c r="F129" s="103" t="str">
        <f t="shared" si="126"/>
        <v/>
      </c>
      <c r="G129" s="103"/>
      <c r="H129" s="60" t="str">
        <f t="shared" si="82"/>
        <v/>
      </c>
      <c r="I129" s="64"/>
      <c r="J129" s="64"/>
      <c r="K129" s="103" t="str">
        <f t="shared" si="111"/>
        <v/>
      </c>
      <c r="L129" s="103" t="str">
        <f t="shared" si="83"/>
        <v/>
      </c>
      <c r="M129" s="103" t="str">
        <f t="shared" si="84"/>
        <v/>
      </c>
      <c r="N129" s="103" t="str">
        <f t="shared" si="85"/>
        <v/>
      </c>
      <c r="O129" s="103" t="str">
        <f t="shared" si="86"/>
        <v/>
      </c>
      <c r="P129" s="103" t="str">
        <f t="shared" si="112"/>
        <v/>
      </c>
      <c r="Q129" s="103" t="str">
        <f t="shared" si="87"/>
        <v/>
      </c>
      <c r="R129" s="103" t="str">
        <f t="shared" si="88"/>
        <v/>
      </c>
      <c r="T129" s="26" t="str">
        <f t="shared" si="113"/>
        <v/>
      </c>
      <c r="U129" s="119" t="str">
        <f t="shared" si="127"/>
        <v/>
      </c>
      <c r="V129" s="119"/>
      <c r="W129" s="120" t="str">
        <f t="shared" si="147"/>
        <v/>
      </c>
      <c r="X129" s="120" t="str">
        <f t="shared" si="128"/>
        <v/>
      </c>
      <c r="Y129" s="120" t="str">
        <f t="shared" si="129"/>
        <v/>
      </c>
      <c r="Z129" s="120"/>
      <c r="AA129" s="119" t="str">
        <f t="shared" si="148"/>
        <v/>
      </c>
      <c r="AC129" s="26" t="str">
        <f t="shared" si="130"/>
        <v/>
      </c>
      <c r="AD129" s="25" t="str">
        <f t="shared" si="131"/>
        <v/>
      </c>
      <c r="AE129" s="105"/>
      <c r="AF129" s="26" t="str">
        <f t="shared" si="132"/>
        <v/>
      </c>
      <c r="AG129" s="25" t="str">
        <f t="shared" si="133"/>
        <v/>
      </c>
      <c r="AH129" s="123"/>
      <c r="AI129" s="51" t="str">
        <f t="shared" si="134"/>
        <v/>
      </c>
      <c r="AJ129" s="35" t="str">
        <f t="shared" si="135"/>
        <v/>
      </c>
      <c r="AL129" s="25" t="str">
        <f t="shared" si="149"/>
        <v/>
      </c>
      <c r="AM129" s="25" t="str">
        <f t="shared" si="150"/>
        <v/>
      </c>
      <c r="AO129" s="33" t="str">
        <f t="shared" si="151"/>
        <v/>
      </c>
      <c r="AP129" s="33" t="str">
        <f t="shared" si="152"/>
        <v/>
      </c>
      <c r="AQ129" s="125"/>
      <c r="AR129" s="126" t="str">
        <f t="shared" si="153"/>
        <v/>
      </c>
      <c r="AS129" s="126" t="str">
        <f t="shared" si="154"/>
        <v/>
      </c>
      <c r="AT129" s="126"/>
      <c r="AU129" s="62" t="str">
        <f t="shared" si="136"/>
        <v/>
      </c>
      <c r="AV129" s="62" t="str">
        <f t="shared" si="137"/>
        <v/>
      </c>
      <c r="AW129" s="62" t="str">
        <f t="shared" si="138"/>
        <v/>
      </c>
      <c r="AX129" s="61" t="str">
        <f t="shared" si="155"/>
        <v/>
      </c>
      <c r="AY129" s="61"/>
      <c r="AZ129" s="33" t="str">
        <f>IF(B129="","",VLOOKUP($A$3,'Tab1-Plan'!$B$30:$F$33,IF(B129&lt;65,2,3),FALSE))</f>
        <v/>
      </c>
      <c r="BA129" s="33" t="str">
        <f>IF(T129="","",VLOOKUP($A$3,'Tab1-Plan'!$B$30:$F$33,IF(T129&lt;65,4,5),FALSE))</f>
        <v/>
      </c>
      <c r="BB129" s="115"/>
      <c r="BC129" s="126" t="str">
        <f t="shared" si="139"/>
        <v/>
      </c>
      <c r="BD129" s="126" t="str">
        <f t="shared" si="140"/>
        <v/>
      </c>
      <c r="BE129" s="125"/>
      <c r="BF129" s="62" t="str">
        <f t="shared" si="141"/>
        <v/>
      </c>
      <c r="BG129" s="62" t="str">
        <f t="shared" si="142"/>
        <v/>
      </c>
      <c r="BH129" s="62" t="str">
        <f t="shared" si="143"/>
        <v/>
      </c>
      <c r="BI129" s="61" t="str">
        <f t="shared" si="144"/>
        <v/>
      </c>
      <c r="BJ129" s="61"/>
      <c r="BK129" s="61" t="str">
        <f t="shared" si="145"/>
        <v/>
      </c>
      <c r="BL129" s="61" t="str">
        <f t="shared" si="146"/>
        <v/>
      </c>
      <c r="BM129" s="127"/>
      <c r="BU129" s="37"/>
      <c r="BV129" s="127"/>
      <c r="CD129" s="37"/>
      <c r="CE129" s="127"/>
      <c r="CF129" s="127"/>
    </row>
    <row r="130" spans="1:84">
      <c r="A130" s="26" t="str">
        <f t="shared" si="109"/>
        <v/>
      </c>
      <c r="B130" s="26" t="str">
        <f t="shared" si="110"/>
        <v/>
      </c>
      <c r="C130" s="26" t="str">
        <f t="shared" si="123"/>
        <v/>
      </c>
      <c r="D130" s="103" t="str">
        <f t="shared" si="124"/>
        <v/>
      </c>
      <c r="E130" s="118" t="str">
        <f t="shared" si="125"/>
        <v/>
      </c>
      <c r="F130" s="103" t="str">
        <f t="shared" si="126"/>
        <v/>
      </c>
      <c r="G130" s="103"/>
      <c r="H130" s="60" t="str">
        <f t="shared" si="82"/>
        <v/>
      </c>
      <c r="I130" s="64"/>
      <c r="J130" s="64"/>
      <c r="K130" s="103" t="str">
        <f t="shared" si="111"/>
        <v/>
      </c>
      <c r="L130" s="103" t="str">
        <f t="shared" si="83"/>
        <v/>
      </c>
      <c r="M130" s="103" t="str">
        <f t="shared" si="84"/>
        <v/>
      </c>
      <c r="N130" s="103" t="str">
        <f t="shared" si="85"/>
        <v/>
      </c>
      <c r="O130" s="103" t="str">
        <f t="shared" si="86"/>
        <v/>
      </c>
      <c r="P130" s="103" t="str">
        <f t="shared" si="112"/>
        <v/>
      </c>
      <c r="Q130" s="103" t="str">
        <f t="shared" si="87"/>
        <v/>
      </c>
      <c r="R130" s="103" t="str">
        <f t="shared" si="88"/>
        <v/>
      </c>
      <c r="T130" s="26" t="str">
        <f t="shared" si="113"/>
        <v/>
      </c>
      <c r="U130" s="119" t="str">
        <f t="shared" si="127"/>
        <v/>
      </c>
      <c r="V130" s="119"/>
      <c r="W130" s="120" t="str">
        <f t="shared" si="147"/>
        <v/>
      </c>
      <c r="X130" s="120" t="str">
        <f t="shared" si="128"/>
        <v/>
      </c>
      <c r="Y130" s="120" t="str">
        <f t="shared" si="129"/>
        <v/>
      </c>
      <c r="Z130" s="120"/>
      <c r="AA130" s="119" t="str">
        <f t="shared" si="148"/>
        <v/>
      </c>
      <c r="AC130" s="26" t="str">
        <f t="shared" si="130"/>
        <v/>
      </c>
      <c r="AD130" s="25" t="str">
        <f t="shared" si="131"/>
        <v/>
      </c>
      <c r="AE130" s="105"/>
      <c r="AF130" s="26" t="str">
        <f t="shared" si="132"/>
        <v/>
      </c>
      <c r="AG130" s="25" t="str">
        <f t="shared" si="133"/>
        <v/>
      </c>
      <c r="AH130" s="123"/>
      <c r="AI130" s="51" t="str">
        <f t="shared" si="134"/>
        <v/>
      </c>
      <c r="AJ130" s="35" t="str">
        <f t="shared" si="135"/>
        <v/>
      </c>
      <c r="AL130" s="25" t="str">
        <f t="shared" si="149"/>
        <v/>
      </c>
      <c r="AM130" s="25" t="str">
        <f t="shared" si="150"/>
        <v/>
      </c>
      <c r="AO130" s="33" t="str">
        <f t="shared" si="151"/>
        <v/>
      </c>
      <c r="AP130" s="33" t="str">
        <f t="shared" si="152"/>
        <v/>
      </c>
      <c r="AQ130" s="125"/>
      <c r="AR130" s="126" t="str">
        <f t="shared" si="153"/>
        <v/>
      </c>
      <c r="AS130" s="126" t="str">
        <f t="shared" si="154"/>
        <v/>
      </c>
      <c r="AT130" s="126"/>
      <c r="AU130" s="62" t="str">
        <f t="shared" si="136"/>
        <v/>
      </c>
      <c r="AV130" s="62" t="str">
        <f t="shared" si="137"/>
        <v/>
      </c>
      <c r="AW130" s="62" t="str">
        <f t="shared" si="138"/>
        <v/>
      </c>
      <c r="AX130" s="61" t="str">
        <f t="shared" si="155"/>
        <v/>
      </c>
      <c r="AY130" s="61"/>
      <c r="AZ130" s="33" t="str">
        <f>IF(B130="","",VLOOKUP($A$3,'Tab1-Plan'!$B$30:$F$33,IF(B130&lt;65,2,3),FALSE))</f>
        <v/>
      </c>
      <c r="BA130" s="33" t="str">
        <f>IF(T130="","",VLOOKUP($A$3,'Tab1-Plan'!$B$30:$F$33,IF(T130&lt;65,4,5),FALSE))</f>
        <v/>
      </c>
      <c r="BB130" s="115"/>
      <c r="BC130" s="126" t="str">
        <f t="shared" si="139"/>
        <v/>
      </c>
      <c r="BD130" s="126" t="str">
        <f t="shared" si="140"/>
        <v/>
      </c>
      <c r="BE130" s="125"/>
      <c r="BF130" s="62" t="str">
        <f t="shared" si="141"/>
        <v/>
      </c>
      <c r="BG130" s="62" t="str">
        <f t="shared" si="142"/>
        <v/>
      </c>
      <c r="BH130" s="62" t="str">
        <f t="shared" si="143"/>
        <v/>
      </c>
      <c r="BI130" s="61" t="str">
        <f t="shared" si="144"/>
        <v/>
      </c>
      <c r="BJ130" s="61"/>
      <c r="BK130" s="61" t="str">
        <f t="shared" si="145"/>
        <v/>
      </c>
      <c r="BL130" s="61" t="str">
        <f t="shared" si="146"/>
        <v/>
      </c>
      <c r="BM130" s="127"/>
      <c r="BU130" s="37"/>
      <c r="BV130" s="127"/>
      <c r="CD130" s="37"/>
      <c r="CE130" s="127"/>
      <c r="CF130" s="127"/>
    </row>
    <row r="131" spans="1:84">
      <c r="A131" s="26" t="str">
        <f t="shared" si="109"/>
        <v/>
      </c>
      <c r="B131" s="26" t="str">
        <f t="shared" si="110"/>
        <v/>
      </c>
      <c r="C131" s="26" t="str">
        <f t="shared" si="123"/>
        <v/>
      </c>
      <c r="D131" s="103" t="str">
        <f t="shared" si="124"/>
        <v/>
      </c>
      <c r="E131" s="118" t="str">
        <f t="shared" si="125"/>
        <v/>
      </c>
      <c r="F131" s="103" t="str">
        <f t="shared" si="126"/>
        <v/>
      </c>
      <c r="G131" s="103"/>
      <c r="H131" s="60" t="str">
        <f t="shared" si="82"/>
        <v/>
      </c>
      <c r="I131" s="64"/>
      <c r="J131" s="64"/>
      <c r="K131" s="103" t="str">
        <f t="shared" si="111"/>
        <v/>
      </c>
      <c r="L131" s="103" t="str">
        <f t="shared" si="83"/>
        <v/>
      </c>
      <c r="M131" s="103" t="str">
        <f t="shared" si="84"/>
        <v/>
      </c>
      <c r="N131" s="103" t="str">
        <f t="shared" si="85"/>
        <v/>
      </c>
      <c r="O131" s="103" t="str">
        <f t="shared" si="86"/>
        <v/>
      </c>
      <c r="P131" s="103" t="str">
        <f t="shared" si="112"/>
        <v/>
      </c>
      <c r="Q131" s="103" t="str">
        <f t="shared" si="87"/>
        <v/>
      </c>
      <c r="R131" s="103" t="str">
        <f t="shared" si="88"/>
        <v/>
      </c>
      <c r="T131" s="26" t="str">
        <f t="shared" si="113"/>
        <v/>
      </c>
      <c r="U131" s="119" t="str">
        <f t="shared" si="127"/>
        <v/>
      </c>
      <c r="V131" s="119"/>
      <c r="W131" s="120" t="str">
        <f t="shared" si="147"/>
        <v/>
      </c>
      <c r="X131" s="120" t="str">
        <f t="shared" si="128"/>
        <v/>
      </c>
      <c r="Y131" s="120" t="str">
        <f t="shared" si="129"/>
        <v/>
      </c>
      <c r="Z131" s="120"/>
      <c r="AA131" s="119" t="str">
        <f t="shared" si="148"/>
        <v/>
      </c>
      <c r="AC131" s="26" t="str">
        <f t="shared" si="130"/>
        <v/>
      </c>
      <c r="AD131" s="25" t="str">
        <f t="shared" si="131"/>
        <v/>
      </c>
      <c r="AE131" s="105"/>
      <c r="AF131" s="26" t="str">
        <f t="shared" si="132"/>
        <v/>
      </c>
      <c r="AG131" s="25" t="str">
        <f t="shared" si="133"/>
        <v/>
      </c>
      <c r="AH131" s="123"/>
      <c r="AI131" s="51" t="str">
        <f t="shared" si="134"/>
        <v/>
      </c>
      <c r="AJ131" s="35" t="str">
        <f t="shared" si="135"/>
        <v/>
      </c>
      <c r="AL131" s="25" t="str">
        <f t="shared" si="149"/>
        <v/>
      </c>
      <c r="AM131" s="25" t="str">
        <f t="shared" si="150"/>
        <v/>
      </c>
      <c r="AO131" s="33" t="str">
        <f t="shared" si="151"/>
        <v/>
      </c>
      <c r="AP131" s="33" t="str">
        <f t="shared" si="152"/>
        <v/>
      </c>
      <c r="AQ131" s="125"/>
      <c r="AR131" s="126" t="str">
        <f t="shared" si="153"/>
        <v/>
      </c>
      <c r="AS131" s="126" t="str">
        <f t="shared" si="154"/>
        <v/>
      </c>
      <c r="AT131" s="126"/>
      <c r="AU131" s="62" t="str">
        <f t="shared" si="136"/>
        <v/>
      </c>
      <c r="AV131" s="62" t="str">
        <f t="shared" si="137"/>
        <v/>
      </c>
      <c r="AW131" s="62" t="str">
        <f t="shared" si="138"/>
        <v/>
      </c>
      <c r="AX131" s="61" t="str">
        <f t="shared" si="155"/>
        <v/>
      </c>
      <c r="AY131" s="61"/>
      <c r="AZ131" s="33" t="str">
        <f>IF(B131="","",VLOOKUP($A$3,'Tab1-Plan'!$B$30:$F$33,IF(B131&lt;65,2,3),FALSE))</f>
        <v/>
      </c>
      <c r="BA131" s="33" t="str">
        <f>IF(T131="","",VLOOKUP($A$3,'Tab1-Plan'!$B$30:$F$33,IF(T131&lt;65,4,5),FALSE))</f>
        <v/>
      </c>
      <c r="BB131" s="115"/>
      <c r="BC131" s="126" t="str">
        <f t="shared" si="139"/>
        <v/>
      </c>
      <c r="BD131" s="126" t="str">
        <f t="shared" si="140"/>
        <v/>
      </c>
      <c r="BE131" s="125"/>
      <c r="BF131" s="62" t="str">
        <f t="shared" si="141"/>
        <v/>
      </c>
      <c r="BG131" s="62" t="str">
        <f t="shared" si="142"/>
        <v/>
      </c>
      <c r="BH131" s="62" t="str">
        <f t="shared" si="143"/>
        <v/>
      </c>
      <c r="BI131" s="61" t="str">
        <f t="shared" si="144"/>
        <v/>
      </c>
      <c r="BJ131" s="61"/>
      <c r="BK131" s="61" t="str">
        <f t="shared" si="145"/>
        <v/>
      </c>
      <c r="BL131" s="61" t="str">
        <f t="shared" si="146"/>
        <v/>
      </c>
      <c r="BM131" s="127"/>
      <c r="BU131" s="37"/>
      <c r="BV131" s="127"/>
      <c r="CD131" s="37"/>
      <c r="CE131" s="127"/>
      <c r="CF131" s="127"/>
    </row>
    <row r="132" spans="1:84">
      <c r="A132" s="26" t="str">
        <f t="shared" si="109"/>
        <v/>
      </c>
      <c r="B132" s="26" t="str">
        <f t="shared" si="110"/>
        <v/>
      </c>
      <c r="C132" s="26" t="str">
        <f t="shared" si="123"/>
        <v/>
      </c>
      <c r="D132" s="103" t="str">
        <f t="shared" si="124"/>
        <v/>
      </c>
      <c r="E132" s="118" t="str">
        <f t="shared" si="125"/>
        <v/>
      </c>
      <c r="F132" s="103" t="str">
        <f t="shared" si="126"/>
        <v/>
      </c>
      <c r="G132" s="103"/>
      <c r="H132" s="60" t="str">
        <f t="shared" si="82"/>
        <v/>
      </c>
      <c r="I132" s="64"/>
      <c r="J132" s="64"/>
      <c r="K132" s="103" t="str">
        <f t="shared" si="111"/>
        <v/>
      </c>
      <c r="L132" s="103" t="str">
        <f t="shared" si="83"/>
        <v/>
      </c>
      <c r="M132" s="103" t="str">
        <f t="shared" si="84"/>
        <v/>
      </c>
      <c r="N132" s="103" t="str">
        <f t="shared" si="85"/>
        <v/>
      </c>
      <c r="O132" s="103" t="str">
        <f t="shared" si="86"/>
        <v/>
      </c>
      <c r="P132" s="103" t="str">
        <f t="shared" si="112"/>
        <v/>
      </c>
      <c r="Q132" s="103" t="str">
        <f t="shared" si="87"/>
        <v/>
      </c>
      <c r="R132" s="103" t="str">
        <f t="shared" si="88"/>
        <v/>
      </c>
      <c r="T132" s="26" t="str">
        <f t="shared" si="113"/>
        <v/>
      </c>
      <c r="U132" s="119" t="str">
        <f t="shared" si="127"/>
        <v/>
      </c>
      <c r="V132" s="119"/>
      <c r="W132" s="120" t="str">
        <f t="shared" si="147"/>
        <v/>
      </c>
      <c r="X132" s="120" t="str">
        <f t="shared" si="128"/>
        <v/>
      </c>
      <c r="Y132" s="120" t="str">
        <f t="shared" si="129"/>
        <v/>
      </c>
      <c r="Z132" s="120"/>
      <c r="AA132" s="119" t="str">
        <f t="shared" si="148"/>
        <v/>
      </c>
      <c r="AC132" s="26" t="str">
        <f t="shared" si="130"/>
        <v/>
      </c>
      <c r="AD132" s="25" t="str">
        <f t="shared" si="131"/>
        <v/>
      </c>
      <c r="AE132" s="105"/>
      <c r="AF132" s="26" t="str">
        <f t="shared" si="132"/>
        <v/>
      </c>
      <c r="AG132" s="25" t="str">
        <f t="shared" si="133"/>
        <v/>
      </c>
      <c r="AH132" s="123"/>
      <c r="AI132" s="51" t="str">
        <f t="shared" si="134"/>
        <v/>
      </c>
      <c r="AJ132" s="35" t="str">
        <f t="shared" si="135"/>
        <v/>
      </c>
      <c r="AL132" s="25" t="str">
        <f t="shared" si="149"/>
        <v/>
      </c>
      <c r="AM132" s="25" t="str">
        <f t="shared" si="150"/>
        <v/>
      </c>
      <c r="AO132" s="33" t="str">
        <f t="shared" si="151"/>
        <v/>
      </c>
      <c r="AP132" s="33" t="str">
        <f t="shared" si="152"/>
        <v/>
      </c>
      <c r="AQ132" s="125"/>
      <c r="AR132" s="126" t="str">
        <f t="shared" si="153"/>
        <v/>
      </c>
      <c r="AS132" s="126" t="str">
        <f t="shared" si="154"/>
        <v/>
      </c>
      <c r="AT132" s="126"/>
      <c r="AU132" s="62" t="str">
        <f t="shared" si="136"/>
        <v/>
      </c>
      <c r="AV132" s="62" t="str">
        <f t="shared" si="137"/>
        <v/>
      </c>
      <c r="AW132" s="62" t="str">
        <f t="shared" si="138"/>
        <v/>
      </c>
      <c r="AX132" s="61" t="str">
        <f t="shared" si="155"/>
        <v/>
      </c>
      <c r="AY132" s="61"/>
      <c r="AZ132" s="33" t="str">
        <f>IF(B132="","",VLOOKUP($A$3,'Tab1-Plan'!$B$30:$F$33,IF(B132&lt;65,2,3),FALSE))</f>
        <v/>
      </c>
      <c r="BA132" s="33" t="str">
        <f>IF(T132="","",VLOOKUP($A$3,'Tab1-Plan'!$B$30:$F$33,IF(T132&lt;65,4,5),FALSE))</f>
        <v/>
      </c>
      <c r="BB132" s="115"/>
      <c r="BC132" s="126" t="str">
        <f t="shared" si="139"/>
        <v/>
      </c>
      <c r="BD132" s="126" t="str">
        <f t="shared" si="140"/>
        <v/>
      </c>
      <c r="BE132" s="125"/>
      <c r="BF132" s="62" t="str">
        <f t="shared" si="141"/>
        <v/>
      </c>
      <c r="BG132" s="62" t="str">
        <f t="shared" si="142"/>
        <v/>
      </c>
      <c r="BH132" s="62" t="str">
        <f t="shared" si="143"/>
        <v/>
      </c>
      <c r="BI132" s="61" t="str">
        <f t="shared" si="144"/>
        <v/>
      </c>
      <c r="BJ132" s="61"/>
      <c r="BK132" s="61" t="str">
        <f t="shared" si="145"/>
        <v/>
      </c>
      <c r="BL132" s="61" t="str">
        <f t="shared" si="146"/>
        <v/>
      </c>
      <c r="BM132" s="127"/>
      <c r="BU132" s="37"/>
      <c r="BV132" s="127"/>
      <c r="CD132" s="37"/>
      <c r="CE132" s="127"/>
      <c r="CF132" s="127"/>
    </row>
    <row r="133" spans="1:84">
      <c r="A133" s="26" t="str">
        <f t="shared" si="109"/>
        <v/>
      </c>
      <c r="B133" s="26" t="str">
        <f t="shared" si="110"/>
        <v/>
      </c>
      <c r="C133" s="26" t="str">
        <f t="shared" si="123"/>
        <v/>
      </c>
      <c r="D133" s="103" t="str">
        <f t="shared" si="124"/>
        <v/>
      </c>
      <c r="E133" s="118" t="str">
        <f t="shared" si="125"/>
        <v/>
      </c>
      <c r="F133" s="103" t="str">
        <f t="shared" si="126"/>
        <v/>
      </c>
      <c r="G133" s="103"/>
      <c r="H133" s="60" t="str">
        <f t="shared" si="82"/>
        <v/>
      </c>
      <c r="I133" s="64"/>
      <c r="J133" s="64"/>
      <c r="K133" s="103" t="str">
        <f t="shared" si="111"/>
        <v/>
      </c>
      <c r="L133" s="103" t="str">
        <f t="shared" si="83"/>
        <v/>
      </c>
      <c r="M133" s="103" t="str">
        <f t="shared" si="84"/>
        <v/>
      </c>
      <c r="N133" s="103" t="str">
        <f t="shared" si="85"/>
        <v/>
      </c>
      <c r="O133" s="103" t="str">
        <f t="shared" si="86"/>
        <v/>
      </c>
      <c r="P133" s="103" t="str">
        <f t="shared" si="112"/>
        <v/>
      </c>
      <c r="Q133" s="103" t="str">
        <f t="shared" si="87"/>
        <v/>
      </c>
      <c r="R133" s="103" t="str">
        <f t="shared" si="88"/>
        <v/>
      </c>
      <c r="T133" s="26" t="str">
        <f t="shared" si="113"/>
        <v/>
      </c>
      <c r="U133" s="119" t="str">
        <f t="shared" si="127"/>
        <v/>
      </c>
      <c r="V133" s="119"/>
      <c r="W133" s="120" t="str">
        <f t="shared" si="147"/>
        <v/>
      </c>
      <c r="X133" s="120" t="str">
        <f t="shared" si="128"/>
        <v/>
      </c>
      <c r="Y133" s="120" t="str">
        <f t="shared" si="129"/>
        <v/>
      </c>
      <c r="Z133" s="120"/>
      <c r="AA133" s="119" t="str">
        <f t="shared" si="148"/>
        <v/>
      </c>
      <c r="AC133" s="26" t="str">
        <f t="shared" si="130"/>
        <v/>
      </c>
      <c r="AD133" s="25" t="str">
        <f t="shared" si="131"/>
        <v/>
      </c>
      <c r="AE133" s="105"/>
      <c r="AF133" s="26" t="str">
        <f t="shared" si="132"/>
        <v/>
      </c>
      <c r="AG133" s="25" t="str">
        <f t="shared" si="133"/>
        <v/>
      </c>
      <c r="AH133" s="123"/>
      <c r="AI133" s="51" t="str">
        <f t="shared" si="134"/>
        <v/>
      </c>
      <c r="AJ133" s="35" t="str">
        <f t="shared" si="135"/>
        <v/>
      </c>
      <c r="AL133" s="25" t="str">
        <f t="shared" si="149"/>
        <v/>
      </c>
      <c r="AM133" s="25" t="str">
        <f t="shared" si="150"/>
        <v/>
      </c>
      <c r="AO133" s="33" t="str">
        <f t="shared" si="151"/>
        <v/>
      </c>
      <c r="AP133" s="33" t="str">
        <f t="shared" si="152"/>
        <v/>
      </c>
      <c r="AQ133" s="125"/>
      <c r="AR133" s="126" t="str">
        <f t="shared" si="153"/>
        <v/>
      </c>
      <c r="AS133" s="126" t="str">
        <f t="shared" si="154"/>
        <v/>
      </c>
      <c r="AT133" s="126"/>
      <c r="AU133" s="62" t="str">
        <f t="shared" si="136"/>
        <v/>
      </c>
      <c r="AV133" s="62" t="str">
        <f t="shared" si="137"/>
        <v/>
      </c>
      <c r="AW133" s="62" t="str">
        <f t="shared" si="138"/>
        <v/>
      </c>
      <c r="AX133" s="61" t="str">
        <f t="shared" si="155"/>
        <v/>
      </c>
      <c r="AY133" s="61"/>
      <c r="AZ133" s="33" t="str">
        <f>IF(B133="","",VLOOKUP($A$3,'Tab1-Plan'!$B$30:$F$33,IF(B133&lt;65,2,3),FALSE))</f>
        <v/>
      </c>
      <c r="BA133" s="33" t="str">
        <f>IF(T133="","",VLOOKUP($A$3,'Tab1-Plan'!$B$30:$F$33,IF(T133&lt;65,4,5),FALSE))</f>
        <v/>
      </c>
      <c r="BB133" s="115"/>
      <c r="BC133" s="126" t="str">
        <f t="shared" si="139"/>
        <v/>
      </c>
      <c r="BD133" s="126" t="str">
        <f t="shared" si="140"/>
        <v/>
      </c>
      <c r="BE133" s="125"/>
      <c r="BF133" s="62" t="str">
        <f t="shared" si="141"/>
        <v/>
      </c>
      <c r="BG133" s="62" t="str">
        <f t="shared" si="142"/>
        <v/>
      </c>
      <c r="BH133" s="62" t="str">
        <f t="shared" si="143"/>
        <v/>
      </c>
      <c r="BI133" s="61" t="str">
        <f t="shared" si="144"/>
        <v/>
      </c>
      <c r="BJ133" s="61"/>
      <c r="BK133" s="61" t="str">
        <f t="shared" si="145"/>
        <v/>
      </c>
      <c r="BL133" s="61" t="str">
        <f t="shared" si="146"/>
        <v/>
      </c>
      <c r="BM133" s="127"/>
      <c r="BU133" s="37"/>
      <c r="BV133" s="127"/>
      <c r="CD133" s="37"/>
      <c r="CE133" s="127"/>
      <c r="CF133" s="127"/>
    </row>
    <row r="134" spans="1:84">
      <c r="A134" s="26" t="str">
        <f t="shared" si="109"/>
        <v/>
      </c>
      <c r="B134" s="26" t="str">
        <f t="shared" si="110"/>
        <v/>
      </c>
      <c r="C134" s="26" t="str">
        <f t="shared" ref="C134:C150" si="156">IF(B134="","",retiree3_service_at_retirement)</f>
        <v/>
      </c>
      <c r="D134" s="103" t="str">
        <f t="shared" ref="D134:D150" si="157">IF(B134="","",IF($A$2="R",0,VLOOKUP($B134,RETIREMENT,2,TRUE)))</f>
        <v/>
      </c>
      <c r="E134" s="118" t="str">
        <f t="shared" ref="E134:E150" si="158">IF(B134="","",IF($A$2="R",0,VLOOKUP($B134,WITHDRAWAL,2)))</f>
        <v/>
      </c>
      <c r="F134" s="103" t="str">
        <f t="shared" ref="F134:F150" si="159">IF(B134="","",IF(OR(retiree3_sex="M",retiree3_sex="m"),VLOOKUP(IF(B134&lt;20,20,$B134),DEATH_MALE,2),IF(OR(retiree3_sex="F",retiree3_sex="f"),VLOOKUP(IF(B134&lt;20,20,$B134),DEATH_FEMALE,2),"error")))</f>
        <v/>
      </c>
      <c r="G134" s="103"/>
      <c r="H134" s="60" t="str">
        <f t="shared" ref="H134:H150" si="160">IF(B134="","",IF($A$2="R",1,0))</f>
        <v/>
      </c>
      <c r="I134" s="64"/>
      <c r="J134" s="64"/>
      <c r="K134" s="103" t="str">
        <f t="shared" si="111"/>
        <v/>
      </c>
      <c r="L134" s="103" t="str">
        <f t="shared" ref="L134:L150" si="161">IF(B134="","",H134*$K134*IF($D134="",0,$D134))</f>
        <v/>
      </c>
      <c r="M134" s="103" t="str">
        <f t="shared" ref="M134:M150" si="162">IF(B134="","",IF(H134=1,0,$K134*IF($E134="",0,$E134)))</f>
        <v/>
      </c>
      <c r="N134" s="103" t="str">
        <f t="shared" ref="N134:N150" si="163">IF(B134="","",$K134*$F134)</f>
        <v/>
      </c>
      <c r="O134" s="103" t="str">
        <f t="shared" ref="O134:O150" si="164">IF(B134="","",MAX(K134-SUM(L134:N134),0))</f>
        <v/>
      </c>
      <c r="P134" s="103" t="str">
        <f t="shared" si="112"/>
        <v/>
      </c>
      <c r="Q134" s="103" t="str">
        <f t="shared" ref="Q134:Q150" si="165">IF(B134="","",P134*(1-$F134))</f>
        <v/>
      </c>
      <c r="R134" s="103" t="str">
        <f t="shared" ref="R134:R150" si="166">IF(B134="","",AVERAGE(P134:Q134))</f>
        <v/>
      </c>
      <c r="T134" s="26" t="str">
        <f t="shared" si="113"/>
        <v/>
      </c>
      <c r="U134" s="119" t="str">
        <f t="shared" ref="U134:U150" si="167">IF(T134="","",IF(OR(retiree3_sex="M",retiree3_sex="m"),VLOOKUP(IF(T134&lt;20,20,$T134),DEATH_FEMALE,2),IF(OR(retiree3_sex="F",retiree3_sex="f"),VLOOKUP(IF(T134&lt;20,20,$T134),DEATH_MALE,2),"error")))</f>
        <v/>
      </c>
      <c r="V134" s="119"/>
      <c r="W134" s="120" t="str">
        <f t="shared" si="147"/>
        <v/>
      </c>
      <c r="X134" s="120" t="str">
        <f t="shared" ref="X134:X150" si="168">IF(T134="","",W134*((1-U134)*(1-IF(B135="",0,F134))+(1-U134)*IF(B135="",0,F134)))</f>
        <v/>
      </c>
      <c r="Y134" s="120" t="str">
        <f t="shared" ref="Y134:Y150" si="169">IF(T134="","",AVERAGE(W134,X134))</f>
        <v/>
      </c>
      <c r="Z134" s="120"/>
      <c r="AA134" s="119" t="str">
        <f t="shared" si="148"/>
        <v/>
      </c>
      <c r="AC134" s="26" t="str">
        <f t="shared" ref="AC134:AC150" si="170">B134</f>
        <v/>
      </c>
      <c r="AD134" s="25" t="str">
        <f t="shared" ref="AD134:AD150" si="171">IF(AC134="","",VLOOKUP(AC134,agingtable,3))</f>
        <v/>
      </c>
      <c r="AE134" s="105"/>
      <c r="AF134" s="26" t="str">
        <f t="shared" ref="AF134:AF150" si="172">T134</f>
        <v/>
      </c>
      <c r="AG134" s="25" t="str">
        <f t="shared" ref="AG134:AG150" si="173">IF(AF134="","",VLOOKUP(AF134,agingtable,3))</f>
        <v/>
      </c>
      <c r="AH134" s="123"/>
      <c r="AI134" s="51" t="str">
        <f t="shared" ref="AI134:AI150" si="174">IF(A134="","",VLOOKUP($A134,TRENDS,2,TRUE))</f>
        <v/>
      </c>
      <c r="AJ134" s="35" t="str">
        <f t="shared" ref="AJ134:AJ150" si="175">IF(A134="","",VLOOKUP($A134,TRENDS,3,TRUE))</f>
        <v/>
      </c>
      <c r="AL134" s="25" t="str">
        <f t="shared" si="149"/>
        <v/>
      </c>
      <c r="AM134" s="25" t="str">
        <f t="shared" si="150"/>
        <v/>
      </c>
      <c r="AO134" s="33" t="str">
        <f t="shared" si="151"/>
        <v/>
      </c>
      <c r="AP134" s="33" t="str">
        <f t="shared" si="152"/>
        <v/>
      </c>
      <c r="AQ134" s="125"/>
      <c r="AR134" s="126" t="str">
        <f t="shared" si="153"/>
        <v/>
      </c>
      <c r="AS134" s="126" t="str">
        <f t="shared" si="154"/>
        <v/>
      </c>
      <c r="AT134" s="126"/>
      <c r="AU134" s="62" t="str">
        <f t="shared" ref="AU134:AU150" si="176">IF($B134="","",(AR134)*$R134*$I134)</f>
        <v/>
      </c>
      <c r="AV134" s="62" t="str">
        <f t="shared" ref="AV134:AV150" si="177">IF($T134="","",(AS134)*$Y134*$I134)</f>
        <v/>
      </c>
      <c r="AW134" s="62" t="str">
        <f t="shared" ref="AW134:AW150" si="178">IF($A134="","",SUM(AU134:AV134))</f>
        <v/>
      </c>
      <c r="AX134" s="61" t="str">
        <f t="shared" si="155"/>
        <v/>
      </c>
      <c r="AY134" s="61"/>
      <c r="AZ134" s="33" t="str">
        <f>IF(B134="","",VLOOKUP($A$3,'Tab1-Plan'!$B$30:$F$33,IF(B134&lt;65,2,3),FALSE))</f>
        <v/>
      </c>
      <c r="BA134" s="33" t="str">
        <f>IF(T134="","",VLOOKUP($A$3,'Tab1-Plan'!$B$30:$F$33,IF(T134&lt;65,4,5),FALSE))</f>
        <v/>
      </c>
      <c r="BB134" s="115"/>
      <c r="BC134" s="126" t="str">
        <f t="shared" ref="BC134:BC150" si="179">IF(B134="","",AZ134*IF(AZ134&lt;1,AR134,AM134))</f>
        <v/>
      </c>
      <c r="BD134" s="126" t="str">
        <f t="shared" ref="BD134:BD150" si="180">IF($T134="","",BA134*IF(BA134&lt;1,AS134,$AM134))</f>
        <v/>
      </c>
      <c r="BE134" s="125"/>
      <c r="BF134" s="62" t="str">
        <f t="shared" si="141"/>
        <v/>
      </c>
      <c r="BG134" s="62" t="str">
        <f t="shared" ref="BG134:BG150" si="181">IF($T134="","",(BD134)*$Y134*$I134)</f>
        <v/>
      </c>
      <c r="BH134" s="62" t="str">
        <f t="shared" ref="BH134:BH150" si="182">IF($A134="","",SUM(BF134:BG134))</f>
        <v/>
      </c>
      <c r="BI134" s="61" t="str">
        <f t="shared" ref="BI134:BI150" si="183">IF($A134="","",BH134*AA134)</f>
        <v/>
      </c>
      <c r="BJ134" s="61"/>
      <c r="BK134" s="61" t="str">
        <f t="shared" ref="BK134:BK150" si="184">IF(A134="","",AW134-BH134)</f>
        <v/>
      </c>
      <c r="BL134" s="61" t="str">
        <f t="shared" ref="BL134:BL150" si="185">IF(A134="","",AX134-BI134)</f>
        <v/>
      </c>
      <c r="BM134" s="127"/>
      <c r="BU134" s="37"/>
      <c r="BV134" s="127"/>
      <c r="CD134" s="37"/>
      <c r="CE134" s="127"/>
      <c r="CF134" s="127"/>
    </row>
    <row r="135" spans="1:84">
      <c r="A135" s="26" t="str">
        <f t="shared" ref="A135:A150" si="186">IF(AND(B135="",T135=""),"",A134+1)</f>
        <v/>
      </c>
      <c r="B135" s="26" t="str">
        <f t="shared" ref="B135:B150" si="187">IF(B134="","",IF((B134+1)&gt;110,"",B134+1))</f>
        <v/>
      </c>
      <c r="C135" s="26" t="str">
        <f t="shared" si="156"/>
        <v/>
      </c>
      <c r="D135" s="103" t="str">
        <f t="shared" si="157"/>
        <v/>
      </c>
      <c r="E135" s="118" t="str">
        <f t="shared" si="158"/>
        <v/>
      </c>
      <c r="F135" s="103" t="str">
        <f t="shared" si="159"/>
        <v/>
      </c>
      <c r="G135" s="103"/>
      <c r="H135" s="60" t="str">
        <f t="shared" si="160"/>
        <v/>
      </c>
      <c r="I135" s="64"/>
      <c r="J135" s="64"/>
      <c r="K135" s="103" t="str">
        <f t="shared" ref="K135:K150" si="188">IF(B135="","",O134)</f>
        <v/>
      </c>
      <c r="L135" s="103" t="str">
        <f t="shared" si="161"/>
        <v/>
      </c>
      <c r="M135" s="103" t="str">
        <f t="shared" si="162"/>
        <v/>
      </c>
      <c r="N135" s="103" t="str">
        <f t="shared" si="163"/>
        <v/>
      </c>
      <c r="O135" s="103" t="str">
        <f t="shared" si="164"/>
        <v/>
      </c>
      <c r="P135" s="103" t="str">
        <f t="shared" ref="P135:P150" si="189">IF(B135="","",L135+Q134)</f>
        <v/>
      </c>
      <c r="Q135" s="103" t="str">
        <f t="shared" si="165"/>
        <v/>
      </c>
      <c r="R135" s="103" t="str">
        <f t="shared" si="166"/>
        <v/>
      </c>
      <c r="T135" s="26" t="str">
        <f t="shared" ref="T135:T150" si="190">IF(T134="","",IF((T134+1)&gt;110,"",T134+1))</f>
        <v/>
      </c>
      <c r="U135" s="119" t="str">
        <f t="shared" si="167"/>
        <v/>
      </c>
      <c r="V135" s="119"/>
      <c r="W135" s="120" t="str">
        <f t="shared" ref="W135:W150" si="191">IF(T135="","",X134+IF(L135="",0,L135))</f>
        <v/>
      </c>
      <c r="X135" s="120" t="str">
        <f t="shared" si="168"/>
        <v/>
      </c>
      <c r="Y135" s="120" t="str">
        <f t="shared" si="169"/>
        <v/>
      </c>
      <c r="Z135" s="120"/>
      <c r="AA135" s="119" t="str">
        <f t="shared" ref="AA135:AA150" si="192">IF(A135="","",AA134/(1+discount))</f>
        <v/>
      </c>
      <c r="AC135" s="26" t="str">
        <f t="shared" si="170"/>
        <v/>
      </c>
      <c r="AD135" s="25" t="str">
        <f t="shared" si="171"/>
        <v/>
      </c>
      <c r="AE135" s="105"/>
      <c r="AF135" s="26" t="str">
        <f t="shared" si="172"/>
        <v/>
      </c>
      <c r="AG135" s="25" t="str">
        <f t="shared" si="173"/>
        <v/>
      </c>
      <c r="AH135" s="123"/>
      <c r="AI135" s="51" t="str">
        <f t="shared" si="174"/>
        <v/>
      </c>
      <c r="AJ135" s="35" t="str">
        <f t="shared" si="175"/>
        <v/>
      </c>
      <c r="AL135" s="25" t="str">
        <f t="shared" ref="AL135:AL150" si="193">IF(A135="","",AL134*(1+AI134))</f>
        <v/>
      </c>
      <c r="AM135" s="25" t="str">
        <f t="shared" ref="AM135:AM150" si="194">IF(A135="","",AM134*(1+AJ134))</f>
        <v/>
      </c>
      <c r="AO135" s="33" t="str">
        <f t="shared" ref="AO135:AO150" si="195">IF(B135="","",IF(B135&lt;65,cc_pre_ret_age65,cc_pst_ret_age65))</f>
        <v/>
      </c>
      <c r="AP135" s="33" t="str">
        <f t="shared" ref="AP135:AP150" si="196">IF(T135="","",IF(T135&lt;65,cc_pre_sp_age65,cc_pst_sp_age65))</f>
        <v/>
      </c>
      <c r="AQ135" s="125"/>
      <c r="AR135" s="126" t="str">
        <f t="shared" ref="AR135:AR150" si="197">IF(B135="","",AO135*AL135*AD135)</f>
        <v/>
      </c>
      <c r="AS135" s="126" t="str">
        <f t="shared" ref="AS135:AS150" si="198">IF(T135="","",AP135*AL135*AG135)</f>
        <v/>
      </c>
      <c r="AT135" s="126"/>
      <c r="AU135" s="62" t="str">
        <f t="shared" si="176"/>
        <v/>
      </c>
      <c r="AV135" s="62" t="str">
        <f t="shared" si="177"/>
        <v/>
      </c>
      <c r="AW135" s="62" t="str">
        <f t="shared" si="178"/>
        <v/>
      </c>
      <c r="AX135" s="61" t="str">
        <f t="shared" ref="AX135:AX150" si="199">IF($A135="","",AW135*AA135)</f>
        <v/>
      </c>
      <c r="AY135" s="61"/>
      <c r="AZ135" s="33" t="str">
        <f>IF(B135="","",VLOOKUP($A$3,'Tab1-Plan'!$B$30:$F$33,IF(B135&lt;65,2,3),FALSE))</f>
        <v/>
      </c>
      <c r="BA135" s="33" t="str">
        <f>IF(T135="","",VLOOKUP($A$3,'Tab1-Plan'!$B$30:$F$33,IF(T135&lt;65,4,5),FALSE))</f>
        <v/>
      </c>
      <c r="BB135" s="115"/>
      <c r="BC135" s="126" t="str">
        <f t="shared" si="179"/>
        <v/>
      </c>
      <c r="BD135" s="126" t="str">
        <f t="shared" si="180"/>
        <v/>
      </c>
      <c r="BE135" s="125"/>
      <c r="BF135" s="62" t="str">
        <f t="shared" ref="BF135:BF150" si="200">IF($B135="","",(BC135)*$R135*$I135)</f>
        <v/>
      </c>
      <c r="BG135" s="62" t="str">
        <f t="shared" si="181"/>
        <v/>
      </c>
      <c r="BH135" s="62" t="str">
        <f t="shared" si="182"/>
        <v/>
      </c>
      <c r="BI135" s="61" t="str">
        <f t="shared" si="183"/>
        <v/>
      </c>
      <c r="BJ135" s="61"/>
      <c r="BK135" s="61" t="str">
        <f t="shared" si="184"/>
        <v/>
      </c>
      <c r="BL135" s="61" t="str">
        <f t="shared" si="185"/>
        <v/>
      </c>
      <c r="BM135" s="127"/>
      <c r="BU135" s="37"/>
      <c r="BV135" s="127"/>
      <c r="CD135" s="37"/>
      <c r="CE135" s="127"/>
      <c r="CF135" s="127"/>
    </row>
    <row r="136" spans="1:84">
      <c r="A136" s="26" t="str">
        <f t="shared" si="186"/>
        <v/>
      </c>
      <c r="B136" s="26" t="str">
        <f t="shared" si="187"/>
        <v/>
      </c>
      <c r="C136" s="26" t="str">
        <f t="shared" si="156"/>
        <v/>
      </c>
      <c r="D136" s="103" t="str">
        <f t="shared" si="157"/>
        <v/>
      </c>
      <c r="E136" s="118" t="str">
        <f t="shared" si="158"/>
        <v/>
      </c>
      <c r="F136" s="103" t="str">
        <f t="shared" si="159"/>
        <v/>
      </c>
      <c r="G136" s="103"/>
      <c r="H136" s="60" t="str">
        <f t="shared" si="160"/>
        <v/>
      </c>
      <c r="I136" s="64"/>
      <c r="J136" s="64"/>
      <c r="K136" s="103" t="str">
        <f t="shared" si="188"/>
        <v/>
      </c>
      <c r="L136" s="103" t="str">
        <f t="shared" si="161"/>
        <v/>
      </c>
      <c r="M136" s="103" t="str">
        <f t="shared" si="162"/>
        <v/>
      </c>
      <c r="N136" s="103" t="str">
        <f t="shared" si="163"/>
        <v/>
      </c>
      <c r="O136" s="103" t="str">
        <f t="shared" si="164"/>
        <v/>
      </c>
      <c r="P136" s="103" t="str">
        <f t="shared" si="189"/>
        <v/>
      </c>
      <c r="Q136" s="103" t="str">
        <f t="shared" si="165"/>
        <v/>
      </c>
      <c r="R136" s="103" t="str">
        <f t="shared" si="166"/>
        <v/>
      </c>
      <c r="T136" s="26" t="str">
        <f t="shared" si="190"/>
        <v/>
      </c>
      <c r="U136" s="119" t="str">
        <f t="shared" si="167"/>
        <v/>
      </c>
      <c r="V136" s="119"/>
      <c r="W136" s="120" t="str">
        <f t="shared" si="191"/>
        <v/>
      </c>
      <c r="X136" s="120" t="str">
        <f t="shared" si="168"/>
        <v/>
      </c>
      <c r="Y136" s="120" t="str">
        <f t="shared" si="169"/>
        <v/>
      </c>
      <c r="Z136" s="120"/>
      <c r="AA136" s="119" t="str">
        <f t="shared" si="192"/>
        <v/>
      </c>
      <c r="AC136" s="26" t="str">
        <f t="shared" si="170"/>
        <v/>
      </c>
      <c r="AD136" s="25" t="str">
        <f t="shared" si="171"/>
        <v/>
      </c>
      <c r="AE136" s="105"/>
      <c r="AF136" s="26" t="str">
        <f t="shared" si="172"/>
        <v/>
      </c>
      <c r="AG136" s="25" t="str">
        <f t="shared" si="173"/>
        <v/>
      </c>
      <c r="AH136" s="123"/>
      <c r="AI136" s="51" t="str">
        <f t="shared" si="174"/>
        <v/>
      </c>
      <c r="AJ136" s="35" t="str">
        <f t="shared" si="175"/>
        <v/>
      </c>
      <c r="AL136" s="25" t="str">
        <f t="shared" si="193"/>
        <v/>
      </c>
      <c r="AM136" s="25" t="str">
        <f t="shared" si="194"/>
        <v/>
      </c>
      <c r="AO136" s="33" t="str">
        <f t="shared" si="195"/>
        <v/>
      </c>
      <c r="AP136" s="33" t="str">
        <f t="shared" si="196"/>
        <v/>
      </c>
      <c r="AQ136" s="125"/>
      <c r="AR136" s="126" t="str">
        <f t="shared" si="197"/>
        <v/>
      </c>
      <c r="AS136" s="126" t="str">
        <f t="shared" si="198"/>
        <v/>
      </c>
      <c r="AT136" s="126"/>
      <c r="AU136" s="62" t="str">
        <f t="shared" si="176"/>
        <v/>
      </c>
      <c r="AV136" s="62" t="str">
        <f t="shared" si="177"/>
        <v/>
      </c>
      <c r="AW136" s="62" t="str">
        <f t="shared" si="178"/>
        <v/>
      </c>
      <c r="AX136" s="61" t="str">
        <f t="shared" si="199"/>
        <v/>
      </c>
      <c r="AY136" s="61"/>
      <c r="AZ136" s="33" t="str">
        <f>IF(B136="","",VLOOKUP($A$3,'Tab1-Plan'!$B$30:$F$33,IF(B136&lt;65,2,3),FALSE))</f>
        <v/>
      </c>
      <c r="BA136" s="33" t="str">
        <f>IF(T136="","",VLOOKUP($A$3,'Tab1-Plan'!$B$30:$F$33,IF(T136&lt;65,4,5),FALSE))</f>
        <v/>
      </c>
      <c r="BB136" s="115"/>
      <c r="BC136" s="126" t="str">
        <f t="shared" si="179"/>
        <v/>
      </c>
      <c r="BD136" s="126" t="str">
        <f t="shared" si="180"/>
        <v/>
      </c>
      <c r="BE136" s="125"/>
      <c r="BF136" s="62" t="str">
        <f t="shared" si="200"/>
        <v/>
      </c>
      <c r="BG136" s="62" t="str">
        <f t="shared" si="181"/>
        <v/>
      </c>
      <c r="BH136" s="62" t="str">
        <f t="shared" si="182"/>
        <v/>
      </c>
      <c r="BI136" s="61" t="str">
        <f t="shared" si="183"/>
        <v/>
      </c>
      <c r="BJ136" s="61"/>
      <c r="BK136" s="61" t="str">
        <f t="shared" si="184"/>
        <v/>
      </c>
      <c r="BL136" s="61" t="str">
        <f t="shared" si="185"/>
        <v/>
      </c>
      <c r="BM136" s="127"/>
      <c r="BU136" s="37"/>
      <c r="BV136" s="127"/>
      <c r="CD136" s="37"/>
      <c r="CE136" s="127"/>
      <c r="CF136" s="127"/>
    </row>
    <row r="137" spans="1:84">
      <c r="A137" s="26" t="str">
        <f t="shared" si="186"/>
        <v/>
      </c>
      <c r="B137" s="26" t="str">
        <f t="shared" si="187"/>
        <v/>
      </c>
      <c r="C137" s="26" t="str">
        <f t="shared" si="156"/>
        <v/>
      </c>
      <c r="D137" s="103" t="str">
        <f t="shared" si="157"/>
        <v/>
      </c>
      <c r="E137" s="118" t="str">
        <f t="shared" si="158"/>
        <v/>
      </c>
      <c r="F137" s="103" t="str">
        <f t="shared" si="159"/>
        <v/>
      </c>
      <c r="G137" s="103"/>
      <c r="H137" s="60" t="str">
        <f t="shared" si="160"/>
        <v/>
      </c>
      <c r="I137" s="64"/>
      <c r="J137" s="64"/>
      <c r="K137" s="103" t="str">
        <f t="shared" si="188"/>
        <v/>
      </c>
      <c r="L137" s="103" t="str">
        <f t="shared" si="161"/>
        <v/>
      </c>
      <c r="M137" s="103" t="str">
        <f t="shared" si="162"/>
        <v/>
      </c>
      <c r="N137" s="103" t="str">
        <f t="shared" si="163"/>
        <v/>
      </c>
      <c r="O137" s="103" t="str">
        <f t="shared" si="164"/>
        <v/>
      </c>
      <c r="P137" s="103" t="str">
        <f t="shared" si="189"/>
        <v/>
      </c>
      <c r="Q137" s="103" t="str">
        <f t="shared" si="165"/>
        <v/>
      </c>
      <c r="R137" s="103" t="str">
        <f t="shared" si="166"/>
        <v/>
      </c>
      <c r="T137" s="26" t="str">
        <f t="shared" si="190"/>
        <v/>
      </c>
      <c r="U137" s="119" t="str">
        <f t="shared" si="167"/>
        <v/>
      </c>
      <c r="V137" s="119"/>
      <c r="W137" s="120" t="str">
        <f t="shared" si="191"/>
        <v/>
      </c>
      <c r="X137" s="120" t="str">
        <f t="shared" si="168"/>
        <v/>
      </c>
      <c r="Y137" s="120" t="str">
        <f t="shared" si="169"/>
        <v/>
      </c>
      <c r="Z137" s="120"/>
      <c r="AA137" s="119" t="str">
        <f t="shared" si="192"/>
        <v/>
      </c>
      <c r="AC137" s="26" t="str">
        <f t="shared" si="170"/>
        <v/>
      </c>
      <c r="AD137" s="25" t="str">
        <f t="shared" si="171"/>
        <v/>
      </c>
      <c r="AE137" s="105"/>
      <c r="AF137" s="26" t="str">
        <f t="shared" si="172"/>
        <v/>
      </c>
      <c r="AG137" s="25" t="str">
        <f t="shared" si="173"/>
        <v/>
      </c>
      <c r="AH137" s="123"/>
      <c r="AI137" s="51" t="str">
        <f t="shared" si="174"/>
        <v/>
      </c>
      <c r="AJ137" s="35" t="str">
        <f t="shared" si="175"/>
        <v/>
      </c>
      <c r="AL137" s="25" t="str">
        <f t="shared" si="193"/>
        <v/>
      </c>
      <c r="AM137" s="25" t="str">
        <f t="shared" si="194"/>
        <v/>
      </c>
      <c r="AO137" s="33" t="str">
        <f t="shared" si="195"/>
        <v/>
      </c>
      <c r="AP137" s="33" t="str">
        <f t="shared" si="196"/>
        <v/>
      </c>
      <c r="AQ137" s="125"/>
      <c r="AR137" s="126" t="str">
        <f t="shared" si="197"/>
        <v/>
      </c>
      <c r="AS137" s="126" t="str">
        <f t="shared" si="198"/>
        <v/>
      </c>
      <c r="AT137" s="126"/>
      <c r="AU137" s="62" t="str">
        <f t="shared" si="176"/>
        <v/>
      </c>
      <c r="AV137" s="62" t="str">
        <f t="shared" si="177"/>
        <v/>
      </c>
      <c r="AW137" s="62" t="str">
        <f t="shared" si="178"/>
        <v/>
      </c>
      <c r="AX137" s="61" t="str">
        <f t="shared" si="199"/>
        <v/>
      </c>
      <c r="AY137" s="61"/>
      <c r="AZ137" s="33" t="str">
        <f>IF(B137="","",VLOOKUP($A$3,'Tab1-Plan'!$B$30:$F$33,IF(B137&lt;65,2,3),FALSE))</f>
        <v/>
      </c>
      <c r="BA137" s="33" t="str">
        <f>IF(T137="","",VLOOKUP($A$3,'Tab1-Plan'!$B$30:$F$33,IF(T137&lt;65,4,5),FALSE))</f>
        <v/>
      </c>
      <c r="BB137" s="115"/>
      <c r="BC137" s="126" t="str">
        <f t="shared" si="179"/>
        <v/>
      </c>
      <c r="BD137" s="126" t="str">
        <f t="shared" si="180"/>
        <v/>
      </c>
      <c r="BE137" s="125"/>
      <c r="BF137" s="62" t="str">
        <f t="shared" si="200"/>
        <v/>
      </c>
      <c r="BG137" s="62" t="str">
        <f t="shared" si="181"/>
        <v/>
      </c>
      <c r="BH137" s="62" t="str">
        <f t="shared" si="182"/>
        <v/>
      </c>
      <c r="BI137" s="61" t="str">
        <f t="shared" si="183"/>
        <v/>
      </c>
      <c r="BJ137" s="61"/>
      <c r="BK137" s="61" t="str">
        <f t="shared" si="184"/>
        <v/>
      </c>
      <c r="BL137" s="61" t="str">
        <f t="shared" si="185"/>
        <v/>
      </c>
      <c r="BM137" s="127"/>
      <c r="BU137" s="37"/>
      <c r="BV137" s="127"/>
      <c r="CD137" s="37"/>
      <c r="CE137" s="127"/>
      <c r="CF137" s="127"/>
    </row>
    <row r="138" spans="1:84">
      <c r="A138" s="26" t="str">
        <f t="shared" si="186"/>
        <v/>
      </c>
      <c r="B138" s="26" t="str">
        <f t="shared" si="187"/>
        <v/>
      </c>
      <c r="C138" s="26" t="str">
        <f t="shared" si="156"/>
        <v/>
      </c>
      <c r="D138" s="103" t="str">
        <f t="shared" si="157"/>
        <v/>
      </c>
      <c r="E138" s="118" t="str">
        <f t="shared" si="158"/>
        <v/>
      </c>
      <c r="F138" s="103" t="str">
        <f t="shared" si="159"/>
        <v/>
      </c>
      <c r="G138" s="103"/>
      <c r="H138" s="60" t="str">
        <f t="shared" si="160"/>
        <v/>
      </c>
      <c r="I138" s="64"/>
      <c r="J138" s="64"/>
      <c r="K138" s="103" t="str">
        <f t="shared" si="188"/>
        <v/>
      </c>
      <c r="L138" s="103" t="str">
        <f t="shared" si="161"/>
        <v/>
      </c>
      <c r="M138" s="103" t="str">
        <f t="shared" si="162"/>
        <v/>
      </c>
      <c r="N138" s="103" t="str">
        <f t="shared" si="163"/>
        <v/>
      </c>
      <c r="O138" s="103" t="str">
        <f t="shared" si="164"/>
        <v/>
      </c>
      <c r="P138" s="103" t="str">
        <f t="shared" si="189"/>
        <v/>
      </c>
      <c r="Q138" s="103" t="str">
        <f t="shared" si="165"/>
        <v/>
      </c>
      <c r="R138" s="103" t="str">
        <f t="shared" si="166"/>
        <v/>
      </c>
      <c r="T138" s="26" t="str">
        <f t="shared" si="190"/>
        <v/>
      </c>
      <c r="U138" s="119" t="str">
        <f t="shared" si="167"/>
        <v/>
      </c>
      <c r="V138" s="119"/>
      <c r="W138" s="120" t="str">
        <f t="shared" si="191"/>
        <v/>
      </c>
      <c r="X138" s="120" t="str">
        <f t="shared" si="168"/>
        <v/>
      </c>
      <c r="Y138" s="120" t="str">
        <f t="shared" si="169"/>
        <v/>
      </c>
      <c r="Z138" s="120"/>
      <c r="AA138" s="119" t="str">
        <f t="shared" si="192"/>
        <v/>
      </c>
      <c r="AC138" s="26" t="str">
        <f t="shared" si="170"/>
        <v/>
      </c>
      <c r="AD138" s="25" t="str">
        <f t="shared" si="171"/>
        <v/>
      </c>
      <c r="AE138" s="105"/>
      <c r="AF138" s="26" t="str">
        <f t="shared" si="172"/>
        <v/>
      </c>
      <c r="AG138" s="25" t="str">
        <f t="shared" si="173"/>
        <v/>
      </c>
      <c r="AH138" s="123"/>
      <c r="AI138" s="51" t="str">
        <f t="shared" si="174"/>
        <v/>
      </c>
      <c r="AJ138" s="35" t="str">
        <f t="shared" si="175"/>
        <v/>
      </c>
      <c r="AL138" s="25" t="str">
        <f t="shared" si="193"/>
        <v/>
      </c>
      <c r="AM138" s="25" t="str">
        <f t="shared" si="194"/>
        <v/>
      </c>
      <c r="AO138" s="33" t="str">
        <f t="shared" si="195"/>
        <v/>
      </c>
      <c r="AP138" s="33" t="str">
        <f t="shared" si="196"/>
        <v/>
      </c>
      <c r="AQ138" s="125"/>
      <c r="AR138" s="126" t="str">
        <f t="shared" si="197"/>
        <v/>
      </c>
      <c r="AS138" s="126" t="str">
        <f t="shared" si="198"/>
        <v/>
      </c>
      <c r="AT138" s="126"/>
      <c r="AU138" s="62" t="str">
        <f t="shared" si="176"/>
        <v/>
      </c>
      <c r="AV138" s="62" t="str">
        <f t="shared" si="177"/>
        <v/>
      </c>
      <c r="AW138" s="62" t="str">
        <f t="shared" si="178"/>
        <v/>
      </c>
      <c r="AX138" s="61" t="str">
        <f t="shared" si="199"/>
        <v/>
      </c>
      <c r="AY138" s="61"/>
      <c r="AZ138" s="33" t="str">
        <f>IF(B138="","",VLOOKUP($A$3,'Tab1-Plan'!$B$30:$F$33,IF(B138&lt;65,2,3),FALSE))</f>
        <v/>
      </c>
      <c r="BA138" s="33" t="str">
        <f>IF(T138="","",VLOOKUP($A$3,'Tab1-Plan'!$B$30:$F$33,IF(T138&lt;65,4,5),FALSE))</f>
        <v/>
      </c>
      <c r="BB138" s="115"/>
      <c r="BC138" s="126" t="str">
        <f t="shared" si="179"/>
        <v/>
      </c>
      <c r="BD138" s="126" t="str">
        <f t="shared" si="180"/>
        <v/>
      </c>
      <c r="BE138" s="125"/>
      <c r="BF138" s="62" t="str">
        <f t="shared" si="200"/>
        <v/>
      </c>
      <c r="BG138" s="62" t="str">
        <f t="shared" si="181"/>
        <v/>
      </c>
      <c r="BH138" s="62" t="str">
        <f t="shared" si="182"/>
        <v/>
      </c>
      <c r="BI138" s="61" t="str">
        <f t="shared" si="183"/>
        <v/>
      </c>
      <c r="BJ138" s="61"/>
      <c r="BK138" s="61" t="str">
        <f t="shared" si="184"/>
        <v/>
      </c>
      <c r="BL138" s="61" t="str">
        <f t="shared" si="185"/>
        <v/>
      </c>
      <c r="BM138" s="127"/>
      <c r="BU138" s="37"/>
      <c r="BV138" s="127"/>
      <c r="CD138" s="37"/>
      <c r="CE138" s="127"/>
      <c r="CF138" s="127"/>
    </row>
    <row r="139" spans="1:84">
      <c r="A139" s="26" t="str">
        <f t="shared" si="186"/>
        <v/>
      </c>
      <c r="B139" s="26" t="str">
        <f t="shared" si="187"/>
        <v/>
      </c>
      <c r="C139" s="26" t="str">
        <f t="shared" si="156"/>
        <v/>
      </c>
      <c r="D139" s="103" t="str">
        <f t="shared" si="157"/>
        <v/>
      </c>
      <c r="E139" s="118" t="str">
        <f t="shared" si="158"/>
        <v/>
      </c>
      <c r="F139" s="103" t="str">
        <f t="shared" si="159"/>
        <v/>
      </c>
      <c r="G139" s="103"/>
      <c r="H139" s="60" t="str">
        <f t="shared" si="160"/>
        <v/>
      </c>
      <c r="I139" s="64"/>
      <c r="J139" s="64"/>
      <c r="K139" s="103" t="str">
        <f t="shared" si="188"/>
        <v/>
      </c>
      <c r="L139" s="103" t="str">
        <f t="shared" si="161"/>
        <v/>
      </c>
      <c r="M139" s="103" t="str">
        <f t="shared" si="162"/>
        <v/>
      </c>
      <c r="N139" s="103" t="str">
        <f t="shared" si="163"/>
        <v/>
      </c>
      <c r="O139" s="103" t="str">
        <f t="shared" si="164"/>
        <v/>
      </c>
      <c r="P139" s="103" t="str">
        <f t="shared" si="189"/>
        <v/>
      </c>
      <c r="Q139" s="103" t="str">
        <f t="shared" si="165"/>
        <v/>
      </c>
      <c r="R139" s="103" t="str">
        <f t="shared" si="166"/>
        <v/>
      </c>
      <c r="T139" s="26" t="str">
        <f t="shared" si="190"/>
        <v/>
      </c>
      <c r="U139" s="119" t="str">
        <f t="shared" si="167"/>
        <v/>
      </c>
      <c r="V139" s="119"/>
      <c r="W139" s="120" t="str">
        <f t="shared" si="191"/>
        <v/>
      </c>
      <c r="X139" s="120" t="str">
        <f t="shared" si="168"/>
        <v/>
      </c>
      <c r="Y139" s="120" t="str">
        <f t="shared" si="169"/>
        <v/>
      </c>
      <c r="Z139" s="120"/>
      <c r="AA139" s="119" t="str">
        <f t="shared" si="192"/>
        <v/>
      </c>
      <c r="AC139" s="26" t="str">
        <f t="shared" si="170"/>
        <v/>
      </c>
      <c r="AD139" s="25" t="str">
        <f t="shared" si="171"/>
        <v/>
      </c>
      <c r="AE139" s="105"/>
      <c r="AF139" s="26" t="str">
        <f t="shared" si="172"/>
        <v/>
      </c>
      <c r="AG139" s="25" t="str">
        <f t="shared" si="173"/>
        <v/>
      </c>
      <c r="AH139" s="123"/>
      <c r="AI139" s="51" t="str">
        <f t="shared" si="174"/>
        <v/>
      </c>
      <c r="AJ139" s="35" t="str">
        <f t="shared" si="175"/>
        <v/>
      </c>
      <c r="AL139" s="25" t="str">
        <f t="shared" si="193"/>
        <v/>
      </c>
      <c r="AM139" s="25" t="str">
        <f t="shared" si="194"/>
        <v/>
      </c>
      <c r="AO139" s="33" t="str">
        <f t="shared" si="195"/>
        <v/>
      </c>
      <c r="AP139" s="33" t="str">
        <f t="shared" si="196"/>
        <v/>
      </c>
      <c r="AQ139" s="125"/>
      <c r="AR139" s="126" t="str">
        <f t="shared" si="197"/>
        <v/>
      </c>
      <c r="AS139" s="126" t="str">
        <f t="shared" si="198"/>
        <v/>
      </c>
      <c r="AT139" s="126"/>
      <c r="AU139" s="62" t="str">
        <f t="shared" si="176"/>
        <v/>
      </c>
      <c r="AV139" s="62" t="str">
        <f t="shared" si="177"/>
        <v/>
      </c>
      <c r="AW139" s="62" t="str">
        <f t="shared" si="178"/>
        <v/>
      </c>
      <c r="AX139" s="61" t="str">
        <f t="shared" si="199"/>
        <v/>
      </c>
      <c r="AY139" s="61"/>
      <c r="AZ139" s="33" t="str">
        <f>IF(B139="","",VLOOKUP($A$3,'Tab1-Plan'!$B$30:$F$33,IF(B139&lt;65,2,3),FALSE))</f>
        <v/>
      </c>
      <c r="BA139" s="33" t="str">
        <f>IF(T139="","",VLOOKUP($A$3,'Tab1-Plan'!$B$30:$F$33,IF(T139&lt;65,4,5),FALSE))</f>
        <v/>
      </c>
      <c r="BB139" s="115"/>
      <c r="BC139" s="126" t="str">
        <f t="shared" si="179"/>
        <v/>
      </c>
      <c r="BD139" s="126" t="str">
        <f t="shared" si="180"/>
        <v/>
      </c>
      <c r="BE139" s="125"/>
      <c r="BF139" s="62" t="str">
        <f t="shared" si="200"/>
        <v/>
      </c>
      <c r="BG139" s="62" t="str">
        <f t="shared" si="181"/>
        <v/>
      </c>
      <c r="BH139" s="62" t="str">
        <f t="shared" si="182"/>
        <v/>
      </c>
      <c r="BI139" s="61" t="str">
        <f t="shared" si="183"/>
        <v/>
      </c>
      <c r="BJ139" s="61"/>
      <c r="BK139" s="61" t="str">
        <f t="shared" si="184"/>
        <v/>
      </c>
      <c r="BL139" s="61" t="str">
        <f t="shared" si="185"/>
        <v/>
      </c>
      <c r="BM139" s="127"/>
      <c r="BU139" s="37"/>
      <c r="BV139" s="127"/>
      <c r="CD139" s="37"/>
      <c r="CE139" s="127"/>
      <c r="CF139" s="127"/>
    </row>
    <row r="140" spans="1:84">
      <c r="A140" s="26" t="str">
        <f t="shared" si="186"/>
        <v/>
      </c>
      <c r="B140" s="26" t="str">
        <f t="shared" si="187"/>
        <v/>
      </c>
      <c r="C140" s="26" t="str">
        <f t="shared" si="156"/>
        <v/>
      </c>
      <c r="D140" s="103" t="str">
        <f t="shared" si="157"/>
        <v/>
      </c>
      <c r="E140" s="118" t="str">
        <f t="shared" si="158"/>
        <v/>
      </c>
      <c r="F140" s="103" t="str">
        <f t="shared" si="159"/>
        <v/>
      </c>
      <c r="G140" s="103"/>
      <c r="H140" s="60" t="str">
        <f t="shared" si="160"/>
        <v/>
      </c>
      <c r="I140" s="64"/>
      <c r="J140" s="64"/>
      <c r="K140" s="103" t="str">
        <f t="shared" si="188"/>
        <v/>
      </c>
      <c r="L140" s="103" t="str">
        <f t="shared" si="161"/>
        <v/>
      </c>
      <c r="M140" s="103" t="str">
        <f t="shared" si="162"/>
        <v/>
      </c>
      <c r="N140" s="103" t="str">
        <f t="shared" si="163"/>
        <v/>
      </c>
      <c r="O140" s="103" t="str">
        <f t="shared" si="164"/>
        <v/>
      </c>
      <c r="P140" s="103" t="str">
        <f t="shared" si="189"/>
        <v/>
      </c>
      <c r="Q140" s="103" t="str">
        <f t="shared" si="165"/>
        <v/>
      </c>
      <c r="R140" s="103" t="str">
        <f t="shared" si="166"/>
        <v/>
      </c>
      <c r="T140" s="26" t="str">
        <f t="shared" si="190"/>
        <v/>
      </c>
      <c r="U140" s="119" t="str">
        <f t="shared" si="167"/>
        <v/>
      </c>
      <c r="V140" s="119"/>
      <c r="W140" s="120" t="str">
        <f t="shared" si="191"/>
        <v/>
      </c>
      <c r="X140" s="120" t="str">
        <f t="shared" si="168"/>
        <v/>
      </c>
      <c r="Y140" s="120" t="str">
        <f t="shared" si="169"/>
        <v/>
      </c>
      <c r="Z140" s="120"/>
      <c r="AA140" s="119" t="str">
        <f t="shared" si="192"/>
        <v/>
      </c>
      <c r="AC140" s="26" t="str">
        <f t="shared" si="170"/>
        <v/>
      </c>
      <c r="AD140" s="25" t="str">
        <f t="shared" si="171"/>
        <v/>
      </c>
      <c r="AE140" s="105"/>
      <c r="AF140" s="26" t="str">
        <f t="shared" si="172"/>
        <v/>
      </c>
      <c r="AG140" s="25" t="str">
        <f t="shared" si="173"/>
        <v/>
      </c>
      <c r="AH140" s="123"/>
      <c r="AI140" s="51" t="str">
        <f t="shared" si="174"/>
        <v/>
      </c>
      <c r="AJ140" s="35" t="str">
        <f t="shared" si="175"/>
        <v/>
      </c>
      <c r="AL140" s="25" t="str">
        <f t="shared" si="193"/>
        <v/>
      </c>
      <c r="AM140" s="25" t="str">
        <f t="shared" si="194"/>
        <v/>
      </c>
      <c r="AO140" s="33" t="str">
        <f t="shared" si="195"/>
        <v/>
      </c>
      <c r="AP140" s="33" t="str">
        <f t="shared" si="196"/>
        <v/>
      </c>
      <c r="AQ140" s="125"/>
      <c r="AR140" s="126" t="str">
        <f t="shared" si="197"/>
        <v/>
      </c>
      <c r="AS140" s="126" t="str">
        <f t="shared" si="198"/>
        <v/>
      </c>
      <c r="AT140" s="126"/>
      <c r="AU140" s="62" t="str">
        <f t="shared" si="176"/>
        <v/>
      </c>
      <c r="AV140" s="62" t="str">
        <f t="shared" si="177"/>
        <v/>
      </c>
      <c r="AW140" s="62" t="str">
        <f t="shared" si="178"/>
        <v/>
      </c>
      <c r="AX140" s="61" t="str">
        <f t="shared" si="199"/>
        <v/>
      </c>
      <c r="AY140" s="61"/>
      <c r="AZ140" s="33" t="str">
        <f>IF(B140="","",VLOOKUP($A$3,'Tab1-Plan'!$B$30:$F$33,IF(B140&lt;65,2,3),FALSE))</f>
        <v/>
      </c>
      <c r="BA140" s="33" t="str">
        <f>IF(T140="","",VLOOKUP($A$3,'Tab1-Plan'!$B$30:$F$33,IF(T140&lt;65,4,5),FALSE))</f>
        <v/>
      </c>
      <c r="BB140" s="115"/>
      <c r="BC140" s="126" t="str">
        <f t="shared" si="179"/>
        <v/>
      </c>
      <c r="BD140" s="126" t="str">
        <f t="shared" si="180"/>
        <v/>
      </c>
      <c r="BE140" s="125"/>
      <c r="BF140" s="62" t="str">
        <f t="shared" si="200"/>
        <v/>
      </c>
      <c r="BG140" s="62" t="str">
        <f t="shared" si="181"/>
        <v/>
      </c>
      <c r="BH140" s="62" t="str">
        <f t="shared" si="182"/>
        <v/>
      </c>
      <c r="BI140" s="61" t="str">
        <f t="shared" si="183"/>
        <v/>
      </c>
      <c r="BJ140" s="61"/>
      <c r="BK140" s="61" t="str">
        <f t="shared" si="184"/>
        <v/>
      </c>
      <c r="BL140" s="61" t="str">
        <f t="shared" si="185"/>
        <v/>
      </c>
      <c r="BM140" s="127"/>
      <c r="BU140" s="37"/>
      <c r="BV140" s="127"/>
      <c r="CD140" s="37"/>
      <c r="CE140" s="127"/>
      <c r="CF140" s="127"/>
    </row>
    <row r="141" spans="1:84">
      <c r="A141" s="26" t="str">
        <f t="shared" si="186"/>
        <v/>
      </c>
      <c r="B141" s="26" t="str">
        <f t="shared" si="187"/>
        <v/>
      </c>
      <c r="C141" s="26" t="str">
        <f t="shared" si="156"/>
        <v/>
      </c>
      <c r="D141" s="103" t="str">
        <f t="shared" si="157"/>
        <v/>
      </c>
      <c r="E141" s="118" t="str">
        <f t="shared" si="158"/>
        <v/>
      </c>
      <c r="F141" s="103" t="str">
        <f t="shared" si="159"/>
        <v/>
      </c>
      <c r="G141" s="103"/>
      <c r="H141" s="60" t="str">
        <f t="shared" si="160"/>
        <v/>
      </c>
      <c r="I141" s="64"/>
      <c r="J141" s="64"/>
      <c r="K141" s="103" t="str">
        <f t="shared" si="188"/>
        <v/>
      </c>
      <c r="L141" s="103" t="str">
        <f t="shared" si="161"/>
        <v/>
      </c>
      <c r="M141" s="103" t="str">
        <f t="shared" si="162"/>
        <v/>
      </c>
      <c r="N141" s="103" t="str">
        <f t="shared" si="163"/>
        <v/>
      </c>
      <c r="O141" s="103" t="str">
        <f t="shared" si="164"/>
        <v/>
      </c>
      <c r="P141" s="103" t="str">
        <f t="shared" si="189"/>
        <v/>
      </c>
      <c r="Q141" s="103" t="str">
        <f t="shared" si="165"/>
        <v/>
      </c>
      <c r="R141" s="103" t="str">
        <f t="shared" si="166"/>
        <v/>
      </c>
      <c r="T141" s="26" t="str">
        <f t="shared" si="190"/>
        <v/>
      </c>
      <c r="U141" s="119" t="str">
        <f t="shared" si="167"/>
        <v/>
      </c>
      <c r="V141" s="119"/>
      <c r="W141" s="120" t="str">
        <f t="shared" si="191"/>
        <v/>
      </c>
      <c r="X141" s="120" t="str">
        <f t="shared" si="168"/>
        <v/>
      </c>
      <c r="Y141" s="120" t="str">
        <f t="shared" si="169"/>
        <v/>
      </c>
      <c r="Z141" s="120"/>
      <c r="AA141" s="119" t="str">
        <f t="shared" si="192"/>
        <v/>
      </c>
      <c r="AC141" s="26" t="str">
        <f t="shared" si="170"/>
        <v/>
      </c>
      <c r="AD141" s="25" t="str">
        <f t="shared" si="171"/>
        <v/>
      </c>
      <c r="AE141" s="105"/>
      <c r="AF141" s="26" t="str">
        <f t="shared" si="172"/>
        <v/>
      </c>
      <c r="AG141" s="25" t="str">
        <f t="shared" si="173"/>
        <v/>
      </c>
      <c r="AH141" s="123"/>
      <c r="AI141" s="51" t="str">
        <f t="shared" si="174"/>
        <v/>
      </c>
      <c r="AJ141" s="35" t="str">
        <f t="shared" si="175"/>
        <v/>
      </c>
      <c r="AL141" s="25" t="str">
        <f t="shared" si="193"/>
        <v/>
      </c>
      <c r="AM141" s="25" t="str">
        <f t="shared" si="194"/>
        <v/>
      </c>
      <c r="AO141" s="33" t="str">
        <f t="shared" si="195"/>
        <v/>
      </c>
      <c r="AP141" s="33" t="str">
        <f t="shared" si="196"/>
        <v/>
      </c>
      <c r="AQ141" s="125"/>
      <c r="AR141" s="126" t="str">
        <f t="shared" si="197"/>
        <v/>
      </c>
      <c r="AS141" s="126" t="str">
        <f t="shared" si="198"/>
        <v/>
      </c>
      <c r="AT141" s="126"/>
      <c r="AU141" s="62" t="str">
        <f t="shared" si="176"/>
        <v/>
      </c>
      <c r="AV141" s="62" t="str">
        <f t="shared" si="177"/>
        <v/>
      </c>
      <c r="AW141" s="62" t="str">
        <f t="shared" si="178"/>
        <v/>
      </c>
      <c r="AX141" s="61" t="str">
        <f t="shared" si="199"/>
        <v/>
      </c>
      <c r="AY141" s="61"/>
      <c r="AZ141" s="33" t="str">
        <f>IF(B141="","",VLOOKUP($A$3,'Tab1-Plan'!$B$30:$F$33,IF(B141&lt;65,2,3),FALSE))</f>
        <v/>
      </c>
      <c r="BA141" s="33" t="str">
        <f>IF(T141="","",VLOOKUP($A$3,'Tab1-Plan'!$B$30:$F$33,IF(T141&lt;65,4,5),FALSE))</f>
        <v/>
      </c>
      <c r="BB141" s="115"/>
      <c r="BC141" s="126" t="str">
        <f t="shared" si="179"/>
        <v/>
      </c>
      <c r="BD141" s="126" t="str">
        <f t="shared" si="180"/>
        <v/>
      </c>
      <c r="BE141" s="125"/>
      <c r="BF141" s="62" t="str">
        <f t="shared" si="200"/>
        <v/>
      </c>
      <c r="BG141" s="62" t="str">
        <f t="shared" si="181"/>
        <v/>
      </c>
      <c r="BH141" s="62" t="str">
        <f t="shared" si="182"/>
        <v/>
      </c>
      <c r="BI141" s="61" t="str">
        <f t="shared" si="183"/>
        <v/>
      </c>
      <c r="BJ141" s="61"/>
      <c r="BK141" s="61" t="str">
        <f t="shared" si="184"/>
        <v/>
      </c>
      <c r="BL141" s="61" t="str">
        <f t="shared" si="185"/>
        <v/>
      </c>
      <c r="BM141" s="127"/>
      <c r="BU141" s="37"/>
      <c r="BV141" s="127"/>
      <c r="CD141" s="37"/>
      <c r="CE141" s="127"/>
      <c r="CF141" s="127"/>
    </row>
    <row r="142" spans="1:84">
      <c r="A142" s="26" t="str">
        <f t="shared" si="186"/>
        <v/>
      </c>
      <c r="B142" s="26" t="str">
        <f t="shared" si="187"/>
        <v/>
      </c>
      <c r="C142" s="26" t="str">
        <f t="shared" si="156"/>
        <v/>
      </c>
      <c r="D142" s="103" t="str">
        <f t="shared" si="157"/>
        <v/>
      </c>
      <c r="E142" s="118" t="str">
        <f t="shared" si="158"/>
        <v/>
      </c>
      <c r="F142" s="103" t="str">
        <f t="shared" si="159"/>
        <v/>
      </c>
      <c r="G142" s="103"/>
      <c r="H142" s="60" t="str">
        <f t="shared" si="160"/>
        <v/>
      </c>
      <c r="I142" s="64"/>
      <c r="J142" s="64"/>
      <c r="K142" s="103" t="str">
        <f t="shared" si="188"/>
        <v/>
      </c>
      <c r="L142" s="103" t="str">
        <f t="shared" si="161"/>
        <v/>
      </c>
      <c r="M142" s="103" t="str">
        <f t="shared" si="162"/>
        <v/>
      </c>
      <c r="N142" s="103" t="str">
        <f t="shared" si="163"/>
        <v/>
      </c>
      <c r="O142" s="103" t="str">
        <f t="shared" si="164"/>
        <v/>
      </c>
      <c r="P142" s="103" t="str">
        <f t="shared" si="189"/>
        <v/>
      </c>
      <c r="Q142" s="103" t="str">
        <f t="shared" si="165"/>
        <v/>
      </c>
      <c r="R142" s="103" t="str">
        <f t="shared" si="166"/>
        <v/>
      </c>
      <c r="T142" s="26" t="str">
        <f t="shared" si="190"/>
        <v/>
      </c>
      <c r="U142" s="119" t="str">
        <f t="shared" si="167"/>
        <v/>
      </c>
      <c r="V142" s="119"/>
      <c r="W142" s="120" t="str">
        <f t="shared" si="191"/>
        <v/>
      </c>
      <c r="X142" s="120" t="str">
        <f t="shared" si="168"/>
        <v/>
      </c>
      <c r="Y142" s="120" t="str">
        <f t="shared" si="169"/>
        <v/>
      </c>
      <c r="Z142" s="120"/>
      <c r="AA142" s="119" t="str">
        <f t="shared" si="192"/>
        <v/>
      </c>
      <c r="AC142" s="26" t="str">
        <f t="shared" si="170"/>
        <v/>
      </c>
      <c r="AD142" s="25" t="str">
        <f t="shared" si="171"/>
        <v/>
      </c>
      <c r="AE142" s="105"/>
      <c r="AF142" s="26" t="str">
        <f t="shared" si="172"/>
        <v/>
      </c>
      <c r="AG142" s="25" t="str">
        <f t="shared" si="173"/>
        <v/>
      </c>
      <c r="AH142" s="123"/>
      <c r="AI142" s="51" t="str">
        <f t="shared" si="174"/>
        <v/>
      </c>
      <c r="AJ142" s="35" t="str">
        <f t="shared" si="175"/>
        <v/>
      </c>
      <c r="AL142" s="25" t="str">
        <f t="shared" si="193"/>
        <v/>
      </c>
      <c r="AM142" s="25" t="str">
        <f t="shared" si="194"/>
        <v/>
      </c>
      <c r="AO142" s="33" t="str">
        <f t="shared" si="195"/>
        <v/>
      </c>
      <c r="AP142" s="33" t="str">
        <f t="shared" si="196"/>
        <v/>
      </c>
      <c r="AQ142" s="125"/>
      <c r="AR142" s="126" t="str">
        <f t="shared" si="197"/>
        <v/>
      </c>
      <c r="AS142" s="126" t="str">
        <f t="shared" si="198"/>
        <v/>
      </c>
      <c r="AT142" s="126"/>
      <c r="AU142" s="62" t="str">
        <f t="shared" si="176"/>
        <v/>
      </c>
      <c r="AV142" s="62" t="str">
        <f t="shared" si="177"/>
        <v/>
      </c>
      <c r="AW142" s="62" t="str">
        <f t="shared" si="178"/>
        <v/>
      </c>
      <c r="AX142" s="61" t="str">
        <f t="shared" si="199"/>
        <v/>
      </c>
      <c r="AY142" s="61"/>
      <c r="AZ142" s="33" t="str">
        <f>IF(B142="","",VLOOKUP($A$3,'Tab1-Plan'!$B$30:$F$33,IF(B142&lt;65,2,3),FALSE))</f>
        <v/>
      </c>
      <c r="BA142" s="33" t="str">
        <f>IF(T142="","",VLOOKUP($A$3,'Tab1-Plan'!$B$30:$F$33,IF(T142&lt;65,4,5),FALSE))</f>
        <v/>
      </c>
      <c r="BB142" s="115"/>
      <c r="BC142" s="126" t="str">
        <f t="shared" si="179"/>
        <v/>
      </c>
      <c r="BD142" s="126" t="str">
        <f t="shared" si="180"/>
        <v/>
      </c>
      <c r="BE142" s="125"/>
      <c r="BF142" s="62" t="str">
        <f t="shared" si="200"/>
        <v/>
      </c>
      <c r="BG142" s="62" t="str">
        <f t="shared" si="181"/>
        <v/>
      </c>
      <c r="BH142" s="62" t="str">
        <f t="shared" si="182"/>
        <v/>
      </c>
      <c r="BI142" s="61" t="str">
        <f t="shared" si="183"/>
        <v/>
      </c>
      <c r="BJ142" s="61"/>
      <c r="BK142" s="61" t="str">
        <f t="shared" si="184"/>
        <v/>
      </c>
      <c r="BL142" s="61" t="str">
        <f t="shared" si="185"/>
        <v/>
      </c>
      <c r="BM142" s="127"/>
      <c r="BU142" s="37"/>
      <c r="BV142" s="127"/>
      <c r="CD142" s="37"/>
      <c r="CE142" s="127"/>
      <c r="CF142" s="127"/>
    </row>
    <row r="143" spans="1:84">
      <c r="A143" s="26" t="str">
        <f t="shared" si="186"/>
        <v/>
      </c>
      <c r="B143" s="26" t="str">
        <f t="shared" si="187"/>
        <v/>
      </c>
      <c r="C143" s="26" t="str">
        <f t="shared" si="156"/>
        <v/>
      </c>
      <c r="D143" s="103" t="str">
        <f t="shared" si="157"/>
        <v/>
      </c>
      <c r="E143" s="118" t="str">
        <f t="shared" si="158"/>
        <v/>
      </c>
      <c r="F143" s="103" t="str">
        <f t="shared" si="159"/>
        <v/>
      </c>
      <c r="G143" s="103"/>
      <c r="H143" s="60" t="str">
        <f t="shared" si="160"/>
        <v/>
      </c>
      <c r="I143" s="64"/>
      <c r="J143" s="64"/>
      <c r="K143" s="103" t="str">
        <f t="shared" si="188"/>
        <v/>
      </c>
      <c r="L143" s="103" t="str">
        <f t="shared" si="161"/>
        <v/>
      </c>
      <c r="M143" s="103" t="str">
        <f t="shared" si="162"/>
        <v/>
      </c>
      <c r="N143" s="103" t="str">
        <f t="shared" si="163"/>
        <v/>
      </c>
      <c r="O143" s="103" t="str">
        <f t="shared" si="164"/>
        <v/>
      </c>
      <c r="P143" s="103" t="str">
        <f t="shared" si="189"/>
        <v/>
      </c>
      <c r="Q143" s="103" t="str">
        <f t="shared" si="165"/>
        <v/>
      </c>
      <c r="R143" s="103" t="str">
        <f t="shared" si="166"/>
        <v/>
      </c>
      <c r="T143" s="26" t="str">
        <f t="shared" si="190"/>
        <v/>
      </c>
      <c r="U143" s="119" t="str">
        <f t="shared" si="167"/>
        <v/>
      </c>
      <c r="V143" s="119"/>
      <c r="W143" s="120" t="str">
        <f t="shared" si="191"/>
        <v/>
      </c>
      <c r="X143" s="120" t="str">
        <f t="shared" si="168"/>
        <v/>
      </c>
      <c r="Y143" s="120" t="str">
        <f t="shared" si="169"/>
        <v/>
      </c>
      <c r="Z143" s="120"/>
      <c r="AA143" s="119" t="str">
        <f t="shared" si="192"/>
        <v/>
      </c>
      <c r="AC143" s="26" t="str">
        <f t="shared" si="170"/>
        <v/>
      </c>
      <c r="AD143" s="25" t="str">
        <f t="shared" si="171"/>
        <v/>
      </c>
      <c r="AE143" s="105"/>
      <c r="AF143" s="26" t="str">
        <f t="shared" si="172"/>
        <v/>
      </c>
      <c r="AG143" s="25" t="str">
        <f t="shared" si="173"/>
        <v/>
      </c>
      <c r="AH143" s="123"/>
      <c r="AI143" s="51" t="str">
        <f t="shared" si="174"/>
        <v/>
      </c>
      <c r="AJ143" s="35" t="str">
        <f t="shared" si="175"/>
        <v/>
      </c>
      <c r="AL143" s="25" t="str">
        <f t="shared" si="193"/>
        <v/>
      </c>
      <c r="AM143" s="25" t="str">
        <f t="shared" si="194"/>
        <v/>
      </c>
      <c r="AO143" s="33" t="str">
        <f t="shared" si="195"/>
        <v/>
      </c>
      <c r="AP143" s="33" t="str">
        <f t="shared" si="196"/>
        <v/>
      </c>
      <c r="AQ143" s="125"/>
      <c r="AR143" s="126" t="str">
        <f t="shared" si="197"/>
        <v/>
      </c>
      <c r="AS143" s="126" t="str">
        <f t="shared" si="198"/>
        <v/>
      </c>
      <c r="AT143" s="126"/>
      <c r="AU143" s="62" t="str">
        <f t="shared" si="176"/>
        <v/>
      </c>
      <c r="AV143" s="62" t="str">
        <f t="shared" si="177"/>
        <v/>
      </c>
      <c r="AW143" s="62" t="str">
        <f t="shared" si="178"/>
        <v/>
      </c>
      <c r="AX143" s="61" t="str">
        <f t="shared" si="199"/>
        <v/>
      </c>
      <c r="AY143" s="61"/>
      <c r="AZ143" s="33" t="str">
        <f>IF(B143="","",VLOOKUP($A$3,'Tab1-Plan'!$B$30:$F$33,IF(B143&lt;65,2,3),FALSE))</f>
        <v/>
      </c>
      <c r="BA143" s="33" t="str">
        <f>IF(T143="","",VLOOKUP($A$3,'Tab1-Plan'!$B$30:$F$33,IF(T143&lt;65,4,5),FALSE))</f>
        <v/>
      </c>
      <c r="BB143" s="115"/>
      <c r="BC143" s="126" t="str">
        <f t="shared" si="179"/>
        <v/>
      </c>
      <c r="BD143" s="126" t="str">
        <f t="shared" si="180"/>
        <v/>
      </c>
      <c r="BE143" s="125"/>
      <c r="BF143" s="62" t="str">
        <f t="shared" si="200"/>
        <v/>
      </c>
      <c r="BG143" s="62" t="str">
        <f t="shared" si="181"/>
        <v/>
      </c>
      <c r="BH143" s="62" t="str">
        <f t="shared" si="182"/>
        <v/>
      </c>
      <c r="BI143" s="61" t="str">
        <f t="shared" si="183"/>
        <v/>
      </c>
      <c r="BJ143" s="61"/>
      <c r="BK143" s="61" t="str">
        <f t="shared" si="184"/>
        <v/>
      </c>
      <c r="BL143" s="61" t="str">
        <f t="shared" si="185"/>
        <v/>
      </c>
      <c r="BM143" s="127"/>
      <c r="BU143" s="37"/>
      <c r="BV143" s="127"/>
      <c r="CD143" s="37"/>
      <c r="CE143" s="127"/>
      <c r="CF143" s="127"/>
    </row>
    <row r="144" spans="1:84">
      <c r="A144" s="26" t="str">
        <f t="shared" si="186"/>
        <v/>
      </c>
      <c r="B144" s="26" t="str">
        <f t="shared" si="187"/>
        <v/>
      </c>
      <c r="C144" s="26" t="str">
        <f t="shared" si="156"/>
        <v/>
      </c>
      <c r="D144" s="103" t="str">
        <f t="shared" si="157"/>
        <v/>
      </c>
      <c r="E144" s="118" t="str">
        <f t="shared" si="158"/>
        <v/>
      </c>
      <c r="F144" s="103" t="str">
        <f t="shared" si="159"/>
        <v/>
      </c>
      <c r="G144" s="103"/>
      <c r="H144" s="60" t="str">
        <f t="shared" si="160"/>
        <v/>
      </c>
      <c r="I144" s="64"/>
      <c r="J144" s="64"/>
      <c r="K144" s="103" t="str">
        <f t="shared" si="188"/>
        <v/>
      </c>
      <c r="L144" s="103" t="str">
        <f t="shared" si="161"/>
        <v/>
      </c>
      <c r="M144" s="103" t="str">
        <f t="shared" si="162"/>
        <v/>
      </c>
      <c r="N144" s="103" t="str">
        <f t="shared" si="163"/>
        <v/>
      </c>
      <c r="O144" s="103" t="str">
        <f t="shared" si="164"/>
        <v/>
      </c>
      <c r="P144" s="103" t="str">
        <f t="shared" si="189"/>
        <v/>
      </c>
      <c r="Q144" s="103" t="str">
        <f t="shared" si="165"/>
        <v/>
      </c>
      <c r="R144" s="103" t="str">
        <f t="shared" si="166"/>
        <v/>
      </c>
      <c r="T144" s="26" t="str">
        <f t="shared" si="190"/>
        <v/>
      </c>
      <c r="U144" s="119" t="str">
        <f t="shared" si="167"/>
        <v/>
      </c>
      <c r="V144" s="119"/>
      <c r="W144" s="120" t="str">
        <f t="shared" si="191"/>
        <v/>
      </c>
      <c r="X144" s="120" t="str">
        <f t="shared" si="168"/>
        <v/>
      </c>
      <c r="Y144" s="120" t="str">
        <f t="shared" si="169"/>
        <v/>
      </c>
      <c r="Z144" s="120"/>
      <c r="AA144" s="119" t="str">
        <f t="shared" si="192"/>
        <v/>
      </c>
      <c r="AC144" s="26" t="str">
        <f t="shared" si="170"/>
        <v/>
      </c>
      <c r="AD144" s="25" t="str">
        <f t="shared" si="171"/>
        <v/>
      </c>
      <c r="AE144" s="105"/>
      <c r="AF144" s="26" t="str">
        <f t="shared" si="172"/>
        <v/>
      </c>
      <c r="AG144" s="25" t="str">
        <f t="shared" si="173"/>
        <v/>
      </c>
      <c r="AH144" s="123"/>
      <c r="AI144" s="51" t="str">
        <f t="shared" si="174"/>
        <v/>
      </c>
      <c r="AJ144" s="35" t="str">
        <f t="shared" si="175"/>
        <v/>
      </c>
      <c r="AL144" s="25" t="str">
        <f t="shared" si="193"/>
        <v/>
      </c>
      <c r="AM144" s="25" t="str">
        <f t="shared" si="194"/>
        <v/>
      </c>
      <c r="AO144" s="33" t="str">
        <f t="shared" si="195"/>
        <v/>
      </c>
      <c r="AP144" s="33" t="str">
        <f t="shared" si="196"/>
        <v/>
      </c>
      <c r="AQ144" s="125"/>
      <c r="AR144" s="126" t="str">
        <f t="shared" si="197"/>
        <v/>
      </c>
      <c r="AS144" s="126" t="str">
        <f t="shared" si="198"/>
        <v/>
      </c>
      <c r="AT144" s="126"/>
      <c r="AU144" s="62" t="str">
        <f t="shared" si="176"/>
        <v/>
      </c>
      <c r="AV144" s="62" t="str">
        <f t="shared" si="177"/>
        <v/>
      </c>
      <c r="AW144" s="62" t="str">
        <f t="shared" si="178"/>
        <v/>
      </c>
      <c r="AX144" s="61" t="str">
        <f t="shared" si="199"/>
        <v/>
      </c>
      <c r="AY144" s="61"/>
      <c r="AZ144" s="33" t="str">
        <f>IF(B144="","",VLOOKUP($A$3,'Tab1-Plan'!$B$30:$F$33,IF(B144&lt;65,2,3),FALSE))</f>
        <v/>
      </c>
      <c r="BA144" s="33" t="str">
        <f>IF(T144="","",VLOOKUP($A$3,'Tab1-Plan'!$B$30:$F$33,IF(T144&lt;65,4,5),FALSE))</f>
        <v/>
      </c>
      <c r="BB144" s="115"/>
      <c r="BC144" s="126" t="str">
        <f t="shared" si="179"/>
        <v/>
      </c>
      <c r="BD144" s="126" t="str">
        <f t="shared" si="180"/>
        <v/>
      </c>
      <c r="BE144" s="125"/>
      <c r="BF144" s="62" t="str">
        <f t="shared" si="200"/>
        <v/>
      </c>
      <c r="BG144" s="62" t="str">
        <f t="shared" si="181"/>
        <v/>
      </c>
      <c r="BH144" s="62" t="str">
        <f t="shared" si="182"/>
        <v/>
      </c>
      <c r="BI144" s="61" t="str">
        <f t="shared" si="183"/>
        <v/>
      </c>
      <c r="BJ144" s="61"/>
      <c r="BK144" s="61" t="str">
        <f t="shared" si="184"/>
        <v/>
      </c>
      <c r="BL144" s="61" t="str">
        <f t="shared" si="185"/>
        <v/>
      </c>
      <c r="BM144" s="127"/>
      <c r="BU144" s="37"/>
      <c r="BV144" s="127"/>
      <c r="CD144" s="37"/>
      <c r="CE144" s="127"/>
      <c r="CF144" s="127"/>
    </row>
    <row r="145" spans="1:84">
      <c r="A145" s="26" t="str">
        <f t="shared" si="186"/>
        <v/>
      </c>
      <c r="B145" s="26" t="str">
        <f t="shared" si="187"/>
        <v/>
      </c>
      <c r="C145" s="26" t="str">
        <f t="shared" si="156"/>
        <v/>
      </c>
      <c r="D145" s="103" t="str">
        <f t="shared" si="157"/>
        <v/>
      </c>
      <c r="E145" s="118" t="str">
        <f t="shared" si="158"/>
        <v/>
      </c>
      <c r="F145" s="103" t="str">
        <f t="shared" si="159"/>
        <v/>
      </c>
      <c r="G145" s="103"/>
      <c r="H145" s="60" t="str">
        <f t="shared" si="160"/>
        <v/>
      </c>
      <c r="I145" s="64"/>
      <c r="J145" s="64"/>
      <c r="K145" s="103" t="str">
        <f t="shared" si="188"/>
        <v/>
      </c>
      <c r="L145" s="103" t="str">
        <f t="shared" si="161"/>
        <v/>
      </c>
      <c r="M145" s="103" t="str">
        <f t="shared" si="162"/>
        <v/>
      </c>
      <c r="N145" s="103" t="str">
        <f t="shared" si="163"/>
        <v/>
      </c>
      <c r="O145" s="103" t="str">
        <f t="shared" si="164"/>
        <v/>
      </c>
      <c r="P145" s="103" t="str">
        <f t="shared" si="189"/>
        <v/>
      </c>
      <c r="Q145" s="103" t="str">
        <f t="shared" si="165"/>
        <v/>
      </c>
      <c r="R145" s="103" t="str">
        <f t="shared" si="166"/>
        <v/>
      </c>
      <c r="T145" s="26" t="str">
        <f t="shared" si="190"/>
        <v/>
      </c>
      <c r="U145" s="119" t="str">
        <f t="shared" si="167"/>
        <v/>
      </c>
      <c r="V145" s="119"/>
      <c r="W145" s="120" t="str">
        <f t="shared" si="191"/>
        <v/>
      </c>
      <c r="X145" s="120" t="str">
        <f t="shared" si="168"/>
        <v/>
      </c>
      <c r="Y145" s="120" t="str">
        <f t="shared" si="169"/>
        <v/>
      </c>
      <c r="Z145" s="120"/>
      <c r="AA145" s="119" t="str">
        <f t="shared" si="192"/>
        <v/>
      </c>
      <c r="AC145" s="26" t="str">
        <f t="shared" si="170"/>
        <v/>
      </c>
      <c r="AD145" s="25" t="str">
        <f t="shared" si="171"/>
        <v/>
      </c>
      <c r="AE145" s="105"/>
      <c r="AF145" s="26" t="str">
        <f t="shared" si="172"/>
        <v/>
      </c>
      <c r="AG145" s="25" t="str">
        <f t="shared" si="173"/>
        <v/>
      </c>
      <c r="AH145" s="123"/>
      <c r="AI145" s="51" t="str">
        <f t="shared" si="174"/>
        <v/>
      </c>
      <c r="AJ145" s="35" t="str">
        <f t="shared" si="175"/>
        <v/>
      </c>
      <c r="AL145" s="25" t="str">
        <f t="shared" si="193"/>
        <v/>
      </c>
      <c r="AM145" s="25" t="str">
        <f t="shared" si="194"/>
        <v/>
      </c>
      <c r="AO145" s="33" t="str">
        <f t="shared" si="195"/>
        <v/>
      </c>
      <c r="AP145" s="33" t="str">
        <f t="shared" si="196"/>
        <v/>
      </c>
      <c r="AQ145" s="125"/>
      <c r="AR145" s="126" t="str">
        <f t="shared" si="197"/>
        <v/>
      </c>
      <c r="AS145" s="126" t="str">
        <f t="shared" si="198"/>
        <v/>
      </c>
      <c r="AT145" s="126"/>
      <c r="AU145" s="62" t="str">
        <f t="shared" si="176"/>
        <v/>
      </c>
      <c r="AV145" s="62" t="str">
        <f t="shared" si="177"/>
        <v/>
      </c>
      <c r="AW145" s="62" t="str">
        <f t="shared" si="178"/>
        <v/>
      </c>
      <c r="AX145" s="61" t="str">
        <f t="shared" si="199"/>
        <v/>
      </c>
      <c r="AY145" s="61"/>
      <c r="AZ145" s="33" t="str">
        <f>IF(B145="","",VLOOKUP($A$3,'Tab1-Plan'!$B$30:$F$33,IF(B145&lt;65,2,3),FALSE))</f>
        <v/>
      </c>
      <c r="BA145" s="33" t="str">
        <f>IF(T145="","",VLOOKUP($A$3,'Tab1-Plan'!$B$30:$F$33,IF(T145&lt;65,4,5),FALSE))</f>
        <v/>
      </c>
      <c r="BB145" s="115"/>
      <c r="BC145" s="126" t="str">
        <f t="shared" si="179"/>
        <v/>
      </c>
      <c r="BD145" s="126" t="str">
        <f t="shared" si="180"/>
        <v/>
      </c>
      <c r="BE145" s="125"/>
      <c r="BF145" s="62" t="str">
        <f t="shared" si="200"/>
        <v/>
      </c>
      <c r="BG145" s="62" t="str">
        <f t="shared" si="181"/>
        <v/>
      </c>
      <c r="BH145" s="62" t="str">
        <f t="shared" si="182"/>
        <v/>
      </c>
      <c r="BI145" s="61" t="str">
        <f t="shared" si="183"/>
        <v/>
      </c>
      <c r="BJ145" s="61"/>
      <c r="BK145" s="61" t="str">
        <f t="shared" si="184"/>
        <v/>
      </c>
      <c r="BL145" s="61" t="str">
        <f t="shared" si="185"/>
        <v/>
      </c>
      <c r="BM145" s="127"/>
      <c r="BU145" s="37"/>
      <c r="BV145" s="127"/>
      <c r="CD145" s="37"/>
      <c r="CE145" s="127"/>
      <c r="CF145" s="127"/>
    </row>
    <row r="146" spans="1:84">
      <c r="A146" s="26" t="str">
        <f t="shared" si="186"/>
        <v/>
      </c>
      <c r="B146" s="26" t="str">
        <f t="shared" si="187"/>
        <v/>
      </c>
      <c r="C146" s="26" t="str">
        <f t="shared" si="156"/>
        <v/>
      </c>
      <c r="D146" s="103" t="str">
        <f t="shared" si="157"/>
        <v/>
      </c>
      <c r="E146" s="118" t="str">
        <f t="shared" si="158"/>
        <v/>
      </c>
      <c r="F146" s="103" t="str">
        <f t="shared" si="159"/>
        <v/>
      </c>
      <c r="G146" s="103"/>
      <c r="H146" s="60" t="str">
        <f t="shared" si="160"/>
        <v/>
      </c>
      <c r="I146" s="64"/>
      <c r="J146" s="64"/>
      <c r="K146" s="103" t="str">
        <f t="shared" si="188"/>
        <v/>
      </c>
      <c r="L146" s="103" t="str">
        <f t="shared" si="161"/>
        <v/>
      </c>
      <c r="M146" s="103" t="str">
        <f t="shared" si="162"/>
        <v/>
      </c>
      <c r="N146" s="103" t="str">
        <f t="shared" si="163"/>
        <v/>
      </c>
      <c r="O146" s="103" t="str">
        <f t="shared" si="164"/>
        <v/>
      </c>
      <c r="P146" s="103" t="str">
        <f t="shared" si="189"/>
        <v/>
      </c>
      <c r="Q146" s="103" t="str">
        <f t="shared" si="165"/>
        <v/>
      </c>
      <c r="R146" s="103" t="str">
        <f t="shared" si="166"/>
        <v/>
      </c>
      <c r="T146" s="26" t="str">
        <f t="shared" si="190"/>
        <v/>
      </c>
      <c r="U146" s="119" t="str">
        <f t="shared" si="167"/>
        <v/>
      </c>
      <c r="V146" s="119"/>
      <c r="W146" s="120" t="str">
        <f t="shared" si="191"/>
        <v/>
      </c>
      <c r="X146" s="120" t="str">
        <f t="shared" si="168"/>
        <v/>
      </c>
      <c r="Y146" s="120" t="str">
        <f t="shared" si="169"/>
        <v/>
      </c>
      <c r="Z146" s="120"/>
      <c r="AA146" s="119" t="str">
        <f t="shared" si="192"/>
        <v/>
      </c>
      <c r="AC146" s="26" t="str">
        <f t="shared" si="170"/>
        <v/>
      </c>
      <c r="AD146" s="25" t="str">
        <f t="shared" si="171"/>
        <v/>
      </c>
      <c r="AE146" s="105"/>
      <c r="AF146" s="26" t="str">
        <f t="shared" si="172"/>
        <v/>
      </c>
      <c r="AG146" s="25" t="str">
        <f t="shared" si="173"/>
        <v/>
      </c>
      <c r="AH146" s="123"/>
      <c r="AI146" s="51" t="str">
        <f t="shared" si="174"/>
        <v/>
      </c>
      <c r="AJ146" s="35" t="str">
        <f t="shared" si="175"/>
        <v/>
      </c>
      <c r="AL146" s="25" t="str">
        <f t="shared" si="193"/>
        <v/>
      </c>
      <c r="AM146" s="25" t="str">
        <f t="shared" si="194"/>
        <v/>
      </c>
      <c r="AO146" s="33" t="str">
        <f t="shared" si="195"/>
        <v/>
      </c>
      <c r="AP146" s="33" t="str">
        <f t="shared" si="196"/>
        <v/>
      </c>
      <c r="AQ146" s="125"/>
      <c r="AR146" s="126" t="str">
        <f t="shared" si="197"/>
        <v/>
      </c>
      <c r="AS146" s="126" t="str">
        <f t="shared" si="198"/>
        <v/>
      </c>
      <c r="AT146" s="126"/>
      <c r="AU146" s="62" t="str">
        <f t="shared" si="176"/>
        <v/>
      </c>
      <c r="AV146" s="62" t="str">
        <f t="shared" si="177"/>
        <v/>
      </c>
      <c r="AW146" s="62" t="str">
        <f t="shared" si="178"/>
        <v/>
      </c>
      <c r="AX146" s="61" t="str">
        <f t="shared" si="199"/>
        <v/>
      </c>
      <c r="AY146" s="61"/>
      <c r="AZ146" s="33" t="str">
        <f>IF(B146="","",VLOOKUP($A$3,'Tab1-Plan'!$B$30:$F$33,IF(B146&lt;65,2,3),FALSE))</f>
        <v/>
      </c>
      <c r="BA146" s="33" t="str">
        <f>IF(T146="","",VLOOKUP($A$3,'Tab1-Plan'!$B$30:$F$33,IF(T146&lt;65,4,5),FALSE))</f>
        <v/>
      </c>
      <c r="BB146" s="115"/>
      <c r="BC146" s="126" t="str">
        <f t="shared" si="179"/>
        <v/>
      </c>
      <c r="BD146" s="126" t="str">
        <f t="shared" si="180"/>
        <v/>
      </c>
      <c r="BE146" s="125"/>
      <c r="BF146" s="62" t="str">
        <f t="shared" si="200"/>
        <v/>
      </c>
      <c r="BG146" s="62" t="str">
        <f t="shared" si="181"/>
        <v/>
      </c>
      <c r="BH146" s="62" t="str">
        <f t="shared" si="182"/>
        <v/>
      </c>
      <c r="BI146" s="61" t="str">
        <f t="shared" si="183"/>
        <v/>
      </c>
      <c r="BJ146" s="61"/>
      <c r="BK146" s="61" t="str">
        <f t="shared" si="184"/>
        <v/>
      </c>
      <c r="BL146" s="61" t="str">
        <f t="shared" si="185"/>
        <v/>
      </c>
      <c r="BM146" s="127"/>
      <c r="BU146" s="37"/>
      <c r="BV146" s="127"/>
      <c r="CD146" s="37"/>
      <c r="CE146" s="127"/>
      <c r="CF146" s="127"/>
    </row>
    <row r="147" spans="1:84">
      <c r="A147" s="26" t="str">
        <f t="shared" si="186"/>
        <v/>
      </c>
      <c r="B147" s="26" t="str">
        <f t="shared" si="187"/>
        <v/>
      </c>
      <c r="C147" s="26" t="str">
        <f t="shared" si="156"/>
        <v/>
      </c>
      <c r="D147" s="103" t="str">
        <f t="shared" si="157"/>
        <v/>
      </c>
      <c r="E147" s="118" t="str">
        <f t="shared" si="158"/>
        <v/>
      </c>
      <c r="F147" s="103" t="str">
        <f t="shared" si="159"/>
        <v/>
      </c>
      <c r="G147" s="103"/>
      <c r="H147" s="60" t="str">
        <f t="shared" si="160"/>
        <v/>
      </c>
      <c r="I147" s="64"/>
      <c r="J147" s="64"/>
      <c r="K147" s="103" t="str">
        <f t="shared" si="188"/>
        <v/>
      </c>
      <c r="L147" s="103" t="str">
        <f t="shared" si="161"/>
        <v/>
      </c>
      <c r="M147" s="103" t="str">
        <f t="shared" si="162"/>
        <v/>
      </c>
      <c r="N147" s="103" t="str">
        <f t="shared" si="163"/>
        <v/>
      </c>
      <c r="O147" s="103" t="str">
        <f t="shared" si="164"/>
        <v/>
      </c>
      <c r="P147" s="103" t="str">
        <f t="shared" si="189"/>
        <v/>
      </c>
      <c r="Q147" s="103" t="str">
        <f t="shared" si="165"/>
        <v/>
      </c>
      <c r="R147" s="103" t="str">
        <f t="shared" si="166"/>
        <v/>
      </c>
      <c r="T147" s="26" t="str">
        <f t="shared" si="190"/>
        <v/>
      </c>
      <c r="U147" s="119" t="str">
        <f t="shared" si="167"/>
        <v/>
      </c>
      <c r="V147" s="119"/>
      <c r="W147" s="120" t="str">
        <f t="shared" si="191"/>
        <v/>
      </c>
      <c r="X147" s="120" t="str">
        <f t="shared" si="168"/>
        <v/>
      </c>
      <c r="Y147" s="120" t="str">
        <f t="shared" si="169"/>
        <v/>
      </c>
      <c r="Z147" s="120"/>
      <c r="AA147" s="119" t="str">
        <f t="shared" si="192"/>
        <v/>
      </c>
      <c r="AC147" s="26" t="str">
        <f t="shared" si="170"/>
        <v/>
      </c>
      <c r="AD147" s="25" t="str">
        <f t="shared" si="171"/>
        <v/>
      </c>
      <c r="AE147" s="105"/>
      <c r="AF147" s="26" t="str">
        <f t="shared" si="172"/>
        <v/>
      </c>
      <c r="AG147" s="25" t="str">
        <f t="shared" si="173"/>
        <v/>
      </c>
      <c r="AH147" s="123"/>
      <c r="AI147" s="51" t="str">
        <f t="shared" si="174"/>
        <v/>
      </c>
      <c r="AJ147" s="35" t="str">
        <f t="shared" si="175"/>
        <v/>
      </c>
      <c r="AL147" s="25" t="str">
        <f t="shared" si="193"/>
        <v/>
      </c>
      <c r="AM147" s="25" t="str">
        <f t="shared" si="194"/>
        <v/>
      </c>
      <c r="AO147" s="33" t="str">
        <f t="shared" si="195"/>
        <v/>
      </c>
      <c r="AP147" s="33" t="str">
        <f t="shared" si="196"/>
        <v/>
      </c>
      <c r="AQ147" s="125"/>
      <c r="AR147" s="126" t="str">
        <f t="shared" si="197"/>
        <v/>
      </c>
      <c r="AS147" s="126" t="str">
        <f t="shared" si="198"/>
        <v/>
      </c>
      <c r="AT147" s="126"/>
      <c r="AU147" s="62" t="str">
        <f t="shared" si="176"/>
        <v/>
      </c>
      <c r="AV147" s="62" t="str">
        <f t="shared" si="177"/>
        <v/>
      </c>
      <c r="AW147" s="62" t="str">
        <f t="shared" si="178"/>
        <v/>
      </c>
      <c r="AX147" s="61" t="str">
        <f t="shared" si="199"/>
        <v/>
      </c>
      <c r="AY147" s="61"/>
      <c r="AZ147" s="33" t="str">
        <f>IF(B147="","",VLOOKUP($A$3,'Tab1-Plan'!$B$30:$F$33,IF(B147&lt;65,2,3),FALSE))</f>
        <v/>
      </c>
      <c r="BA147" s="33" t="str">
        <f>IF(T147="","",VLOOKUP($A$3,'Tab1-Plan'!$B$30:$F$33,IF(T147&lt;65,4,5),FALSE))</f>
        <v/>
      </c>
      <c r="BB147" s="115"/>
      <c r="BC147" s="126" t="str">
        <f t="shared" si="179"/>
        <v/>
      </c>
      <c r="BD147" s="126" t="str">
        <f t="shared" si="180"/>
        <v/>
      </c>
      <c r="BE147" s="125"/>
      <c r="BF147" s="62" t="str">
        <f t="shared" si="200"/>
        <v/>
      </c>
      <c r="BG147" s="62" t="str">
        <f t="shared" si="181"/>
        <v/>
      </c>
      <c r="BH147" s="62" t="str">
        <f t="shared" si="182"/>
        <v/>
      </c>
      <c r="BI147" s="61" t="str">
        <f t="shared" si="183"/>
        <v/>
      </c>
      <c r="BJ147" s="61"/>
      <c r="BK147" s="61" t="str">
        <f t="shared" si="184"/>
        <v/>
      </c>
      <c r="BL147" s="61" t="str">
        <f t="shared" si="185"/>
        <v/>
      </c>
      <c r="BM147" s="127"/>
      <c r="BU147" s="37"/>
      <c r="BV147" s="127"/>
      <c r="CD147" s="37"/>
      <c r="CE147" s="127"/>
      <c r="CF147" s="127"/>
    </row>
    <row r="148" spans="1:84">
      <c r="A148" s="26" t="str">
        <f t="shared" si="186"/>
        <v/>
      </c>
      <c r="B148" s="26" t="str">
        <f t="shared" si="187"/>
        <v/>
      </c>
      <c r="C148" s="26" t="str">
        <f t="shared" si="156"/>
        <v/>
      </c>
      <c r="D148" s="103" t="str">
        <f t="shared" si="157"/>
        <v/>
      </c>
      <c r="E148" s="118" t="str">
        <f t="shared" si="158"/>
        <v/>
      </c>
      <c r="F148" s="103" t="str">
        <f t="shared" si="159"/>
        <v/>
      </c>
      <c r="G148" s="103"/>
      <c r="H148" s="60" t="str">
        <f t="shared" si="160"/>
        <v/>
      </c>
      <c r="I148" s="64"/>
      <c r="J148" s="64"/>
      <c r="K148" s="103" t="str">
        <f t="shared" si="188"/>
        <v/>
      </c>
      <c r="L148" s="103" t="str">
        <f t="shared" si="161"/>
        <v/>
      </c>
      <c r="M148" s="103" t="str">
        <f t="shared" si="162"/>
        <v/>
      </c>
      <c r="N148" s="103" t="str">
        <f t="shared" si="163"/>
        <v/>
      </c>
      <c r="O148" s="103" t="str">
        <f t="shared" si="164"/>
        <v/>
      </c>
      <c r="P148" s="103" t="str">
        <f t="shared" si="189"/>
        <v/>
      </c>
      <c r="Q148" s="103" t="str">
        <f t="shared" si="165"/>
        <v/>
      </c>
      <c r="R148" s="103" t="str">
        <f t="shared" si="166"/>
        <v/>
      </c>
      <c r="T148" s="26" t="str">
        <f t="shared" si="190"/>
        <v/>
      </c>
      <c r="U148" s="119" t="str">
        <f t="shared" si="167"/>
        <v/>
      </c>
      <c r="V148" s="119"/>
      <c r="W148" s="120" t="str">
        <f t="shared" si="191"/>
        <v/>
      </c>
      <c r="X148" s="120" t="str">
        <f t="shared" si="168"/>
        <v/>
      </c>
      <c r="Y148" s="120" t="str">
        <f t="shared" si="169"/>
        <v/>
      </c>
      <c r="Z148" s="120"/>
      <c r="AA148" s="119" t="str">
        <f t="shared" si="192"/>
        <v/>
      </c>
      <c r="AC148" s="26" t="str">
        <f t="shared" si="170"/>
        <v/>
      </c>
      <c r="AD148" s="25" t="str">
        <f t="shared" si="171"/>
        <v/>
      </c>
      <c r="AE148" s="105"/>
      <c r="AF148" s="26" t="str">
        <f t="shared" si="172"/>
        <v/>
      </c>
      <c r="AG148" s="25" t="str">
        <f t="shared" si="173"/>
        <v/>
      </c>
      <c r="AH148" s="123"/>
      <c r="AI148" s="51" t="str">
        <f t="shared" si="174"/>
        <v/>
      </c>
      <c r="AJ148" s="35" t="str">
        <f t="shared" si="175"/>
        <v/>
      </c>
      <c r="AL148" s="25" t="str">
        <f t="shared" si="193"/>
        <v/>
      </c>
      <c r="AM148" s="25" t="str">
        <f t="shared" si="194"/>
        <v/>
      </c>
      <c r="AO148" s="33" t="str">
        <f t="shared" si="195"/>
        <v/>
      </c>
      <c r="AP148" s="33" t="str">
        <f t="shared" si="196"/>
        <v/>
      </c>
      <c r="AQ148" s="125"/>
      <c r="AR148" s="126" t="str">
        <f t="shared" si="197"/>
        <v/>
      </c>
      <c r="AS148" s="126" t="str">
        <f t="shared" si="198"/>
        <v/>
      </c>
      <c r="AT148" s="126"/>
      <c r="AU148" s="62" t="str">
        <f t="shared" si="176"/>
        <v/>
      </c>
      <c r="AV148" s="62" t="str">
        <f t="shared" si="177"/>
        <v/>
      </c>
      <c r="AW148" s="62" t="str">
        <f t="shared" si="178"/>
        <v/>
      </c>
      <c r="AX148" s="61" t="str">
        <f t="shared" si="199"/>
        <v/>
      </c>
      <c r="AY148" s="61"/>
      <c r="AZ148" s="33" t="str">
        <f>IF(B148="","",VLOOKUP($A$3,'Tab1-Plan'!$B$30:$F$33,IF(B148&lt;65,2,3),FALSE))</f>
        <v/>
      </c>
      <c r="BA148" s="33" t="str">
        <f>IF(T148="","",VLOOKUP($A$3,'Tab1-Plan'!$B$30:$F$33,IF(T148&lt;65,4,5),FALSE))</f>
        <v/>
      </c>
      <c r="BB148" s="115"/>
      <c r="BC148" s="126" t="str">
        <f t="shared" si="179"/>
        <v/>
      </c>
      <c r="BD148" s="126" t="str">
        <f t="shared" si="180"/>
        <v/>
      </c>
      <c r="BE148" s="125"/>
      <c r="BF148" s="62" t="str">
        <f t="shared" si="200"/>
        <v/>
      </c>
      <c r="BG148" s="62" t="str">
        <f t="shared" si="181"/>
        <v/>
      </c>
      <c r="BH148" s="62" t="str">
        <f t="shared" si="182"/>
        <v/>
      </c>
      <c r="BI148" s="61" t="str">
        <f t="shared" si="183"/>
        <v/>
      </c>
      <c r="BJ148" s="61"/>
      <c r="BK148" s="61" t="str">
        <f t="shared" si="184"/>
        <v/>
      </c>
      <c r="BL148" s="61" t="str">
        <f t="shared" si="185"/>
        <v/>
      </c>
      <c r="BM148" s="127"/>
      <c r="BU148" s="37"/>
      <c r="BV148" s="127"/>
      <c r="CD148" s="37"/>
      <c r="CE148" s="127"/>
      <c r="CF148" s="127"/>
    </row>
    <row r="149" spans="1:84">
      <c r="A149" s="26" t="str">
        <f t="shared" si="186"/>
        <v/>
      </c>
      <c r="B149" s="26" t="str">
        <f t="shared" si="187"/>
        <v/>
      </c>
      <c r="C149" s="26" t="str">
        <f t="shared" si="156"/>
        <v/>
      </c>
      <c r="D149" s="103" t="str">
        <f t="shared" si="157"/>
        <v/>
      </c>
      <c r="E149" s="118" t="str">
        <f t="shared" si="158"/>
        <v/>
      </c>
      <c r="F149" s="103" t="str">
        <f t="shared" si="159"/>
        <v/>
      </c>
      <c r="G149" s="103"/>
      <c r="H149" s="60" t="str">
        <f t="shared" si="160"/>
        <v/>
      </c>
      <c r="I149" s="64"/>
      <c r="J149" s="64"/>
      <c r="K149" s="103" t="str">
        <f t="shared" si="188"/>
        <v/>
      </c>
      <c r="L149" s="103" t="str">
        <f t="shared" si="161"/>
        <v/>
      </c>
      <c r="M149" s="103" t="str">
        <f t="shared" si="162"/>
        <v/>
      </c>
      <c r="N149" s="103" t="str">
        <f t="shared" si="163"/>
        <v/>
      </c>
      <c r="O149" s="103" t="str">
        <f t="shared" si="164"/>
        <v/>
      </c>
      <c r="P149" s="103" t="str">
        <f t="shared" si="189"/>
        <v/>
      </c>
      <c r="Q149" s="103" t="str">
        <f t="shared" si="165"/>
        <v/>
      </c>
      <c r="R149" s="103" t="str">
        <f t="shared" si="166"/>
        <v/>
      </c>
      <c r="T149" s="26" t="str">
        <f t="shared" si="190"/>
        <v/>
      </c>
      <c r="U149" s="119" t="str">
        <f t="shared" si="167"/>
        <v/>
      </c>
      <c r="V149" s="119"/>
      <c r="W149" s="120" t="str">
        <f t="shared" si="191"/>
        <v/>
      </c>
      <c r="X149" s="120" t="str">
        <f t="shared" si="168"/>
        <v/>
      </c>
      <c r="Y149" s="120" t="str">
        <f t="shared" si="169"/>
        <v/>
      </c>
      <c r="Z149" s="120"/>
      <c r="AA149" s="119" t="str">
        <f t="shared" si="192"/>
        <v/>
      </c>
      <c r="AC149" s="26" t="str">
        <f t="shared" si="170"/>
        <v/>
      </c>
      <c r="AD149" s="25" t="str">
        <f t="shared" si="171"/>
        <v/>
      </c>
      <c r="AE149" s="105"/>
      <c r="AF149" s="26" t="str">
        <f t="shared" si="172"/>
        <v/>
      </c>
      <c r="AG149" s="25" t="str">
        <f t="shared" si="173"/>
        <v/>
      </c>
      <c r="AH149" s="123"/>
      <c r="AI149" s="51" t="str">
        <f t="shared" si="174"/>
        <v/>
      </c>
      <c r="AJ149" s="35" t="str">
        <f t="shared" si="175"/>
        <v/>
      </c>
      <c r="AL149" s="25" t="str">
        <f t="shared" si="193"/>
        <v/>
      </c>
      <c r="AM149" s="25" t="str">
        <f t="shared" si="194"/>
        <v/>
      </c>
      <c r="AO149" s="33" t="str">
        <f t="shared" si="195"/>
        <v/>
      </c>
      <c r="AP149" s="33" t="str">
        <f t="shared" si="196"/>
        <v/>
      </c>
      <c r="AQ149" s="125"/>
      <c r="AR149" s="126" t="str">
        <f t="shared" si="197"/>
        <v/>
      </c>
      <c r="AS149" s="126" t="str">
        <f t="shared" si="198"/>
        <v/>
      </c>
      <c r="AT149" s="126"/>
      <c r="AU149" s="62" t="str">
        <f t="shared" si="176"/>
        <v/>
      </c>
      <c r="AV149" s="62" t="str">
        <f t="shared" si="177"/>
        <v/>
      </c>
      <c r="AW149" s="62" t="str">
        <f t="shared" si="178"/>
        <v/>
      </c>
      <c r="AX149" s="61" t="str">
        <f t="shared" si="199"/>
        <v/>
      </c>
      <c r="AY149" s="61"/>
      <c r="AZ149" s="33" t="str">
        <f>IF(B149="","",VLOOKUP($A$3,'Tab1-Plan'!$B$30:$F$33,IF(B149&lt;65,2,3),FALSE))</f>
        <v/>
      </c>
      <c r="BA149" s="33" t="str">
        <f>IF(T149="","",VLOOKUP($A$3,'Tab1-Plan'!$B$30:$F$33,IF(T149&lt;65,4,5),FALSE))</f>
        <v/>
      </c>
      <c r="BB149" s="115"/>
      <c r="BC149" s="126" t="str">
        <f t="shared" si="179"/>
        <v/>
      </c>
      <c r="BD149" s="126" t="str">
        <f t="shared" si="180"/>
        <v/>
      </c>
      <c r="BE149" s="125"/>
      <c r="BF149" s="62" t="str">
        <f t="shared" si="200"/>
        <v/>
      </c>
      <c r="BG149" s="62" t="str">
        <f t="shared" si="181"/>
        <v/>
      </c>
      <c r="BH149" s="62" t="str">
        <f t="shared" si="182"/>
        <v/>
      </c>
      <c r="BI149" s="61" t="str">
        <f t="shared" si="183"/>
        <v/>
      </c>
      <c r="BJ149" s="61"/>
      <c r="BK149" s="61" t="str">
        <f t="shared" si="184"/>
        <v/>
      </c>
      <c r="BL149" s="61" t="str">
        <f t="shared" si="185"/>
        <v/>
      </c>
      <c r="BM149" s="127"/>
      <c r="BU149" s="37"/>
      <c r="BV149" s="127"/>
      <c r="CD149" s="37"/>
      <c r="CE149" s="127"/>
      <c r="CF149" s="127"/>
    </row>
    <row r="150" spans="1:84">
      <c r="A150" s="26" t="str">
        <f t="shared" si="186"/>
        <v/>
      </c>
      <c r="B150" s="26" t="str">
        <f t="shared" si="187"/>
        <v/>
      </c>
      <c r="C150" s="26" t="str">
        <f t="shared" si="156"/>
        <v/>
      </c>
      <c r="D150" s="103" t="str">
        <f t="shared" si="157"/>
        <v/>
      </c>
      <c r="E150" s="118" t="str">
        <f t="shared" si="158"/>
        <v/>
      </c>
      <c r="F150" s="103" t="str">
        <f t="shared" si="159"/>
        <v/>
      </c>
      <c r="G150" s="103"/>
      <c r="H150" s="60" t="str">
        <f t="shared" si="160"/>
        <v/>
      </c>
      <c r="I150" s="64"/>
      <c r="J150" s="64"/>
      <c r="K150" s="103" t="str">
        <f t="shared" si="188"/>
        <v/>
      </c>
      <c r="L150" s="103" t="str">
        <f t="shared" si="161"/>
        <v/>
      </c>
      <c r="M150" s="103" t="str">
        <f t="shared" si="162"/>
        <v/>
      </c>
      <c r="N150" s="103" t="str">
        <f t="shared" si="163"/>
        <v/>
      </c>
      <c r="O150" s="103" t="str">
        <f t="shared" si="164"/>
        <v/>
      </c>
      <c r="P150" s="103" t="str">
        <f t="shared" si="189"/>
        <v/>
      </c>
      <c r="Q150" s="103" t="str">
        <f t="shared" si="165"/>
        <v/>
      </c>
      <c r="R150" s="103" t="str">
        <f t="shared" si="166"/>
        <v/>
      </c>
      <c r="T150" s="26" t="str">
        <f t="shared" si="190"/>
        <v/>
      </c>
      <c r="U150" s="119" t="str">
        <f t="shared" si="167"/>
        <v/>
      </c>
      <c r="V150" s="119"/>
      <c r="W150" s="120" t="str">
        <f t="shared" si="191"/>
        <v/>
      </c>
      <c r="X150" s="120" t="str">
        <f t="shared" si="168"/>
        <v/>
      </c>
      <c r="Y150" s="120" t="str">
        <f t="shared" si="169"/>
        <v/>
      </c>
      <c r="Z150" s="120"/>
      <c r="AA150" s="119" t="str">
        <f t="shared" si="192"/>
        <v/>
      </c>
      <c r="AC150" s="26" t="str">
        <f t="shared" si="170"/>
        <v/>
      </c>
      <c r="AD150" s="25" t="str">
        <f t="shared" si="171"/>
        <v/>
      </c>
      <c r="AE150" s="105"/>
      <c r="AF150" s="26" t="str">
        <f t="shared" si="172"/>
        <v/>
      </c>
      <c r="AG150" s="25" t="str">
        <f t="shared" si="173"/>
        <v/>
      </c>
      <c r="AH150" s="123"/>
      <c r="AI150" s="51" t="str">
        <f t="shared" si="174"/>
        <v/>
      </c>
      <c r="AJ150" s="35" t="str">
        <f t="shared" si="175"/>
        <v/>
      </c>
      <c r="AL150" s="25" t="str">
        <f t="shared" si="193"/>
        <v/>
      </c>
      <c r="AM150" s="25" t="str">
        <f t="shared" si="194"/>
        <v/>
      </c>
      <c r="AO150" s="33" t="str">
        <f t="shared" si="195"/>
        <v/>
      </c>
      <c r="AP150" s="33" t="str">
        <f t="shared" si="196"/>
        <v/>
      </c>
      <c r="AQ150" s="125"/>
      <c r="AR150" s="126" t="str">
        <f t="shared" si="197"/>
        <v/>
      </c>
      <c r="AS150" s="126" t="str">
        <f t="shared" si="198"/>
        <v/>
      </c>
      <c r="AT150" s="126"/>
      <c r="AU150" s="62" t="str">
        <f t="shared" si="176"/>
        <v/>
      </c>
      <c r="AV150" s="62" t="str">
        <f t="shared" si="177"/>
        <v/>
      </c>
      <c r="AW150" s="62" t="str">
        <f t="shared" si="178"/>
        <v/>
      </c>
      <c r="AX150" s="61" t="str">
        <f t="shared" si="199"/>
        <v/>
      </c>
      <c r="AY150" s="61"/>
      <c r="AZ150" s="33" t="str">
        <f>IF(B150="","",VLOOKUP($A$3,'Tab1-Plan'!$B$30:$F$33,IF(B150&lt;65,2,3),FALSE))</f>
        <v/>
      </c>
      <c r="BA150" s="33" t="str">
        <f>IF(T150="","",VLOOKUP($A$3,'Tab1-Plan'!$B$30:$F$33,IF(T150&lt;65,4,5),FALSE))</f>
        <v/>
      </c>
      <c r="BB150" s="115"/>
      <c r="BC150" s="126" t="str">
        <f t="shared" si="179"/>
        <v/>
      </c>
      <c r="BD150" s="126" t="str">
        <f t="shared" si="180"/>
        <v/>
      </c>
      <c r="BE150" s="125"/>
      <c r="BF150" s="62" t="str">
        <f t="shared" si="200"/>
        <v/>
      </c>
      <c r="BG150" s="62" t="str">
        <f t="shared" si="181"/>
        <v/>
      </c>
      <c r="BH150" s="62" t="str">
        <f t="shared" si="182"/>
        <v/>
      </c>
      <c r="BI150" s="61" t="str">
        <f t="shared" si="183"/>
        <v/>
      </c>
      <c r="BJ150" s="61"/>
      <c r="BK150" s="61" t="str">
        <f t="shared" si="184"/>
        <v/>
      </c>
      <c r="BL150" s="61" t="str">
        <f t="shared" si="185"/>
        <v/>
      </c>
      <c r="BM150" s="127"/>
      <c r="BU150" s="37"/>
      <c r="BV150" s="127"/>
      <c r="CD150" s="37"/>
      <c r="CE150" s="127"/>
      <c r="CF150" s="127"/>
    </row>
    <row r="151" spans="1:84">
      <c r="BK151" s="61"/>
      <c r="BL151" s="61"/>
    </row>
    <row r="152" spans="1:84">
      <c r="BK152" s="61"/>
      <c r="BL152" s="61"/>
    </row>
    <row r="153" spans="1:84">
      <c r="BK153" s="61"/>
      <c r="BL153" s="61"/>
    </row>
    <row r="154" spans="1:84">
      <c r="BK154" s="61"/>
      <c r="BL154" s="61"/>
    </row>
    <row r="155" spans="1:84">
      <c r="BK155" s="61"/>
      <c r="BL155" s="61"/>
    </row>
    <row r="156" spans="1:84">
      <c r="BK156" s="61"/>
      <c r="BL156" s="61"/>
    </row>
    <row r="157" spans="1:84">
      <c r="BK157" s="61"/>
      <c r="BL157" s="61"/>
    </row>
    <row r="158" spans="1:84">
      <c r="BK158" s="61"/>
      <c r="BL158" s="61"/>
    </row>
    <row r="159" spans="1:84">
      <c r="BK159" s="61"/>
      <c r="BL159" s="61"/>
    </row>
    <row r="160" spans="1:84">
      <c r="BK160" s="61"/>
      <c r="BL160" s="61"/>
    </row>
    <row r="161" spans="63:64">
      <c r="BK161" s="61"/>
      <c r="BL161" s="61"/>
    </row>
    <row r="162" spans="63:64">
      <c r="BK162" s="61"/>
      <c r="BL162" s="61"/>
    </row>
    <row r="163" spans="63:64">
      <c r="BK163" s="61"/>
      <c r="BL163" s="61"/>
    </row>
    <row r="164" spans="63:64">
      <c r="BK164" s="61"/>
      <c r="BL164" s="61"/>
    </row>
    <row r="165" spans="63:64">
      <c r="BK165" s="61"/>
      <c r="BL165" s="61"/>
    </row>
    <row r="166" spans="63:64">
      <c r="BK166" s="61"/>
      <c r="BL166" s="61"/>
    </row>
    <row r="167" spans="63:64">
      <c r="BK167" s="61"/>
      <c r="BL167" s="61"/>
    </row>
    <row r="168" spans="63:64">
      <c r="BK168" s="61"/>
      <c r="BL168" s="61"/>
    </row>
    <row r="169" spans="63:64">
      <c r="BK169" s="61"/>
      <c r="BL169" s="61"/>
    </row>
    <row r="170" spans="63:64">
      <c r="BK170" s="61"/>
      <c r="BL170" s="61"/>
    </row>
    <row r="171" spans="63:64">
      <c r="BK171" s="61"/>
      <c r="BL171" s="61"/>
    </row>
    <row r="172" spans="63:64">
      <c r="BK172" s="61"/>
      <c r="BL172" s="61"/>
    </row>
    <row r="173" spans="63:64">
      <c r="BK173" s="61"/>
      <c r="BL173" s="61"/>
    </row>
    <row r="174" spans="63:64">
      <c r="BK174" s="61"/>
      <c r="BL174" s="61"/>
    </row>
    <row r="175" spans="63:64">
      <c r="BK175" s="61"/>
      <c r="BL175" s="61"/>
    </row>
    <row r="176" spans="63:64">
      <c r="BK176" s="61"/>
      <c r="BL176" s="61"/>
    </row>
    <row r="177" spans="63:64">
      <c r="BK177" s="61"/>
      <c r="BL177" s="61"/>
    </row>
    <row r="178" spans="63:64">
      <c r="BK178" s="61"/>
      <c r="BL178" s="61"/>
    </row>
    <row r="179" spans="63:64">
      <c r="BK179" s="61"/>
      <c r="BL179" s="61"/>
    </row>
    <row r="180" spans="63:64">
      <c r="BK180" s="61"/>
      <c r="BL180" s="61"/>
    </row>
    <row r="181" spans="63:64">
      <c r="BK181" s="61"/>
      <c r="BL181" s="61"/>
    </row>
    <row r="182" spans="63:64">
      <c r="BK182" s="61"/>
      <c r="BL182" s="61"/>
    </row>
    <row r="183" spans="63:64">
      <c r="BK183" s="61"/>
      <c r="BL183" s="61"/>
    </row>
    <row r="184" spans="63:64">
      <c r="BK184" s="61"/>
      <c r="BL184" s="61"/>
    </row>
    <row r="185" spans="63:64">
      <c r="BK185" s="61"/>
      <c r="BL185" s="61"/>
    </row>
    <row r="186" spans="63:64">
      <c r="BK186" s="61"/>
      <c r="BL186" s="61"/>
    </row>
    <row r="187" spans="63:64">
      <c r="BK187" s="61"/>
      <c r="BL187" s="61"/>
    </row>
    <row r="188" spans="63:64">
      <c r="BK188" s="61"/>
      <c r="BL188" s="61"/>
    </row>
    <row r="189" spans="63:64">
      <c r="BK189" s="61"/>
      <c r="BL189" s="61"/>
    </row>
    <row r="190" spans="63:64">
      <c r="BK190" s="61"/>
      <c r="BL190" s="61"/>
    </row>
    <row r="191" spans="63:64">
      <c r="BK191" s="61"/>
      <c r="BL191" s="61"/>
    </row>
    <row r="192" spans="63:64">
      <c r="BK192" s="61"/>
      <c r="BL192" s="61"/>
    </row>
    <row r="193" spans="63:64">
      <c r="BK193" s="61"/>
      <c r="BL193" s="61"/>
    </row>
    <row r="194" spans="63:64">
      <c r="BK194" s="61"/>
      <c r="BL194" s="61"/>
    </row>
    <row r="195" spans="63:64">
      <c r="BK195" s="61"/>
      <c r="BL195" s="61"/>
    </row>
    <row r="196" spans="63:64">
      <c r="BK196" s="61"/>
      <c r="BL196" s="61"/>
    </row>
    <row r="197" spans="63:64">
      <c r="BK197" s="61"/>
      <c r="BL197" s="61"/>
    </row>
    <row r="198" spans="63:64">
      <c r="BK198" s="61"/>
      <c r="BL198" s="61"/>
    </row>
    <row r="199" spans="63:64">
      <c r="BK199" s="61"/>
      <c r="BL199" s="61"/>
    </row>
    <row r="200" spans="63:64">
      <c r="BK200" s="61"/>
      <c r="BL200" s="61"/>
    </row>
    <row r="201" spans="63:64">
      <c r="BK201" s="61"/>
      <c r="BL201" s="61"/>
    </row>
    <row r="202" spans="63:64">
      <c r="BK202" s="61"/>
      <c r="BL202" s="61"/>
    </row>
    <row r="203" spans="63:64">
      <c r="BK203" s="61"/>
      <c r="BL203" s="61"/>
    </row>
    <row r="204" spans="63:64">
      <c r="BK204" s="61"/>
      <c r="BL204" s="61"/>
    </row>
    <row r="205" spans="63:64">
      <c r="BK205" s="61"/>
      <c r="BL205" s="61"/>
    </row>
    <row r="206" spans="63:64">
      <c r="BK206" s="61"/>
      <c r="BL206" s="61"/>
    </row>
    <row r="207" spans="63:64">
      <c r="BK207" s="61"/>
      <c r="BL207" s="61"/>
    </row>
    <row r="208" spans="63:64">
      <c r="BK208" s="61"/>
      <c r="BL208" s="61"/>
    </row>
    <row r="209" spans="63:64">
      <c r="BK209" s="61"/>
      <c r="BL209" s="61"/>
    </row>
    <row r="210" spans="63:64">
      <c r="BK210" s="61"/>
      <c r="BL210" s="61"/>
    </row>
    <row r="211" spans="63:64">
      <c r="BK211" s="61"/>
      <c r="BL211" s="61"/>
    </row>
    <row r="212" spans="63:64">
      <c r="BK212" s="61"/>
      <c r="BL212" s="61"/>
    </row>
    <row r="213" spans="63:64">
      <c r="BK213" s="61"/>
      <c r="BL213" s="61"/>
    </row>
    <row r="214" spans="63:64">
      <c r="BK214" s="61"/>
      <c r="BL214" s="61"/>
    </row>
    <row r="215" spans="63:64">
      <c r="BK215" s="61"/>
      <c r="BL215" s="61"/>
    </row>
    <row r="216" spans="63:64">
      <c r="BK216" s="61"/>
      <c r="BL216" s="61"/>
    </row>
    <row r="217" spans="63:64">
      <c r="BK217" s="61"/>
      <c r="BL217" s="61"/>
    </row>
    <row r="218" spans="63:64">
      <c r="BK218" s="61"/>
      <c r="BL218" s="61"/>
    </row>
    <row r="219" spans="63:64">
      <c r="BK219" s="61"/>
      <c r="BL219" s="61"/>
    </row>
    <row r="220" spans="63:64">
      <c r="BK220" s="61"/>
      <c r="BL220" s="61"/>
    </row>
    <row r="221" spans="63:64">
      <c r="BK221" s="61"/>
      <c r="BL221" s="61"/>
    </row>
    <row r="222" spans="63:64">
      <c r="BK222" s="61"/>
      <c r="BL222" s="61"/>
    </row>
    <row r="223" spans="63:64">
      <c r="BK223" s="61"/>
      <c r="BL223" s="61"/>
    </row>
    <row r="224" spans="63:64">
      <c r="BK224" s="61"/>
      <c r="BL224" s="61"/>
    </row>
    <row r="225" spans="63:64">
      <c r="BK225" s="61"/>
      <c r="BL225" s="61"/>
    </row>
    <row r="226" spans="63:64">
      <c r="BK226" s="61"/>
      <c r="BL226" s="61"/>
    </row>
    <row r="227" spans="63:64">
      <c r="BK227" s="61"/>
      <c r="BL227" s="61"/>
    </row>
    <row r="228" spans="63:64">
      <c r="BK228" s="61"/>
      <c r="BL228" s="61"/>
    </row>
    <row r="229" spans="63:64">
      <c r="BK229" s="61"/>
      <c r="BL229" s="61"/>
    </row>
    <row r="230" spans="63:64">
      <c r="BK230" s="61"/>
      <c r="BL230" s="61"/>
    </row>
    <row r="231" spans="63:64">
      <c r="BK231" s="61"/>
      <c r="BL231" s="61"/>
    </row>
    <row r="232" spans="63:64">
      <c r="BK232" s="61"/>
      <c r="BL232" s="61"/>
    </row>
    <row r="233" spans="63:64">
      <c r="BK233" s="61"/>
      <c r="BL233" s="61"/>
    </row>
    <row r="234" spans="63:64">
      <c r="BK234" s="61"/>
      <c r="BL234" s="61"/>
    </row>
    <row r="235" spans="63:64">
      <c r="BK235" s="61"/>
      <c r="BL235" s="61"/>
    </row>
    <row r="236" spans="63:64">
      <c r="BK236" s="61"/>
      <c r="BL236" s="61"/>
    </row>
    <row r="237" spans="63:64">
      <c r="BK237" s="61"/>
      <c r="BL237" s="61"/>
    </row>
    <row r="238" spans="63:64">
      <c r="BK238" s="61"/>
      <c r="BL238" s="61"/>
    </row>
    <row r="239" spans="63:64">
      <c r="BK239" s="61"/>
      <c r="BL239" s="61"/>
    </row>
    <row r="240" spans="63:64">
      <c r="BK240" s="61"/>
      <c r="BL240" s="61"/>
    </row>
    <row r="241" spans="63:64">
      <c r="BK241" s="61"/>
      <c r="BL241" s="61"/>
    </row>
    <row r="242" spans="63:64">
      <c r="BK242" s="61"/>
      <c r="BL242" s="61"/>
    </row>
    <row r="243" spans="63:64">
      <c r="BK243" s="61"/>
      <c r="BL243" s="61"/>
    </row>
    <row r="244" spans="63:64">
      <c r="BK244" s="61"/>
      <c r="BL244" s="61"/>
    </row>
    <row r="245" spans="63:64">
      <c r="BK245" s="61"/>
      <c r="BL245" s="61"/>
    </row>
    <row r="246" spans="63:64">
      <c r="BK246" s="61"/>
      <c r="BL246" s="61"/>
    </row>
    <row r="247" spans="63:64">
      <c r="BK247" s="61"/>
      <c r="BL247" s="61"/>
    </row>
    <row r="248" spans="63:64">
      <c r="BK248" s="61"/>
      <c r="BL248" s="61"/>
    </row>
    <row r="249" spans="63:64">
      <c r="BK249" s="61"/>
      <c r="BL249" s="61"/>
    </row>
    <row r="250" spans="63:64">
      <c r="BK250" s="61"/>
      <c r="BL250" s="61"/>
    </row>
    <row r="251" spans="63:64">
      <c r="BK251" s="61"/>
      <c r="BL251" s="61"/>
    </row>
    <row r="252" spans="63:64">
      <c r="BK252" s="61"/>
      <c r="BL252" s="61"/>
    </row>
    <row r="253" spans="63:64">
      <c r="BK253" s="61"/>
      <c r="BL253" s="61"/>
    </row>
    <row r="254" spans="63:64">
      <c r="BK254" s="61"/>
      <c r="BL254" s="61"/>
    </row>
    <row r="255" spans="63:64">
      <c r="BK255" s="61"/>
      <c r="BL255" s="61"/>
    </row>
    <row r="256" spans="63:64">
      <c r="BK256" s="61"/>
      <c r="BL256" s="61"/>
    </row>
    <row r="257" spans="63:64">
      <c r="BK257" s="61"/>
      <c r="BL257" s="61"/>
    </row>
    <row r="258" spans="63:64">
      <c r="BK258" s="61"/>
      <c r="BL258" s="61"/>
    </row>
    <row r="259" spans="63:64">
      <c r="BK259" s="61"/>
      <c r="BL259" s="61"/>
    </row>
    <row r="260" spans="63:64">
      <c r="BK260" s="61"/>
      <c r="BL260" s="61"/>
    </row>
    <row r="261" spans="63:64">
      <c r="BK261" s="61"/>
      <c r="BL261" s="61"/>
    </row>
    <row r="262" spans="63:64">
      <c r="BK262" s="61"/>
      <c r="BL262" s="61"/>
    </row>
    <row r="263" spans="63:64">
      <c r="BK263" s="61"/>
      <c r="BL263" s="61"/>
    </row>
    <row r="264" spans="63:64">
      <c r="BK264" s="61"/>
      <c r="BL264" s="61"/>
    </row>
    <row r="265" spans="63:64">
      <c r="BK265" s="61"/>
      <c r="BL265" s="61"/>
    </row>
    <row r="266" spans="63:64">
      <c r="BK266" s="61"/>
      <c r="BL266" s="61"/>
    </row>
    <row r="267" spans="63:64">
      <c r="BK267" s="61"/>
      <c r="BL267" s="61"/>
    </row>
    <row r="268" spans="63:64">
      <c r="BK268" s="61"/>
      <c r="BL268" s="61"/>
    </row>
    <row r="269" spans="63:64">
      <c r="BK269" s="61"/>
      <c r="BL269" s="61"/>
    </row>
    <row r="270" spans="63:64">
      <c r="BK270" s="61"/>
      <c r="BL270" s="61"/>
    </row>
    <row r="271" spans="63:64">
      <c r="BK271" s="61"/>
      <c r="BL271" s="61"/>
    </row>
    <row r="272" spans="63:64">
      <c r="BK272" s="61"/>
      <c r="BL272" s="61"/>
    </row>
    <row r="273" spans="63:64">
      <c r="BK273" s="61"/>
      <c r="BL273" s="61"/>
    </row>
    <row r="274" spans="63:64">
      <c r="BK274" s="61"/>
      <c r="BL274" s="61"/>
    </row>
    <row r="275" spans="63:64">
      <c r="BK275" s="61"/>
      <c r="BL275" s="61"/>
    </row>
    <row r="276" spans="63:64">
      <c r="BK276" s="61"/>
      <c r="BL276" s="61"/>
    </row>
    <row r="277" spans="63:64">
      <c r="BK277" s="61"/>
      <c r="BL277" s="61"/>
    </row>
    <row r="278" spans="63:64">
      <c r="BK278" s="61"/>
      <c r="BL278" s="61"/>
    </row>
    <row r="279" spans="63:64">
      <c r="BK279" s="61"/>
      <c r="BL279" s="61"/>
    </row>
    <row r="280" spans="63:64">
      <c r="BK280" s="61"/>
      <c r="BL280" s="61"/>
    </row>
    <row r="281" spans="63:64">
      <c r="BK281" s="61"/>
      <c r="BL281" s="61"/>
    </row>
    <row r="282" spans="63:64">
      <c r="BK282" s="61"/>
      <c r="BL282" s="61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&amp;L&amp;F&amp;C&amp;A&amp;R&amp;D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74"/>
  <sheetViews>
    <sheetView topLeftCell="A55" workbookViewId="0">
      <selection activeCell="F73" sqref="F73"/>
    </sheetView>
  </sheetViews>
  <sheetFormatPr defaultRowHeight="15"/>
  <cols>
    <col min="1" max="1" width="17.90625" customWidth="1"/>
  </cols>
  <sheetData>
    <row r="1" spans="1:2">
      <c r="A1" t="s">
        <v>247</v>
      </c>
      <c r="B1" t="s">
        <v>248</v>
      </c>
    </row>
    <row r="2" spans="1:2">
      <c r="A2" s="4" t="s">
        <v>106</v>
      </c>
      <c r="B2" s="4" t="s">
        <v>178</v>
      </c>
    </row>
    <row r="3" spans="1:2">
      <c r="A3" s="4" t="s">
        <v>107</v>
      </c>
      <c r="B3" s="4" t="s">
        <v>179</v>
      </c>
    </row>
    <row r="4" spans="1:2">
      <c r="A4" s="4" t="s">
        <v>108</v>
      </c>
      <c r="B4" s="4" t="s">
        <v>180</v>
      </c>
    </row>
    <row r="5" spans="1:2">
      <c r="A5" s="4" t="s">
        <v>109</v>
      </c>
      <c r="B5" s="4" t="s">
        <v>181</v>
      </c>
    </row>
    <row r="6" spans="1:2">
      <c r="A6" s="4" t="s">
        <v>110</v>
      </c>
      <c r="B6" s="4" t="s">
        <v>182</v>
      </c>
    </row>
    <row r="7" spans="1:2">
      <c r="A7" s="4" t="s">
        <v>111</v>
      </c>
      <c r="B7" s="4" t="s">
        <v>183</v>
      </c>
    </row>
    <row r="8" spans="1:2">
      <c r="A8" s="4" t="s">
        <v>112</v>
      </c>
      <c r="B8" s="4" t="s">
        <v>184</v>
      </c>
    </row>
    <row r="9" spans="1:2">
      <c r="A9" s="4" t="s">
        <v>113</v>
      </c>
      <c r="B9" s="4" t="s">
        <v>185</v>
      </c>
    </row>
    <row r="10" spans="1:2">
      <c r="A10" s="4" t="s">
        <v>114</v>
      </c>
      <c r="B10" s="4" t="s">
        <v>186</v>
      </c>
    </row>
    <row r="11" spans="1:2">
      <c r="A11" s="4" t="s">
        <v>115</v>
      </c>
      <c r="B11" s="4" t="s">
        <v>187</v>
      </c>
    </row>
    <row r="12" spans="1:2">
      <c r="A12" s="4" t="s">
        <v>116</v>
      </c>
      <c r="B12" s="4" t="s">
        <v>188</v>
      </c>
    </row>
    <row r="13" spans="1:2">
      <c r="A13" s="4" t="s">
        <v>117</v>
      </c>
      <c r="B13" s="4" t="s">
        <v>189</v>
      </c>
    </row>
    <row r="14" spans="1:2">
      <c r="A14" s="4" t="s">
        <v>118</v>
      </c>
      <c r="B14" s="4" t="s">
        <v>190</v>
      </c>
    </row>
    <row r="15" spans="1:2">
      <c r="A15" s="4" t="s">
        <v>119</v>
      </c>
      <c r="B15" s="4" t="s">
        <v>191</v>
      </c>
    </row>
    <row r="16" spans="1:2">
      <c r="A16" s="4" t="s">
        <v>120</v>
      </c>
      <c r="B16" s="4" t="s">
        <v>192</v>
      </c>
    </row>
    <row r="17" spans="1:2">
      <c r="A17" s="4" t="s">
        <v>121</v>
      </c>
      <c r="B17" s="4" t="s">
        <v>193</v>
      </c>
    </row>
    <row r="18" spans="1:2">
      <c r="A18" s="4" t="s">
        <v>122</v>
      </c>
      <c r="B18" s="4" t="s">
        <v>194</v>
      </c>
    </row>
    <row r="19" spans="1:2">
      <c r="A19" s="4" t="s">
        <v>123</v>
      </c>
      <c r="B19" s="4" t="s">
        <v>195</v>
      </c>
    </row>
    <row r="20" spans="1:2">
      <c r="A20" s="4" t="s">
        <v>124</v>
      </c>
      <c r="B20" s="4" t="s">
        <v>196</v>
      </c>
    </row>
    <row r="21" spans="1:2">
      <c r="A21" s="4" t="s">
        <v>125</v>
      </c>
      <c r="B21" s="4" t="s">
        <v>197</v>
      </c>
    </row>
    <row r="22" spans="1:2">
      <c r="A22" s="4" t="s">
        <v>126</v>
      </c>
      <c r="B22" s="4" t="s">
        <v>198</v>
      </c>
    </row>
    <row r="23" spans="1:2">
      <c r="A23" s="4" t="s">
        <v>127</v>
      </c>
      <c r="B23" s="4" t="s">
        <v>199</v>
      </c>
    </row>
    <row r="24" spans="1:2">
      <c r="A24" s="4" t="s">
        <v>128</v>
      </c>
      <c r="B24" s="4" t="s">
        <v>200</v>
      </c>
    </row>
    <row r="25" spans="1:2">
      <c r="A25" s="4" t="s">
        <v>129</v>
      </c>
      <c r="B25" s="4" t="s">
        <v>201</v>
      </c>
    </row>
    <row r="26" spans="1:2">
      <c r="A26" s="4" t="s">
        <v>130</v>
      </c>
      <c r="B26" s="4" t="s">
        <v>202</v>
      </c>
    </row>
    <row r="27" spans="1:2">
      <c r="A27" s="4" t="s">
        <v>131</v>
      </c>
      <c r="B27" s="4" t="s">
        <v>203</v>
      </c>
    </row>
    <row r="28" spans="1:2">
      <c r="A28" s="4" t="s">
        <v>132</v>
      </c>
      <c r="B28" s="4" t="s">
        <v>204</v>
      </c>
    </row>
    <row r="29" spans="1:2">
      <c r="A29" s="4" t="s">
        <v>133</v>
      </c>
      <c r="B29" s="4" t="s">
        <v>205</v>
      </c>
    </row>
    <row r="30" spans="1:2">
      <c r="A30" s="4" t="s">
        <v>134</v>
      </c>
      <c r="B30" s="4" t="s">
        <v>206</v>
      </c>
    </row>
    <row r="31" spans="1:2">
      <c r="A31" s="4" t="s">
        <v>135</v>
      </c>
      <c r="B31" s="4" t="s">
        <v>207</v>
      </c>
    </row>
    <row r="32" spans="1:2">
      <c r="A32" s="4" t="s">
        <v>136</v>
      </c>
      <c r="B32" s="4" t="s">
        <v>208</v>
      </c>
    </row>
    <row r="33" spans="1:2">
      <c r="A33" s="4" t="s">
        <v>137</v>
      </c>
      <c r="B33" s="4" t="s">
        <v>209</v>
      </c>
    </row>
    <row r="34" spans="1:2">
      <c r="A34" s="4" t="s">
        <v>138</v>
      </c>
      <c r="B34" s="4" t="s">
        <v>210</v>
      </c>
    </row>
    <row r="35" spans="1:2">
      <c r="A35" s="4" t="s">
        <v>139</v>
      </c>
      <c r="B35" s="4" t="s">
        <v>211</v>
      </c>
    </row>
    <row r="36" spans="1:2">
      <c r="A36" s="4" t="s">
        <v>140</v>
      </c>
      <c r="B36" s="4" t="s">
        <v>212</v>
      </c>
    </row>
    <row r="37" spans="1:2">
      <c r="A37" s="4" t="s">
        <v>141</v>
      </c>
      <c r="B37" s="4" t="s">
        <v>213</v>
      </c>
    </row>
    <row r="38" spans="1:2">
      <c r="A38" s="4" t="s">
        <v>142</v>
      </c>
      <c r="B38" s="4" t="s">
        <v>214</v>
      </c>
    </row>
    <row r="39" spans="1:2">
      <c r="A39" s="4" t="s">
        <v>143</v>
      </c>
      <c r="B39" s="4" t="s">
        <v>215</v>
      </c>
    </row>
    <row r="40" spans="1:2">
      <c r="A40" s="4" t="s">
        <v>144</v>
      </c>
      <c r="B40" s="4" t="s">
        <v>216</v>
      </c>
    </row>
    <row r="41" spans="1:2">
      <c r="A41" s="4" t="s">
        <v>145</v>
      </c>
      <c r="B41" s="4" t="s">
        <v>217</v>
      </c>
    </row>
    <row r="42" spans="1:2">
      <c r="A42" s="4" t="s">
        <v>146</v>
      </c>
      <c r="B42" s="4" t="s">
        <v>218</v>
      </c>
    </row>
    <row r="43" spans="1:2">
      <c r="A43" s="4" t="s">
        <v>147</v>
      </c>
      <c r="B43" s="4" t="s">
        <v>219</v>
      </c>
    </row>
    <row r="44" spans="1:2">
      <c r="A44" s="4" t="s">
        <v>148</v>
      </c>
      <c r="B44" s="4" t="s">
        <v>220</v>
      </c>
    </row>
    <row r="45" spans="1:2">
      <c r="A45" s="4" t="s">
        <v>149</v>
      </c>
      <c r="B45" s="4" t="s">
        <v>221</v>
      </c>
    </row>
    <row r="46" spans="1:2">
      <c r="A46" s="4" t="s">
        <v>150</v>
      </c>
      <c r="B46" s="4" t="s">
        <v>222</v>
      </c>
    </row>
    <row r="47" spans="1:2">
      <c r="A47" s="4" t="s">
        <v>151</v>
      </c>
      <c r="B47" s="4" t="s">
        <v>223</v>
      </c>
    </row>
    <row r="48" spans="1:2">
      <c r="A48" s="4" t="s">
        <v>152</v>
      </c>
      <c r="B48" s="4" t="s">
        <v>224</v>
      </c>
    </row>
    <row r="49" spans="1:2">
      <c r="A49" s="4" t="s">
        <v>153</v>
      </c>
      <c r="B49" s="4" t="s">
        <v>225</v>
      </c>
    </row>
    <row r="50" spans="1:2">
      <c r="A50" s="4" t="s">
        <v>154</v>
      </c>
      <c r="B50" s="4" t="s">
        <v>226</v>
      </c>
    </row>
    <row r="51" spans="1:2">
      <c r="A51" s="4" t="s">
        <v>155</v>
      </c>
      <c r="B51" s="4" t="s">
        <v>227</v>
      </c>
    </row>
    <row r="52" spans="1:2">
      <c r="A52" s="4" t="s">
        <v>156</v>
      </c>
      <c r="B52" s="4" t="s">
        <v>228</v>
      </c>
    </row>
    <row r="53" spans="1:2">
      <c r="A53" s="4" t="s">
        <v>157</v>
      </c>
      <c r="B53" s="4" t="s">
        <v>229</v>
      </c>
    </row>
    <row r="54" spans="1:2">
      <c r="A54" s="4" t="s">
        <v>158</v>
      </c>
      <c r="B54" s="4" t="s">
        <v>230</v>
      </c>
    </row>
    <row r="55" spans="1:2">
      <c r="A55" s="4" t="s">
        <v>159</v>
      </c>
      <c r="B55" s="4" t="s">
        <v>231</v>
      </c>
    </row>
    <row r="56" spans="1:2">
      <c r="A56" s="4" t="s">
        <v>160</v>
      </c>
      <c r="B56" s="4" t="s">
        <v>232</v>
      </c>
    </row>
    <row r="57" spans="1:2">
      <c r="A57" s="4" t="s">
        <v>161</v>
      </c>
      <c r="B57" s="4" t="s">
        <v>233</v>
      </c>
    </row>
    <row r="58" spans="1:2">
      <c r="A58" s="4" t="s">
        <v>162</v>
      </c>
      <c r="B58" s="4" t="s">
        <v>234</v>
      </c>
    </row>
    <row r="59" spans="1:2">
      <c r="A59" s="4" t="s">
        <v>163</v>
      </c>
      <c r="B59" s="4" t="s">
        <v>235</v>
      </c>
    </row>
    <row r="60" spans="1:2">
      <c r="A60" s="4" t="s">
        <v>164</v>
      </c>
      <c r="B60" s="4" t="s">
        <v>236</v>
      </c>
    </row>
    <row r="61" spans="1:2">
      <c r="A61" s="4" t="s">
        <v>165</v>
      </c>
      <c r="B61" s="4" t="s">
        <v>237</v>
      </c>
    </row>
    <row r="62" spans="1:2">
      <c r="A62" s="4" t="s">
        <v>166</v>
      </c>
      <c r="B62" s="4" t="s">
        <v>238</v>
      </c>
    </row>
    <row r="63" spans="1:2">
      <c r="A63" s="4" t="s">
        <v>167</v>
      </c>
      <c r="B63" s="4" t="s">
        <v>239</v>
      </c>
    </row>
    <row r="64" spans="1:2">
      <c r="A64" s="4" t="s">
        <v>168</v>
      </c>
      <c r="B64" s="4" t="s">
        <v>240</v>
      </c>
    </row>
    <row r="65" spans="1:2">
      <c r="A65" s="4" t="s">
        <v>169</v>
      </c>
      <c r="B65" s="4" t="s">
        <v>241</v>
      </c>
    </row>
    <row r="66" spans="1:2">
      <c r="A66" s="4" t="s">
        <v>170</v>
      </c>
      <c r="B66" s="4" t="s">
        <v>242</v>
      </c>
    </row>
    <row r="67" spans="1:2">
      <c r="A67" s="4" t="s">
        <v>171</v>
      </c>
      <c r="B67" s="4" t="s">
        <v>243</v>
      </c>
    </row>
    <row r="68" spans="1:2">
      <c r="A68" s="4" t="s">
        <v>172</v>
      </c>
      <c r="B68" s="4" t="s">
        <v>244</v>
      </c>
    </row>
    <row r="69" spans="1:2">
      <c r="A69" s="4" t="s">
        <v>173</v>
      </c>
      <c r="B69" s="4" t="s">
        <v>245</v>
      </c>
    </row>
    <row r="70" spans="1:2">
      <c r="A70" s="4" t="s">
        <v>174</v>
      </c>
      <c r="B70" s="4" t="s">
        <v>246</v>
      </c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217C4C7EE6984DB442BB0491721598" ma:contentTypeVersion="" ma:contentTypeDescription="Create a new document." ma:contentTypeScope="" ma:versionID="39a107d3b536181524517f0d5f8fc64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3e687d5f98ee29b9cfcc2ff24550dc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5B7DE9-441D-49E0-9AAD-FF6DC53953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5CAB08-15F9-435F-97E8-F1367902E3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BEF5B74-0F45-4AC8-ACCD-6FFE147C72A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74</vt:i4>
      </vt:variant>
    </vt:vector>
  </HeadingPairs>
  <TitlesOfParts>
    <vt:vector size="88" baseType="lpstr">
      <vt:lpstr>Tab1-Plan</vt:lpstr>
      <vt:lpstr>Tab2-Assumptions</vt:lpstr>
      <vt:lpstr>Tab3-ASC715-60 Results</vt:lpstr>
      <vt:lpstr>Tab4-Active Data</vt:lpstr>
      <vt:lpstr>Tab5-Retiree Data</vt:lpstr>
      <vt:lpstr>Tab6-Active #1</vt:lpstr>
      <vt:lpstr>Tab7-Active #2</vt:lpstr>
      <vt:lpstr>Tab8-Active #3</vt:lpstr>
      <vt:lpstr>Tab9-Active #4</vt:lpstr>
      <vt:lpstr>Tab10-Active #5</vt:lpstr>
      <vt:lpstr>Tab11-Retiree #1</vt:lpstr>
      <vt:lpstr>Tab12-Retiree #2</vt:lpstr>
      <vt:lpstr>Tab13-Retiree #3</vt:lpstr>
      <vt:lpstr>Tab17-List of Named References</vt:lpstr>
      <vt:lpstr>active_2age</vt:lpstr>
      <vt:lpstr>active_2service</vt:lpstr>
      <vt:lpstr>active_2sex</vt:lpstr>
      <vt:lpstr>active_3age</vt:lpstr>
      <vt:lpstr>active_3service</vt:lpstr>
      <vt:lpstr>active_3sex</vt:lpstr>
      <vt:lpstr>active_4age</vt:lpstr>
      <vt:lpstr>active_4service</vt:lpstr>
      <vt:lpstr>active_4sex</vt:lpstr>
      <vt:lpstr>active_5age</vt:lpstr>
      <vt:lpstr>active_5service</vt:lpstr>
      <vt:lpstr>active_5sex</vt:lpstr>
      <vt:lpstr>active_age</vt:lpstr>
      <vt:lpstr>active_service</vt:lpstr>
      <vt:lpstr>active_sex</vt:lpstr>
      <vt:lpstr>AGINGS</vt:lpstr>
      <vt:lpstr>agingtable</vt:lpstr>
      <vt:lpstr>catlayercoin</vt:lpstr>
      <vt:lpstr>cc_pre_ret_age65</vt:lpstr>
      <vt:lpstr>cc_pre_sp_age65</vt:lpstr>
      <vt:lpstr>cc_pst_ret_age65</vt:lpstr>
      <vt:lpstr>cc_pst_sp_age65</vt:lpstr>
      <vt:lpstr>client_name</vt:lpstr>
      <vt:lpstr>contrib_pre_ret</vt:lpstr>
      <vt:lpstr>contrib_pre_sp</vt:lpstr>
      <vt:lpstr>contrib_pst_ret</vt:lpstr>
      <vt:lpstr>contrib_pst_sp</vt:lpstr>
      <vt:lpstr>copaymofor</vt:lpstr>
      <vt:lpstr>copaymogen</vt:lpstr>
      <vt:lpstr>copaymonon</vt:lpstr>
      <vt:lpstr>copayretfor</vt:lpstr>
      <vt:lpstr>copayretgen</vt:lpstr>
      <vt:lpstr>copayretnon</vt:lpstr>
      <vt:lpstr>DEATH_FEMALE</vt:lpstr>
      <vt:lpstr>DEATH_MALE</vt:lpstr>
      <vt:lpstr>discount</vt:lpstr>
      <vt:lpstr>intcovlimit</vt:lpstr>
      <vt:lpstr>intcovlimitcoin</vt:lpstr>
      <vt:lpstr>life_amount</vt:lpstr>
      <vt:lpstr>oop</vt:lpstr>
      <vt:lpstr>partDded</vt:lpstr>
      <vt:lpstr>partdprem</vt:lpstr>
      <vt:lpstr>plancontrib</vt:lpstr>
      <vt:lpstr>'Tab6-Active #1'!Print_Area</vt:lpstr>
      <vt:lpstr>'Tab1-Plan'!Print_Titles</vt:lpstr>
      <vt:lpstr>'Tab2-Assumptions'!Print_Titles</vt:lpstr>
      <vt:lpstr>'Tab6-Active #1'!Print_Titles</vt:lpstr>
      <vt:lpstr>rdslimit</vt:lpstr>
      <vt:lpstr>rdsperc</vt:lpstr>
      <vt:lpstr>rdsthreshold</vt:lpstr>
      <vt:lpstr>retiree_age</vt:lpstr>
      <vt:lpstr>retiree_married_or_single</vt:lpstr>
      <vt:lpstr>retiree_service_at_retirement</vt:lpstr>
      <vt:lpstr>retiree_sex</vt:lpstr>
      <vt:lpstr>retiree_spouse_age</vt:lpstr>
      <vt:lpstr>retiree2_age</vt:lpstr>
      <vt:lpstr>retiree2_married_or_single</vt:lpstr>
      <vt:lpstr>retiree2_service_at_retirement</vt:lpstr>
      <vt:lpstr>retiree2_sex</vt:lpstr>
      <vt:lpstr>retiree2_spouse_age</vt:lpstr>
      <vt:lpstr>retiree3_age</vt:lpstr>
      <vt:lpstr>retiree3_married_or_single</vt:lpstr>
      <vt:lpstr>retiree3_service_at_retirement</vt:lpstr>
      <vt:lpstr>retiree3_sex</vt:lpstr>
      <vt:lpstr>retiree3_spouse_age</vt:lpstr>
      <vt:lpstr>RETIREMENT</vt:lpstr>
      <vt:lpstr>title1</vt:lpstr>
      <vt:lpstr>TRENDS</vt:lpstr>
      <vt:lpstr>val_date</vt:lpstr>
      <vt:lpstr>WITHDRAWAL</vt:lpstr>
      <vt:lpstr>wrapcatlayercoin</vt:lpstr>
      <vt:lpstr>wrapdedprec</vt:lpstr>
      <vt:lpstr>wrapdonutcoin</vt:lpstr>
      <vt:lpstr>wrapintcovcoin</vt:lpstr>
    </vt:vector>
  </TitlesOfParts>
  <Company>CMS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Jay Hendel</dc:creator>
  <cp:lastModifiedBy>Heather Waldron</cp:lastModifiedBy>
  <cp:lastPrinted>2007-08-19T17:04:59Z</cp:lastPrinted>
  <dcterms:created xsi:type="dcterms:W3CDTF">2007-02-21T22:35:21Z</dcterms:created>
  <dcterms:modified xsi:type="dcterms:W3CDTF">2023-06-02T09:13:44Z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67599526-06ca-49cc-9fa9-5307800a949a_Enabled">
    <vt:lpwstr>true</vt:lpwstr>
  </property>
  <property fmtid="{D5CDD505-2E9C-101B-9397-08002B2CF9AE}" pid="6" name="MSIP_Label_67599526-06ca-49cc-9fa9-5307800a949a_SetDate">
    <vt:lpwstr>2023-04-24T12:49:58Z</vt:lpwstr>
  </property>
  <property fmtid="{D5CDD505-2E9C-101B-9397-08002B2CF9AE}" pid="7" name="MSIP_Label_67599526-06ca-49cc-9fa9-5307800a949a_Method">
    <vt:lpwstr>Standard</vt:lpwstr>
  </property>
  <property fmtid="{D5CDD505-2E9C-101B-9397-08002B2CF9AE}" pid="8" name="MSIP_Label_67599526-06ca-49cc-9fa9-5307800a949a_Name">
    <vt:lpwstr>67599526-06ca-49cc-9fa9-5307800a949a</vt:lpwstr>
  </property>
  <property fmtid="{D5CDD505-2E9C-101B-9397-08002B2CF9AE}" pid="9" name="MSIP_Label_67599526-06ca-49cc-9fa9-5307800a949a_SiteId">
    <vt:lpwstr>fabb61b8-3afe-4e75-b934-a47f782b8cd7</vt:lpwstr>
  </property>
  <property fmtid="{D5CDD505-2E9C-101B-9397-08002B2CF9AE}" pid="10" name="MSIP_Label_67599526-06ca-49cc-9fa9-5307800a949a_ActionId">
    <vt:lpwstr>4cfb3a4f-fe10-40ff-acd0-8981300d214f</vt:lpwstr>
  </property>
  <property fmtid="{D5CDD505-2E9C-101B-9397-08002B2CF9AE}" pid="11" name="MSIP_Label_67599526-06ca-49cc-9fa9-5307800a949a_ContentBits">
    <vt:lpwstr>0</vt:lpwstr>
  </property>
</Properties>
</file>