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firstSheet="1" activeTab="1"/>
  </bookViews>
  <sheets>
    <sheet name="PalisadeFitLinks" sheetId="1" state="hidden" r:id="rId1"/>
    <sheet name="Claims and Membership Data " sheetId="2" r:id="rId2"/>
    <sheet name="Claims PMPM and Calculations" sheetId="3" r:id="rId3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<sst xmlns="http://schemas.openxmlformats.org/spreadsheetml/2006/main" count="109" uniqueCount="28">
  <si>
    <t>Incremental $ Dollar Amount of Claims Paid Through</t>
  </si>
  <si>
    <t>Calendar</t>
  </si>
  <si>
    <t>Total</t>
  </si>
  <si>
    <t>Month of</t>
  </si>
  <si>
    <t>1 Month</t>
  </si>
  <si>
    <t>2 Months</t>
  </si>
  <si>
    <t>3 Months</t>
  </si>
  <si>
    <t>4 Months</t>
  </si>
  <si>
    <t>5 Months</t>
  </si>
  <si>
    <t>6 Months</t>
  </si>
  <si>
    <t>7 Months</t>
  </si>
  <si>
    <t>Month</t>
  </si>
  <si>
    <t>Membership</t>
  </si>
  <si>
    <t>Incurral</t>
  </si>
  <si>
    <t>|</t>
  </si>
  <si>
    <t>Following</t>
  </si>
  <si>
    <t>---------------</t>
  </si>
  <si>
    <t>----------------</t>
  </si>
  <si>
    <t>Incremental $ Dollar Amount of Claims Paid Through - PMPM</t>
  </si>
  <si>
    <t>Num Links</t>
  </si>
  <si>
    <t xml:space="preserve">Simulation Example </t>
  </si>
  <si>
    <t xml:space="preserve">Paid Months </t>
  </si>
  <si>
    <t xml:space="preserve">Sum of PMPM </t>
  </si>
  <si>
    <t xml:space="preserve">for Outstanding </t>
  </si>
  <si>
    <t xml:space="preserve">IBNR </t>
  </si>
  <si>
    <t>Total IBNR</t>
  </si>
  <si>
    <t>IBNR Calculations</t>
  </si>
  <si>
    <t>Statistical Methods for Health Actuaries–IBNR Estimates: An Introduction - Simulation Example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</si>
</sst>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.00;[Red]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Rockwel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Rockwell"/>
      <family val="0"/>
    </font>
    <font>
      <b/>
      <sz val="10"/>
      <name val="Rockwel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0" fontId="1" fillId="33" borderId="0" xfId="57" applyFill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1" fillId="0" borderId="0" xfId="57" quotePrefix="1">
      <alignment/>
      <protection/>
    </xf>
    <xf numFmtId="17" fontId="2" fillId="0" borderId="0" xfId="57" applyNumberFormat="1" applyFont="1">
      <alignment/>
      <protection/>
    </xf>
    <xf numFmtId="164" fontId="1" fillId="33" borderId="10" xfId="57" applyNumberFormat="1" applyFill="1" applyBorder="1">
      <alignment/>
      <protection/>
    </xf>
    <xf numFmtId="3" fontId="1" fillId="33" borderId="10" xfId="44" applyNumberFormat="1" applyFont="1" applyFill="1" applyBorder="1" applyAlignment="1">
      <alignment/>
    </xf>
    <xf numFmtId="3" fontId="1" fillId="0" borderId="0" xfId="57" applyNumberFormat="1">
      <alignment/>
      <protection/>
    </xf>
    <xf numFmtId="0" fontId="1" fillId="0" borderId="0" xfId="57" applyFont="1">
      <alignment/>
      <protection/>
    </xf>
    <xf numFmtId="164" fontId="1" fillId="0" borderId="10" xfId="57" applyNumberFormat="1" applyBorder="1">
      <alignment/>
      <protection/>
    </xf>
    <xf numFmtId="0" fontId="0" fillId="0" borderId="0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1" fillId="0" borderId="14" xfId="57" applyNumberFormat="1" applyBorder="1">
      <alignment/>
      <protection/>
    </xf>
    <xf numFmtId="164" fontId="1" fillId="0" borderId="15" xfId="57" applyNumberFormat="1" applyBorder="1">
      <alignment/>
      <protection/>
    </xf>
    <xf numFmtId="166" fontId="1" fillId="0" borderId="16" xfId="57" applyNumberFormat="1" applyBorder="1">
      <alignment/>
      <protection/>
    </xf>
    <xf numFmtId="166" fontId="1" fillId="0" borderId="17" xfId="57" applyNumberFormat="1" applyBorder="1">
      <alignment/>
      <protection/>
    </xf>
    <xf numFmtId="166" fontId="1" fillId="0" borderId="18" xfId="57" applyNumberFormat="1" applyBorder="1">
      <alignment/>
      <protection/>
    </xf>
    <xf numFmtId="166" fontId="1" fillId="0" borderId="19" xfId="57" applyNumberFormat="1" applyBorder="1">
      <alignment/>
      <protection/>
    </xf>
    <xf numFmtId="164" fontId="1" fillId="0" borderId="20" xfId="57" applyNumberFormat="1" applyBorder="1">
      <alignment/>
      <protection/>
    </xf>
    <xf numFmtId="166" fontId="1" fillId="0" borderId="21" xfId="57" applyNumberFormat="1" applyBorder="1">
      <alignment/>
      <protection/>
    </xf>
    <xf numFmtId="4" fontId="1" fillId="33" borderId="10" xfId="44" applyNumberFormat="1" applyFont="1" applyFill="1" applyBorder="1" applyAlignment="1">
      <alignment/>
    </xf>
    <xf numFmtId="4" fontId="1" fillId="34" borderId="0" xfId="57" applyNumberFormat="1" applyFill="1">
      <alignment/>
      <protection/>
    </xf>
    <xf numFmtId="4" fontId="1" fillId="35" borderId="0" xfId="57" applyNumberFormat="1" applyFill="1">
      <alignment/>
      <protection/>
    </xf>
    <xf numFmtId="4" fontId="1" fillId="36" borderId="0" xfId="57" applyNumberFormat="1" applyFill="1">
      <alignment/>
      <protection/>
    </xf>
    <xf numFmtId="4" fontId="1" fillId="37" borderId="0" xfId="57" applyNumberFormat="1" applyFill="1">
      <alignment/>
      <protection/>
    </xf>
    <xf numFmtId="4" fontId="1" fillId="38" borderId="0" xfId="57" applyNumberFormat="1" applyFill="1">
      <alignment/>
      <protection/>
    </xf>
    <xf numFmtId="4" fontId="1" fillId="39" borderId="0" xfId="57" applyNumberFormat="1" applyFill="1">
      <alignment/>
      <protection/>
    </xf>
    <xf numFmtId="4" fontId="0" fillId="40" borderId="0" xfId="0" applyNumberFormat="1" applyFill="1" applyAlignment="1">
      <alignment/>
    </xf>
    <xf numFmtId="0" fontId="3" fillId="0" borderId="0" xfId="57" applyFont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</v>
      </c>
      <c r="B1">
        <v>17</v>
      </c>
    </row>
    <row r="2" ht="12.75">
      <c r="A2" t="e">
        <f>_XLL.FITLINK('Claims and Membership Data '!$G$70:$G$87,3733,86689,2)</f>
        <v>#NAME?</v>
      </c>
    </row>
    <row r="3" ht="12.75">
      <c r="A3" t="e">
        <f>_XLL.FITLINK('Claims PMPM and Calculations'!$C$9:$C$43,53447,25725,1)</f>
        <v>#NAME?</v>
      </c>
    </row>
    <row r="4" ht="12.75">
      <c r="A4" t="e">
        <f>_XLL.FITLINK('Claims PMPM and Calculations'!$C$9:$C$43,18908,36517,1)</f>
        <v>#NAME?</v>
      </c>
    </row>
    <row r="5" ht="12.75">
      <c r="A5" t="e">
        <f>_XLL.FITLINK('Claims PMPM and Calculations'!$D$9:$D$42,861,74635,1)</f>
        <v>#NAME?</v>
      </c>
    </row>
    <row r="6" ht="12.75">
      <c r="A6" t="e">
        <f>_XLL.FITLINK('Claims PMPM and Calculations'!$E$9:$E$41,861,39092,1)</f>
        <v>#NAME?</v>
      </c>
    </row>
    <row r="7" ht="12.75">
      <c r="A7" t="e">
        <f>_XLL.FITLINK('Claims PMPM and Calculations'!$F$9:$F$40,861,85685,1)</f>
        <v>#NAME?</v>
      </c>
    </row>
    <row r="8" ht="12.75">
      <c r="A8" t="e">
        <f>_XLL.FITLINK('Claims PMPM and Calculations'!$G$9:$G$39,861,95551,1)</f>
        <v>#NAME?</v>
      </c>
    </row>
    <row r="9" ht="12.75">
      <c r="A9" t="e">
        <f>_XLL.FITLINK('Claims PMPM and Calculations'!$H$9:$H$38,861,65074,1)</f>
        <v>#NAME?</v>
      </c>
    </row>
    <row r="10" ht="12.75">
      <c r="A10" t="e">
        <f>_XLL.FITLINK('Claims PMPM and Calculations'!$I$9:$I$37,861,15467,1)</f>
        <v>#NAME?</v>
      </c>
    </row>
    <row r="11" ht="12.75">
      <c r="A11" t="e">
        <f>_XLL.FITLINK('Claims PMPM and Calculations'!$C$9:$C$43,69940,43054,1)</f>
        <v>#NAME?</v>
      </c>
    </row>
    <row r="12" ht="12.75">
      <c r="A12" t="e">
        <f>_XLL.FITLINK('Claims PMPM and Calculations'!$D$9:$D$42,69940,72334,1)</f>
        <v>#NAME?</v>
      </c>
    </row>
    <row r="13" ht="12.75">
      <c r="A13" t="e">
        <f>_XLL.FITLINK('Claims PMPM and Calculations'!$E$9:$E$41,69940,15064,1)</f>
        <v>#NAME?</v>
      </c>
    </row>
    <row r="14" ht="12.75">
      <c r="A14" t="e">
        <f>_XLL.FITLINK('Claims PMPM and Calculations'!$F$9:$F$40,69940,15242,1)</f>
        <v>#NAME?</v>
      </c>
    </row>
    <row r="15" ht="12.75">
      <c r="A15" t="e">
        <f>_XLL.FITLINK('Claims PMPM and Calculations'!$F$9:$F$40,69940,41210,1)</f>
        <v>#NAME?</v>
      </c>
    </row>
    <row r="16" ht="12.75">
      <c r="A16" t="e">
        <f>_XLL.FITLINK('Claims PMPM and Calculations'!$G$9:$G$39,69940,23461,1)</f>
        <v>#NAME?</v>
      </c>
    </row>
    <row r="17" ht="12.75">
      <c r="A17" t="e">
        <f>_XLL.FITLINK('Claims PMPM and Calculations'!$H$9:$H$38,69940,23100,1)</f>
        <v>#NAME?</v>
      </c>
    </row>
    <row r="18" ht="12.75">
      <c r="A18" t="e">
        <f>_XLL.FITLINK('Claims PMPM and Calculations'!$I$9:$I$37,69940,85835,1)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0" zoomScaleNormal="70" zoomScalePageLayoutView="0" workbookViewId="0" topLeftCell="A1">
      <selection activeCell="C5" sqref="C5"/>
    </sheetView>
  </sheetViews>
  <sheetFormatPr defaultColWidth="9.140625" defaultRowHeight="12.75"/>
  <cols>
    <col min="1" max="1" width="10.57421875" style="0" bestFit="1" customWidth="1"/>
    <col min="2" max="2" width="13.7109375" style="0" bestFit="1" customWidth="1"/>
    <col min="3" max="3" width="5.7109375" style="0" customWidth="1"/>
    <col min="4" max="4" width="11.57421875" style="0" customWidth="1"/>
    <col min="5" max="5" width="1.8515625" style="0" bestFit="1" customWidth="1"/>
    <col min="6" max="13" width="13.7109375" style="0" bestFit="1" customWidth="1"/>
    <col min="15" max="15" width="10.140625" style="0" bestFit="1" customWidth="1"/>
    <col min="17" max="17" width="12.421875" style="0" customWidth="1"/>
  </cols>
  <sheetData>
    <row r="1" ht="16.5" thickBot="1">
      <c r="A1" s="42" t="s">
        <v>27</v>
      </c>
    </row>
    <row r="2" spans="1:13" ht="15.7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"/>
      <c r="B3" s="1"/>
      <c r="C3" s="1"/>
      <c r="D3" s="4" t="s">
        <v>0</v>
      </c>
      <c r="E3" s="5"/>
      <c r="F3" s="5"/>
      <c r="G3" s="5"/>
      <c r="H3" s="5"/>
      <c r="I3" s="5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6" t="s">
        <v>1</v>
      </c>
      <c r="B5" s="7" t="s">
        <v>2</v>
      </c>
      <c r="C5" s="1"/>
      <c r="D5" s="2" t="s">
        <v>3</v>
      </c>
      <c r="E5" s="1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</row>
    <row r="6" spans="1:13" ht="12.75">
      <c r="A6" s="6" t="s">
        <v>11</v>
      </c>
      <c r="B6" s="7" t="s">
        <v>12</v>
      </c>
      <c r="C6" s="1"/>
      <c r="D6" s="2" t="s">
        <v>13</v>
      </c>
      <c r="E6" s="1" t="s">
        <v>14</v>
      </c>
      <c r="F6" s="6" t="s">
        <v>13</v>
      </c>
      <c r="G6" s="6" t="s">
        <v>15</v>
      </c>
      <c r="H6" s="6" t="s">
        <v>15</v>
      </c>
      <c r="I6" s="6" t="s">
        <v>15</v>
      </c>
      <c r="J6" s="6" t="s">
        <v>15</v>
      </c>
      <c r="K6" s="6" t="s">
        <v>15</v>
      </c>
      <c r="L6" s="6" t="s">
        <v>15</v>
      </c>
      <c r="M6" s="6" t="s">
        <v>15</v>
      </c>
    </row>
    <row r="7" spans="1:13" ht="12.75">
      <c r="A7" s="1"/>
      <c r="B7" s="1"/>
      <c r="C7" s="1"/>
      <c r="D7" s="8" t="s">
        <v>16</v>
      </c>
      <c r="E7" s="1" t="s">
        <v>14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</row>
    <row r="8" spans="1:13" ht="12.75">
      <c r="A8" s="9">
        <v>36892</v>
      </c>
      <c r="B8" s="10">
        <v>224890</v>
      </c>
      <c r="C8" s="1"/>
      <c r="D8" s="9">
        <v>36892</v>
      </c>
      <c r="E8" s="1" t="s">
        <v>14</v>
      </c>
      <c r="F8" s="11">
        <v>3674725</v>
      </c>
      <c r="G8" s="11">
        <v>14704058</v>
      </c>
      <c r="H8" s="11">
        <v>6129577</v>
      </c>
      <c r="I8" s="11">
        <v>2609011</v>
      </c>
      <c r="J8" s="11">
        <v>1030480</v>
      </c>
      <c r="K8" s="11">
        <v>371722</v>
      </c>
      <c r="L8" s="11">
        <v>123634</v>
      </c>
      <c r="M8" s="11">
        <v>10712</v>
      </c>
    </row>
    <row r="9" spans="1:13" ht="12.75">
      <c r="A9" s="9">
        <v>36923</v>
      </c>
      <c r="B9" s="10">
        <v>224321</v>
      </c>
      <c r="C9" s="1"/>
      <c r="D9" s="9">
        <v>36923</v>
      </c>
      <c r="E9" s="1" t="s">
        <v>14</v>
      </c>
      <c r="F9" s="11">
        <v>3251600</v>
      </c>
      <c r="G9" s="11">
        <v>15145179.74</v>
      </c>
      <c r="H9" s="11">
        <v>6436055.850000001</v>
      </c>
      <c r="I9" s="11">
        <v>2582920.89</v>
      </c>
      <c r="J9" s="11">
        <v>1040784.8</v>
      </c>
      <c r="K9" s="11">
        <v>360570.34</v>
      </c>
      <c r="L9" s="11">
        <v>127343.02</v>
      </c>
      <c r="M9" s="11">
        <v>6412.02</v>
      </c>
    </row>
    <row r="10" spans="1:13" ht="12.75">
      <c r="A10" s="9">
        <v>36951</v>
      </c>
      <c r="B10" s="10">
        <v>225750</v>
      </c>
      <c r="C10" s="1"/>
      <c r="D10" s="9">
        <v>36951</v>
      </c>
      <c r="E10" s="1" t="s">
        <v>14</v>
      </c>
      <c r="F10" s="11">
        <v>3642847</v>
      </c>
      <c r="G10" s="11">
        <v>15439260.9</v>
      </c>
      <c r="H10" s="11">
        <v>6068281.2299999995</v>
      </c>
      <c r="I10" s="11">
        <v>2530740.67</v>
      </c>
      <c r="J10" s="11">
        <v>968651.2</v>
      </c>
      <c r="K10" s="11">
        <v>353135.9</v>
      </c>
      <c r="L10" s="11">
        <v>129815.7</v>
      </c>
      <c r="M10" s="11">
        <v>10120.72</v>
      </c>
    </row>
    <row r="11" spans="1:13" ht="12.75">
      <c r="A11" s="9">
        <v>36982</v>
      </c>
      <c r="B11" s="10">
        <v>225645</v>
      </c>
      <c r="C11" s="1"/>
      <c r="D11" s="9">
        <v>36982</v>
      </c>
      <c r="E11" s="1" t="s">
        <v>14</v>
      </c>
      <c r="F11" s="11">
        <v>3891222</v>
      </c>
      <c r="G11" s="11">
        <v>14557017.42</v>
      </c>
      <c r="H11" s="11">
        <v>5945689.6899999995</v>
      </c>
      <c r="I11" s="11">
        <v>2478560.45</v>
      </c>
      <c r="J11" s="11">
        <v>1004202.76</v>
      </c>
      <c r="K11" s="11">
        <v>394025.32</v>
      </c>
      <c r="L11" s="11">
        <v>122397.66</v>
      </c>
      <c r="M11" s="11">
        <v>7514.24</v>
      </c>
    </row>
    <row r="12" spans="1:13" ht="12.75">
      <c r="A12" s="9">
        <v>37012</v>
      </c>
      <c r="B12" s="10">
        <v>224987</v>
      </c>
      <c r="C12" s="1"/>
      <c r="D12" s="9">
        <v>37012</v>
      </c>
      <c r="E12" s="1" t="s">
        <v>14</v>
      </c>
      <c r="F12" s="11">
        <v>3678032</v>
      </c>
      <c r="G12" s="11">
        <v>14262936.26</v>
      </c>
      <c r="H12" s="11">
        <v>5823098.149999999</v>
      </c>
      <c r="I12" s="11">
        <v>2765551.66</v>
      </c>
      <c r="J12" s="11">
        <v>1053665.8</v>
      </c>
      <c r="K12" s="11">
        <v>379156.44</v>
      </c>
      <c r="L12" s="11">
        <v>119924.98</v>
      </c>
      <c r="M12" s="11">
        <v>9596.12</v>
      </c>
    </row>
    <row r="13" spans="1:13" ht="12.75">
      <c r="A13" s="9">
        <v>37043</v>
      </c>
      <c r="B13" s="10">
        <v>225143</v>
      </c>
      <c r="C13" s="1"/>
      <c r="D13" s="9">
        <v>37043</v>
      </c>
      <c r="E13" s="1" t="s">
        <v>14</v>
      </c>
      <c r="F13" s="11">
        <v>3461964</v>
      </c>
      <c r="G13" s="11">
        <v>13968855.1</v>
      </c>
      <c r="H13" s="11">
        <v>6497351.62</v>
      </c>
      <c r="I13" s="11">
        <v>2661191.22</v>
      </c>
      <c r="J13" s="11">
        <v>1064485.84</v>
      </c>
      <c r="K13" s="11">
        <v>375439.22</v>
      </c>
      <c r="L13" s="11">
        <v>117452.3</v>
      </c>
      <c r="M13" s="11">
        <v>8736.28</v>
      </c>
    </row>
    <row r="14" spans="1:13" ht="12.75">
      <c r="A14" s="9">
        <v>37073</v>
      </c>
      <c r="B14" s="10">
        <v>226101</v>
      </c>
      <c r="C14" s="1"/>
      <c r="D14" s="9">
        <v>37073</v>
      </c>
      <c r="E14" s="1" t="s">
        <v>14</v>
      </c>
      <c r="F14" s="11">
        <v>3512222</v>
      </c>
      <c r="G14" s="11">
        <v>15586301.48</v>
      </c>
      <c r="H14" s="11">
        <v>6252168.54</v>
      </c>
      <c r="I14" s="11">
        <v>2635101.11</v>
      </c>
      <c r="J14" s="11">
        <v>1079943.04</v>
      </c>
      <c r="K14" s="11">
        <v>349418.68</v>
      </c>
      <c r="L14" s="11">
        <v>131052.04</v>
      </c>
      <c r="M14" s="11">
        <v>7007.844000000001</v>
      </c>
    </row>
    <row r="15" spans="1:13" ht="12.75">
      <c r="A15" s="9">
        <v>37104</v>
      </c>
      <c r="B15" s="10">
        <v>226190</v>
      </c>
      <c r="C15" s="1"/>
      <c r="D15" s="9">
        <v>37104</v>
      </c>
      <c r="E15" s="1" t="s">
        <v>14</v>
      </c>
      <c r="F15" s="11">
        <v>3638107</v>
      </c>
      <c r="G15" s="11">
        <v>14998139.16</v>
      </c>
      <c r="H15" s="11">
        <v>6190872.7700000005</v>
      </c>
      <c r="I15" s="11">
        <v>2452470.34</v>
      </c>
      <c r="J15" s="11">
        <v>1025327.6</v>
      </c>
      <c r="K15" s="11">
        <v>362243.08900000004</v>
      </c>
      <c r="L15" s="11">
        <v>126106.68</v>
      </c>
      <c r="M15" s="11">
        <v>6412.02</v>
      </c>
    </row>
    <row r="16" spans="1:13" ht="12.75">
      <c r="A16" s="9">
        <v>37135</v>
      </c>
      <c r="B16" s="10">
        <v>226567</v>
      </c>
      <c r="C16" s="1"/>
      <c r="D16" s="9">
        <v>37135</v>
      </c>
      <c r="E16" s="1" t="s">
        <v>14</v>
      </c>
      <c r="F16" s="11">
        <v>3344388</v>
      </c>
      <c r="G16" s="11">
        <v>14851098.58</v>
      </c>
      <c r="H16" s="11">
        <v>5761802.38</v>
      </c>
      <c r="I16" s="11">
        <v>2542481.2195</v>
      </c>
      <c r="J16" s="11">
        <v>984974.0032</v>
      </c>
      <c r="K16" s="11">
        <v>380085.745</v>
      </c>
      <c r="L16" s="11">
        <v>124870.34</v>
      </c>
      <c r="M16" s="11">
        <v>9931.496</v>
      </c>
    </row>
    <row r="17" spans="1:13" ht="12.75">
      <c r="A17" s="9">
        <v>37165</v>
      </c>
      <c r="B17" s="10">
        <v>226987</v>
      </c>
      <c r="C17" s="1"/>
      <c r="D17" s="9">
        <v>37165</v>
      </c>
      <c r="E17" s="1" t="s">
        <v>14</v>
      </c>
      <c r="F17" s="11">
        <v>3580123</v>
      </c>
      <c r="G17" s="11">
        <v>13821814.52</v>
      </c>
      <c r="H17" s="11">
        <v>5973272.7865</v>
      </c>
      <c r="I17" s="11">
        <v>2667713.7475</v>
      </c>
      <c r="J17" s="11">
        <v>1053665.8</v>
      </c>
      <c r="K17" s="11">
        <v>383988.82599999994</v>
      </c>
      <c r="L17" s="11">
        <v>116215.96</v>
      </c>
      <c r="M17" s="11">
        <v>6771.176000000001</v>
      </c>
    </row>
    <row r="18" spans="1:13" ht="12.75">
      <c r="A18" s="9">
        <v>37196</v>
      </c>
      <c r="B18" s="10">
        <v>225943</v>
      </c>
      <c r="C18" s="1"/>
      <c r="D18" s="9">
        <v>37196</v>
      </c>
      <c r="E18" s="1" t="s">
        <v>14</v>
      </c>
      <c r="F18" s="11">
        <v>3872356</v>
      </c>
      <c r="G18" s="11">
        <v>14329104.521</v>
      </c>
      <c r="H18" s="11">
        <v>6267492.4825</v>
      </c>
      <c r="I18" s="11">
        <v>2695108.363</v>
      </c>
      <c r="J18" s="11">
        <v>1005274.4591999999</v>
      </c>
      <c r="K18" s="11">
        <v>389564.656</v>
      </c>
      <c r="L18" s="11">
        <v>120481.333</v>
      </c>
      <c r="M18" s="11">
        <v>5324.44</v>
      </c>
    </row>
    <row r="19" spans="1:13" ht="12.75">
      <c r="A19" s="9">
        <v>37226</v>
      </c>
      <c r="B19" s="10">
        <v>224760</v>
      </c>
      <c r="C19" s="1"/>
      <c r="D19" s="9">
        <v>37226</v>
      </c>
      <c r="E19" s="1" t="s">
        <v>14</v>
      </c>
      <c r="F19" s="11">
        <v>3792105</v>
      </c>
      <c r="G19" s="11">
        <v>15034899.305</v>
      </c>
      <c r="H19" s="11">
        <v>6331853.040999999</v>
      </c>
      <c r="I19" s="11">
        <v>2734243.528</v>
      </c>
      <c r="J19" s="11">
        <v>987632.6416000001</v>
      </c>
      <c r="K19" s="11">
        <v>369863.39</v>
      </c>
      <c r="L19" s="11">
        <v>126415.765</v>
      </c>
      <c r="M19" s="11">
        <v>6343.95808</v>
      </c>
    </row>
    <row r="20" spans="1:13" ht="12.75">
      <c r="A20" s="9">
        <v>37257</v>
      </c>
      <c r="B20" s="10">
        <v>225431</v>
      </c>
      <c r="C20" s="1"/>
      <c r="D20" s="9">
        <v>37257</v>
      </c>
      <c r="E20" s="1" t="s">
        <v>14</v>
      </c>
      <c r="F20" s="11">
        <v>3356031</v>
      </c>
      <c r="G20" s="11">
        <v>15189291.913999999</v>
      </c>
      <c r="H20" s="11">
        <v>6423796.696</v>
      </c>
      <c r="I20" s="11">
        <v>2595965.945</v>
      </c>
      <c r="J20" s="11">
        <v>1026770.272</v>
      </c>
      <c r="K20" s="11">
        <v>355306.75648</v>
      </c>
      <c r="L20" s="11">
        <v>127713.92199999999</v>
      </c>
      <c r="M20" s="11">
        <v>9697.02</v>
      </c>
    </row>
    <row r="21" spans="1:13" ht="12.75">
      <c r="A21" s="9">
        <v>37288</v>
      </c>
      <c r="B21" s="10">
        <v>226074</v>
      </c>
      <c r="C21" s="1"/>
      <c r="D21" s="9">
        <v>37288</v>
      </c>
      <c r="E21" s="1" t="s">
        <v>14</v>
      </c>
      <c r="F21" s="11">
        <v>3450134</v>
      </c>
      <c r="G21" s="11">
        <v>15409852.784</v>
      </c>
      <c r="H21" s="11">
        <v>6098929.115</v>
      </c>
      <c r="I21" s="11">
        <v>2493797.07424</v>
      </c>
      <c r="J21" s="11">
        <v>983673.53744</v>
      </c>
      <c r="K21" s="11">
        <v>380085.745</v>
      </c>
      <c r="L21" s="11">
        <v>129568.432</v>
      </c>
      <c r="M21" s="11">
        <v>8088.984479999999</v>
      </c>
    </row>
    <row r="22" spans="1:13" ht="12.75">
      <c r="A22" s="9">
        <v>37316</v>
      </c>
      <c r="B22" s="10">
        <v>226732</v>
      </c>
      <c r="C22" s="1"/>
      <c r="D22" s="9">
        <v>37316</v>
      </c>
      <c r="E22" s="1" t="s">
        <v>14</v>
      </c>
      <c r="F22" s="11">
        <v>3713569</v>
      </c>
      <c r="G22" s="11">
        <v>14630537.709999999</v>
      </c>
      <c r="H22" s="11">
        <v>5858894.87968</v>
      </c>
      <c r="I22" s="11">
        <v>2667713.7475</v>
      </c>
      <c r="J22" s="11">
        <v>987964.45616</v>
      </c>
      <c r="K22" s="11">
        <v>362629.67988</v>
      </c>
      <c r="L22" s="11">
        <v>123015.83</v>
      </c>
      <c r="M22" s="11">
        <v>9266.59504</v>
      </c>
    </row>
    <row r="23" spans="1:13" ht="12.75">
      <c r="A23" s="9">
        <v>37347</v>
      </c>
      <c r="B23" s="10">
        <v>225123</v>
      </c>
      <c r="C23" s="1"/>
      <c r="D23" s="9">
        <v>37347</v>
      </c>
      <c r="E23" s="1" t="s">
        <v>14</v>
      </c>
      <c r="F23" s="11">
        <v>4133404</v>
      </c>
      <c r="G23" s="11">
        <v>14054726.79872</v>
      </c>
      <c r="H23" s="11">
        <v>6267492.4825</v>
      </c>
      <c r="I23" s="11">
        <v>2545194.59094</v>
      </c>
      <c r="J23" s="11">
        <v>1014588.96792</v>
      </c>
      <c r="K23" s="11">
        <v>356265.79924</v>
      </c>
      <c r="L23" s="11">
        <v>118174.32256</v>
      </c>
      <c r="M23" s="11">
        <v>9439.4368</v>
      </c>
    </row>
    <row r="24" spans="1:13" ht="12.75">
      <c r="A24" s="9">
        <v>37377</v>
      </c>
      <c r="B24" s="10">
        <v>224955</v>
      </c>
      <c r="C24" s="1"/>
      <c r="D24" s="9">
        <v>37377</v>
      </c>
      <c r="E24" s="1" t="s">
        <v>14</v>
      </c>
      <c r="F24" s="11">
        <v>3111234</v>
      </c>
      <c r="G24" s="11">
        <v>15034899.305</v>
      </c>
      <c r="H24" s="11">
        <v>5979647.54658</v>
      </c>
      <c r="I24" s="11">
        <v>2500528.32262</v>
      </c>
      <c r="J24" s="11">
        <v>1056837.6174400002</v>
      </c>
      <c r="K24" s="11">
        <v>370383.80079999997</v>
      </c>
      <c r="L24" s="11">
        <v>126415.765</v>
      </c>
      <c r="M24" s="11">
        <v>6813.439536</v>
      </c>
    </row>
    <row r="25" spans="1:13" ht="12.75">
      <c r="A25" s="9">
        <v>37408</v>
      </c>
      <c r="B25" s="10">
        <v>224876</v>
      </c>
      <c r="C25" s="1"/>
      <c r="D25" s="9">
        <v>37408</v>
      </c>
      <c r="E25" s="1" t="s">
        <v>14</v>
      </c>
      <c r="F25" s="11">
        <v>3582870</v>
      </c>
      <c r="G25" s="11">
        <v>14344396.74132</v>
      </c>
      <c r="H25" s="11">
        <v>5874709.18834</v>
      </c>
      <c r="I25" s="11">
        <v>2599618.5604</v>
      </c>
      <c r="J25" s="11">
        <v>1102485.30524</v>
      </c>
      <c r="K25" s="11">
        <v>354837.643316</v>
      </c>
      <c r="L25" s="11">
        <v>120609.91236</v>
      </c>
      <c r="M25" s="11">
        <v>9047.044304</v>
      </c>
    </row>
    <row r="26" spans="1:13" ht="12.75">
      <c r="A26" s="9">
        <v>37438</v>
      </c>
      <c r="B26" s="10">
        <v>224722</v>
      </c>
      <c r="C26" s="1"/>
      <c r="D26" s="9">
        <v>37438</v>
      </c>
      <c r="E26" s="1" t="s">
        <v>14</v>
      </c>
      <c r="F26" s="11">
        <v>3703945</v>
      </c>
      <c r="G26" s="11">
        <v>14092663.26836</v>
      </c>
      <c r="H26" s="11">
        <v>6107510.522799999</v>
      </c>
      <c r="I26" s="11">
        <v>2490504.5023580003</v>
      </c>
      <c r="J26" s="11">
        <v>1091066.55636</v>
      </c>
      <c r="K26" s="11">
        <v>356385.493724</v>
      </c>
      <c r="L26" s="11">
        <v>118493.29828</v>
      </c>
      <c r="M26" s="11">
        <v>9213.810248</v>
      </c>
    </row>
    <row r="27" spans="1:13" ht="12.75">
      <c r="A27" s="9">
        <v>37469</v>
      </c>
      <c r="B27" s="10">
        <v>224801</v>
      </c>
      <c r="C27" s="1"/>
      <c r="D27" s="9">
        <v>37469</v>
      </c>
      <c r="E27" s="1" t="s">
        <v>14</v>
      </c>
      <c r="F27" s="11">
        <v>3444876</v>
      </c>
      <c r="G27" s="11">
        <v>14651123.391199999</v>
      </c>
      <c r="H27" s="11">
        <v>5851159.353506</v>
      </c>
      <c r="I27" s="11">
        <v>2501368.424162</v>
      </c>
      <c r="J27" s="11">
        <v>1058241.1312</v>
      </c>
      <c r="K27" s="11">
        <v>365989.675038</v>
      </c>
      <c r="L27" s="11">
        <v>123188.9176</v>
      </c>
      <c r="M27" s="11">
        <v>7554.991536000001</v>
      </c>
    </row>
    <row r="28" spans="1:13" ht="12.75">
      <c r="A28" s="9">
        <v>37500</v>
      </c>
      <c r="B28" s="10">
        <v>224999</v>
      </c>
      <c r="C28" s="1"/>
      <c r="D28" s="9">
        <v>37500</v>
      </c>
      <c r="E28" s="1" t="s">
        <v>14</v>
      </c>
      <c r="F28" s="11">
        <v>3416608</v>
      </c>
      <c r="G28" s="11">
        <v>14036170.277524</v>
      </c>
      <c r="H28" s="11">
        <v>5876682.912134</v>
      </c>
      <c r="I28" s="11">
        <v>2568777.441369</v>
      </c>
      <c r="J28" s="11">
        <v>1067447.43952</v>
      </c>
      <c r="K28" s="11">
        <v>381229.90531600005</v>
      </c>
      <c r="L28" s="11">
        <v>118018.29645200001</v>
      </c>
      <c r="M28" s="11">
        <v>6919.506356</v>
      </c>
    </row>
    <row r="29" spans="1:13" ht="12.75">
      <c r="A29" s="9">
        <v>37530</v>
      </c>
      <c r="B29" s="10">
        <v>225705</v>
      </c>
      <c r="C29" s="1"/>
      <c r="D29" s="9">
        <v>37530</v>
      </c>
      <c r="E29" s="1" t="s">
        <v>14</v>
      </c>
      <c r="F29" s="11">
        <v>3889031</v>
      </c>
      <c r="G29" s="11">
        <v>14097397.975035999</v>
      </c>
      <c r="H29" s="11">
        <v>6035052.793083</v>
      </c>
      <c r="I29" s="11">
        <v>2675744.283358</v>
      </c>
      <c r="J29" s="11">
        <v>1087877.736</v>
      </c>
      <c r="K29" s="11">
        <v>397696.260611</v>
      </c>
      <c r="L29" s="11">
        <v>118533.10842799999</v>
      </c>
      <c r="M29" s="11">
        <v>10207.806684000001</v>
      </c>
    </row>
    <row r="30" spans="1:13" ht="12.75">
      <c r="A30" s="9">
        <v>37561</v>
      </c>
      <c r="B30" s="10">
        <v>225908</v>
      </c>
      <c r="C30" s="1"/>
      <c r="D30" s="9">
        <v>37561</v>
      </c>
      <c r="E30" s="1" t="s">
        <v>14</v>
      </c>
      <c r="F30" s="11">
        <v>3225670</v>
      </c>
      <c r="G30" s="11">
        <v>14477306.721582</v>
      </c>
      <c r="H30" s="11">
        <v>6286359.320506001</v>
      </c>
      <c r="I30" s="11">
        <v>2791316.9481305</v>
      </c>
      <c r="J30" s="11">
        <v>1039445.176</v>
      </c>
      <c r="K30" s="11">
        <v>393577.209129</v>
      </c>
      <c r="L30" s="11">
        <v>121727.440086</v>
      </c>
      <c r="M30" s="11">
        <v>6545.58128</v>
      </c>
    </row>
    <row r="31" spans="1:13" ht="12.75">
      <c r="A31" s="9">
        <v>37591</v>
      </c>
      <c r="B31" s="10">
        <v>225999</v>
      </c>
      <c r="C31" s="1"/>
      <c r="D31" s="9">
        <v>37591</v>
      </c>
      <c r="E31" s="1" t="s">
        <v>14</v>
      </c>
      <c r="F31" s="11">
        <v>3412356</v>
      </c>
      <c r="G31" s="11">
        <v>15080158.395524</v>
      </c>
      <c r="H31" s="11">
        <v>6557884.2576635</v>
      </c>
      <c r="I31" s="11">
        <v>2762406.4972395003</v>
      </c>
      <c r="J31" s="11">
        <v>996340.1976</v>
      </c>
      <c r="K31" s="11">
        <v>381736.19068</v>
      </c>
      <c r="L31" s="11">
        <v>126796.310452</v>
      </c>
      <c r="M31" s="11">
        <v>5762.282288</v>
      </c>
    </row>
    <row r="32" spans="1:13" ht="12.75">
      <c r="A32" s="9">
        <v>37622</v>
      </c>
      <c r="B32" s="10">
        <v>225400</v>
      </c>
      <c r="C32" s="1"/>
      <c r="D32" s="9">
        <v>37622</v>
      </c>
      <c r="E32" s="1" t="s">
        <v>14</v>
      </c>
      <c r="F32" s="11">
        <v>3112456</v>
      </c>
      <c r="G32" s="11">
        <v>15731511.404779</v>
      </c>
      <c r="H32" s="11">
        <v>6489962.4149265</v>
      </c>
      <c r="I32" s="11">
        <v>2679297.75634</v>
      </c>
      <c r="J32" s="11">
        <v>1018577.956</v>
      </c>
      <c r="K32" s="11">
        <v>385057.155028</v>
      </c>
      <c r="L32" s="11">
        <v>132272.987567</v>
      </c>
      <c r="M32" s="11">
        <v>7413.6584</v>
      </c>
    </row>
    <row r="33" spans="1:13" ht="12.75">
      <c r="A33" s="9">
        <v>37653</v>
      </c>
      <c r="B33" s="10">
        <v>226701</v>
      </c>
      <c r="C33" s="1"/>
      <c r="D33" s="9">
        <v>37653</v>
      </c>
      <c r="E33" s="1" t="s">
        <v>14</v>
      </c>
      <c r="F33" s="11">
        <v>3739683</v>
      </c>
      <c r="G33" s="11">
        <v>15568575.738081</v>
      </c>
      <c r="H33" s="11">
        <v>6294707.80438</v>
      </c>
      <c r="I33" s="11">
        <v>2702606.6606139997</v>
      </c>
      <c r="J33" s="11">
        <v>1025121.5040000001</v>
      </c>
      <c r="K33" s="11">
        <v>392426.91540000006</v>
      </c>
      <c r="L33" s="11">
        <v>130902.99921300002</v>
      </c>
      <c r="M33" s="11">
        <v>9549.194399999998</v>
      </c>
    </row>
    <row r="34" spans="1:13" ht="12.75">
      <c r="A34" s="9">
        <v>37681</v>
      </c>
      <c r="B34" s="10">
        <v>227084</v>
      </c>
      <c r="C34" s="1"/>
      <c r="D34" s="9">
        <v>37681</v>
      </c>
      <c r="E34" s="1" t="s">
        <v>14</v>
      </c>
      <c r="F34" s="11">
        <v>3670424</v>
      </c>
      <c r="G34" s="11">
        <v>15100185.322519999</v>
      </c>
      <c r="H34" s="11">
        <v>6349469.445297999</v>
      </c>
      <c r="I34" s="11">
        <v>2754332.9127</v>
      </c>
      <c r="J34" s="11">
        <v>984520.5920000001</v>
      </c>
      <c r="K34" s="11">
        <v>374955.9814</v>
      </c>
      <c r="L34" s="11">
        <v>126964.69996</v>
      </c>
      <c r="M34" s="11">
        <v>7996.111440000001</v>
      </c>
    </row>
    <row r="35" spans="1:13" ht="12.75">
      <c r="A35" s="9">
        <v>37712</v>
      </c>
      <c r="B35" s="10">
        <v>226504</v>
      </c>
      <c r="C35" s="1"/>
      <c r="D35" s="9">
        <v>37712</v>
      </c>
      <c r="E35" s="1" t="s">
        <v>14</v>
      </c>
      <c r="F35" s="11">
        <v>3232345</v>
      </c>
      <c r="G35" s="11">
        <v>15231551.376691999</v>
      </c>
      <c r="H35" s="11">
        <v>6470994.4389</v>
      </c>
      <c r="I35" s="11">
        <v>2631709.3956999998</v>
      </c>
      <c r="J35" s="11">
        <v>1016650.9584</v>
      </c>
      <c r="K35" s="11">
        <v>359406.85014</v>
      </c>
      <c r="L35" s="11">
        <v>128069.246116</v>
      </c>
      <c r="M35" s="11">
        <v>9588.2764</v>
      </c>
    </row>
    <row r="36" spans="1:13" ht="12.75">
      <c r="A36" s="9">
        <v>37742</v>
      </c>
      <c r="B36" s="10">
        <v>226302</v>
      </c>
      <c r="C36" s="1"/>
      <c r="D36" s="9">
        <v>37742</v>
      </c>
      <c r="E36" s="1" t="s">
        <v>14</v>
      </c>
      <c r="F36" s="11">
        <v>3234550</v>
      </c>
      <c r="G36" s="11">
        <v>15523074.030600002</v>
      </c>
      <c r="H36" s="11">
        <v>6182904.3199</v>
      </c>
      <c r="I36" s="11">
        <v>2522574.46557</v>
      </c>
      <c r="J36" s="11">
        <v>1133528</v>
      </c>
      <c r="K36" s="11">
        <v>367428.6109</v>
      </c>
      <c r="L36" s="11">
        <v>130520.41380000001</v>
      </c>
      <c r="M36" s="11">
        <v>9422.2976</v>
      </c>
    </row>
    <row r="37" spans="1:13" ht="12.75">
      <c r="A37" s="9">
        <v>37773</v>
      </c>
      <c r="B37" s="10">
        <v>226398</v>
      </c>
      <c r="C37" s="1"/>
      <c r="D37" s="9">
        <v>37773</v>
      </c>
      <c r="E37" s="1" t="s">
        <v>14</v>
      </c>
      <c r="F37" s="11">
        <v>3365041</v>
      </c>
      <c r="G37" s="11">
        <v>14831983.304599999</v>
      </c>
      <c r="H37" s="11">
        <v>5926504.11399</v>
      </c>
      <c r="I37" s="11">
        <v>2578876.92295</v>
      </c>
      <c r="J37" s="11">
        <v>1098945.0912000001</v>
      </c>
      <c r="K37" s="11">
        <v>369789.0456</v>
      </c>
      <c r="L37" s="11">
        <v>124709.61579999999</v>
      </c>
      <c r="M37" s="12"/>
    </row>
    <row r="38" spans="1:13" ht="12.75">
      <c r="A38" s="9">
        <v>37803</v>
      </c>
      <c r="B38" s="10">
        <v>226590</v>
      </c>
      <c r="C38" s="1"/>
      <c r="D38" s="9">
        <v>37803</v>
      </c>
      <c r="E38" s="1" t="s">
        <v>14</v>
      </c>
      <c r="F38" s="11">
        <v>3567034</v>
      </c>
      <c r="G38" s="11">
        <v>14216912.55846</v>
      </c>
      <c r="H38" s="11">
        <v>6058780.385650001</v>
      </c>
      <c r="I38" s="11">
        <v>2595444.1428</v>
      </c>
      <c r="J38" s="11">
        <v>1025327.6</v>
      </c>
      <c r="K38" s="11">
        <v>355143.1988</v>
      </c>
      <c r="L38" s="12"/>
      <c r="M38" s="12"/>
    </row>
    <row r="39" spans="1:13" ht="12.75">
      <c r="A39" s="9">
        <v>37834</v>
      </c>
      <c r="B39" s="10">
        <v>225432</v>
      </c>
      <c r="C39" s="1"/>
      <c r="D39" s="9">
        <v>37834</v>
      </c>
      <c r="E39" s="1" t="s">
        <v>14</v>
      </c>
      <c r="F39" s="11">
        <v>3997454</v>
      </c>
      <c r="G39" s="11">
        <v>14534226.1301</v>
      </c>
      <c r="H39" s="11">
        <v>6097703.1996</v>
      </c>
      <c r="I39" s="11">
        <v>2492649.1094</v>
      </c>
      <c r="J39" s="11">
        <v>952163.52</v>
      </c>
      <c r="K39" s="12"/>
      <c r="L39" s="12"/>
      <c r="M39" s="12"/>
    </row>
    <row r="40" spans="1:13" ht="12.75">
      <c r="A40" s="9">
        <v>37865</v>
      </c>
      <c r="B40" s="10">
        <v>226333</v>
      </c>
      <c r="C40" s="1"/>
      <c r="D40" s="9">
        <v>37865</v>
      </c>
      <c r="E40" s="1" t="s">
        <v>14</v>
      </c>
      <c r="F40" s="11">
        <v>3354637</v>
      </c>
      <c r="G40" s="11">
        <v>14627596.8984</v>
      </c>
      <c r="H40" s="11">
        <v>5856197.8658</v>
      </c>
      <c r="I40" s="11">
        <v>2573998.0723800003</v>
      </c>
      <c r="J40" s="12"/>
      <c r="K40" s="12"/>
      <c r="L40" s="12"/>
      <c r="M40" s="12"/>
    </row>
    <row r="41" spans="1:13" ht="12.75">
      <c r="A41" s="9">
        <v>37895</v>
      </c>
      <c r="B41" s="10">
        <v>225886</v>
      </c>
      <c r="C41" s="1"/>
      <c r="D41" s="9">
        <v>37895</v>
      </c>
      <c r="E41" s="1" t="s">
        <v>14</v>
      </c>
      <c r="F41" s="11">
        <v>3728645</v>
      </c>
      <c r="G41" s="11">
        <v>14048257.0132</v>
      </c>
      <c r="H41" s="11">
        <v>6047318.07666</v>
      </c>
      <c r="I41" s="12"/>
      <c r="J41" s="12"/>
      <c r="K41" s="12"/>
      <c r="L41" s="12"/>
      <c r="M41" s="12"/>
    </row>
    <row r="42" spans="1:13" ht="12.75">
      <c r="A42" s="9">
        <v>37926</v>
      </c>
      <c r="B42" s="10">
        <v>226742</v>
      </c>
      <c r="C42" s="1"/>
      <c r="D42" s="9">
        <v>37926</v>
      </c>
      <c r="E42" s="1" t="s">
        <v>14</v>
      </c>
      <c r="F42" s="11">
        <v>3697291</v>
      </c>
      <c r="G42" s="11">
        <v>14506729.54164</v>
      </c>
      <c r="H42" s="12"/>
      <c r="I42" s="12"/>
      <c r="J42" s="12"/>
      <c r="K42" s="12"/>
      <c r="L42" s="12"/>
      <c r="M42" s="12"/>
    </row>
    <row r="43" spans="1:13" ht="12.75">
      <c r="A43" s="9">
        <v>37956</v>
      </c>
      <c r="B43" s="10">
        <v>226809</v>
      </c>
      <c r="C43" s="1"/>
      <c r="D43" s="9">
        <v>37956</v>
      </c>
      <c r="E43" s="1" t="s">
        <v>14</v>
      </c>
      <c r="F43" s="11">
        <v>3149596</v>
      </c>
      <c r="G43" s="12"/>
      <c r="H43" s="12"/>
      <c r="I43" s="12"/>
      <c r="J43" s="12"/>
      <c r="K43" s="12"/>
      <c r="L43" s="12"/>
      <c r="M43" s="12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">
    <mergeCell ref="A2:M2"/>
  </mergeCells>
  <printOptions headings="1"/>
  <pageMargins left="0.75" right="0.75" top="1" bottom="1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0" zoomScaleNormal="70" zoomScalePageLayoutView="0" workbookViewId="0" topLeftCell="A1">
      <selection activeCell="A1" sqref="A1:L1"/>
    </sheetView>
  </sheetViews>
  <sheetFormatPr defaultColWidth="9.140625" defaultRowHeight="12.75"/>
  <cols>
    <col min="1" max="1" width="11.57421875" style="0" customWidth="1"/>
    <col min="2" max="4" width="13.7109375" style="0" bestFit="1" customWidth="1"/>
    <col min="5" max="5" width="15.7109375" style="0" customWidth="1"/>
    <col min="6" max="9" width="13.7109375" style="0" bestFit="1" customWidth="1"/>
    <col min="11" max="11" width="18.57421875" style="0" customWidth="1"/>
    <col min="12" max="12" width="16.00390625" style="0" customWidth="1"/>
    <col min="13" max="13" width="17.7109375" style="0" customWidth="1"/>
  </cols>
  <sheetData>
    <row r="1" spans="1:12" ht="15.7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4" t="s">
        <v>18</v>
      </c>
      <c r="B4" s="5"/>
      <c r="C4" s="5"/>
      <c r="D4" s="5"/>
      <c r="E4" s="5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" t="s">
        <v>3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</row>
    <row r="7" spans="1:9" ht="12.75">
      <c r="A7" s="2" t="s">
        <v>13</v>
      </c>
      <c r="B7" s="6" t="s">
        <v>13</v>
      </c>
      <c r="C7" s="6" t="s">
        <v>15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</row>
    <row r="8" spans="1:9" ht="12.75">
      <c r="A8" s="8" t="s">
        <v>16</v>
      </c>
      <c r="B8" s="8" t="s">
        <v>17</v>
      </c>
      <c r="C8" s="8" t="s">
        <v>17</v>
      </c>
      <c r="D8" s="8" t="s">
        <v>17</v>
      </c>
      <c r="E8" s="8" t="s">
        <v>17</v>
      </c>
      <c r="F8" s="8" t="s">
        <v>17</v>
      </c>
      <c r="G8" s="8" t="s">
        <v>17</v>
      </c>
      <c r="H8" s="8" t="s">
        <v>17</v>
      </c>
      <c r="I8" s="8" t="s">
        <v>17</v>
      </c>
    </row>
    <row r="9" spans="1:12" ht="12.75">
      <c r="A9" s="9">
        <v>36892</v>
      </c>
      <c r="B9" s="30">
        <f>'Claims and Membership Data '!F8/'Claims and Membership Data '!$B8</f>
        <v>16.340099604250966</v>
      </c>
      <c r="C9" s="30">
        <f>'Claims and Membership Data '!G8/'Claims and Membership Data '!$B8</f>
        <v>65.38333407443639</v>
      </c>
      <c r="D9" s="30">
        <f>'Claims and Membership Data '!H8/'Claims and Membership Data '!$B8</f>
        <v>27.255889546000265</v>
      </c>
      <c r="E9" s="30">
        <f>'Claims and Membership Data '!I8/'Claims and Membership Data '!$B8</f>
        <v>11.601276179465517</v>
      </c>
      <c r="F9" s="30">
        <f>'Claims and Membership Data '!J8/'Claims and Membership Data '!$B8</f>
        <v>4.582151273956156</v>
      </c>
      <c r="G9" s="30">
        <f>'Claims and Membership Data '!K8/'Claims and Membership Data '!$B8</f>
        <v>1.6529058650895994</v>
      </c>
      <c r="H9" s="30">
        <f>'Claims and Membership Data '!L8/'Claims and Membership Data '!$B8</f>
        <v>0.5497532126817555</v>
      </c>
      <c r="I9" s="30">
        <f>'Claims and Membership Data '!M8/'Claims and Membership Data '!$B8</f>
        <v>0.047632175730357065</v>
      </c>
      <c r="L9" s="1"/>
    </row>
    <row r="10" spans="1:12" ht="12.75">
      <c r="A10" s="9">
        <v>36923</v>
      </c>
      <c r="B10" s="30">
        <f>'Claims and Membership Data '!F9/'Claims and Membership Data '!$B9</f>
        <v>14.49529914720423</v>
      </c>
      <c r="C10" s="30">
        <f>'Claims and Membership Data '!G9/'Claims and Membership Data '!$B9</f>
        <v>67.51565720552244</v>
      </c>
      <c r="D10" s="30">
        <f>'Claims and Membership Data '!H9/'Claims and Membership Data '!$B9</f>
        <v>28.691276563496064</v>
      </c>
      <c r="E10" s="30">
        <f>'Claims and Membership Data '!I9/'Claims and Membership Data '!$B9</f>
        <v>11.514396289246214</v>
      </c>
      <c r="F10" s="30">
        <f>'Claims and Membership Data '!J9/'Claims and Membership Data '!$B9</f>
        <v>4.639711841512832</v>
      </c>
      <c r="G10" s="30">
        <f>'Claims and Membership Data '!K9/'Claims and Membership Data '!$B9</f>
        <v>1.6073855769187906</v>
      </c>
      <c r="H10" s="30">
        <f>'Claims and Membership Data '!L9/'Claims and Membership Data '!$B9</f>
        <v>0.5676821162530481</v>
      </c>
      <c r="I10" s="30">
        <f>'Claims and Membership Data '!M9/'Claims and Membership Data '!$B9</f>
        <v>0.02858412721055987</v>
      </c>
      <c r="L10" s="1"/>
    </row>
    <row r="11" spans="1:12" ht="12.75">
      <c r="A11" s="9">
        <v>36951</v>
      </c>
      <c r="B11" s="30">
        <f>'Claims and Membership Data '!F10/'Claims and Membership Data '!$B10</f>
        <v>16.136642303433</v>
      </c>
      <c r="C11" s="30">
        <f>'Claims and Membership Data '!G10/'Claims and Membership Data '!$B10</f>
        <v>68.39096744186047</v>
      </c>
      <c r="D11" s="30">
        <f>'Claims and Membership Data '!H10/'Claims and Membership Data '!$B10</f>
        <v>26.880537009966776</v>
      </c>
      <c r="E11" s="30">
        <f>'Claims and Membership Data '!I10/'Claims and Membership Data '!$B10</f>
        <v>11.210368416389812</v>
      </c>
      <c r="F11" s="30">
        <f>'Claims and Membership Data '!J10/'Claims and Membership Data '!$B10</f>
        <v>4.2908137320044295</v>
      </c>
      <c r="G11" s="30">
        <f>'Claims and Membership Data '!K10/'Claims and Membership Data '!$B10</f>
        <v>1.5642786267995572</v>
      </c>
      <c r="H11" s="30">
        <f>'Claims and Membership Data '!L10/'Claims and Membership Data '!$B10</f>
        <v>0.5750418604651163</v>
      </c>
      <c r="I11" s="30">
        <f>'Claims and Membership Data '!M10/'Claims and Membership Data '!$B10</f>
        <v>0.044831539313399775</v>
      </c>
      <c r="L11" s="1"/>
    </row>
    <row r="12" spans="1:12" ht="12.75">
      <c r="A12" s="9">
        <v>36982</v>
      </c>
      <c r="B12" s="30">
        <f>'Claims and Membership Data '!F11/'Claims and Membership Data '!$B11</f>
        <v>17.244884663963305</v>
      </c>
      <c r="C12" s="30">
        <f>'Claims and Membership Data '!G11/'Claims and Membership Data '!$B11</f>
        <v>64.51291816791863</v>
      </c>
      <c r="D12" s="30">
        <f>'Claims and Membership Data '!H11/'Claims and Membership Data '!$B11</f>
        <v>26.349751556648716</v>
      </c>
      <c r="E12" s="30">
        <f>'Claims and Membership Data '!I11/'Claims and Membership Data '!$B11</f>
        <v>10.984335792949102</v>
      </c>
      <c r="F12" s="30">
        <f>'Claims and Membership Data '!J11/'Claims and Membership Data '!$B11</f>
        <v>4.4503656628775285</v>
      </c>
      <c r="G12" s="30">
        <f>'Claims and Membership Data '!K11/'Claims and Membership Data '!$B11</f>
        <v>1.7462178200270337</v>
      </c>
      <c r="H12" s="30">
        <f>'Claims and Membership Data '!L11/'Claims and Membership Data '!$B11</f>
        <v>0.542434620753839</v>
      </c>
      <c r="I12" s="30">
        <f>'Claims and Membership Data '!M11/'Claims and Membership Data '!$B11</f>
        <v>0.0333011589000421</v>
      </c>
      <c r="L12" s="1"/>
    </row>
    <row r="13" spans="1:12" ht="12.75">
      <c r="A13" s="9">
        <v>37012</v>
      </c>
      <c r="B13" s="30">
        <f>'Claims and Membership Data '!F12/'Claims and Membership Data '!$B12</f>
        <v>16.34775342575349</v>
      </c>
      <c r="C13" s="30">
        <f>'Claims and Membership Data '!G12/'Claims and Membership Data '!$B12</f>
        <v>63.39449061501331</v>
      </c>
      <c r="D13" s="30">
        <f>'Claims and Membership Data '!H12/'Claims and Membership Data '!$B12</f>
        <v>25.881931622715978</v>
      </c>
      <c r="E13" s="30">
        <f>'Claims and Membership Data '!I12/'Claims and Membership Data '!$B12</f>
        <v>12.292050918497514</v>
      </c>
      <c r="F13" s="30">
        <f>'Claims and Membership Data '!J12/'Claims and Membership Data '!$B12</f>
        <v>4.683229697715868</v>
      </c>
      <c r="G13" s="30">
        <f>'Claims and Membership Data '!K12/'Claims and Membership Data '!$B12</f>
        <v>1.6852371025881496</v>
      </c>
      <c r="H13" s="30">
        <f>'Claims and Membership Data '!L12/'Claims and Membership Data '!$B12</f>
        <v>0.5330307084409321</v>
      </c>
      <c r="I13" s="30">
        <f>'Claims and Membership Data '!M12/'Claims and Membership Data '!$B12</f>
        <v>0.04265188655344531</v>
      </c>
      <c r="L13" s="1"/>
    </row>
    <row r="14" spans="1:12" ht="12.75">
      <c r="A14" s="9">
        <v>37043</v>
      </c>
      <c r="B14" s="30">
        <f>'Claims and Membership Data '!F13/'Claims and Membership Data '!$B13</f>
        <v>15.376733898011485</v>
      </c>
      <c r="C14" s="30">
        <f>'Claims and Membership Data '!G13/'Claims and Membership Data '!$B13</f>
        <v>62.04436780179708</v>
      </c>
      <c r="D14" s="30">
        <f>'Claims and Membership Data '!H13/'Claims and Membership Data '!$B13</f>
        <v>28.858776955090764</v>
      </c>
      <c r="E14" s="30">
        <f>'Claims and Membership Data '!I13/'Claims and Membership Data '!$B13</f>
        <v>11.820004263956687</v>
      </c>
      <c r="F14" s="30">
        <f>'Claims and Membership Data '!J13/'Claims and Membership Data '!$B13</f>
        <v>4.728043243627384</v>
      </c>
      <c r="G14" s="30">
        <f>'Claims and Membership Data '!K13/'Claims and Membership Data '!$B13</f>
        <v>1.6675589292138773</v>
      </c>
      <c r="H14" s="30">
        <f>'Claims and Membership Data '!L13/'Claims and Membership Data '!$B13</f>
        <v>0.5216786664475467</v>
      </c>
      <c r="I14" s="30">
        <f>'Claims and Membership Data '!M13/'Claims and Membership Data '!$B13</f>
        <v>0.03880324949032393</v>
      </c>
      <c r="L14" s="1"/>
    </row>
    <row r="15" spans="1:12" ht="12.75">
      <c r="A15" s="9">
        <v>37073</v>
      </c>
      <c r="B15" s="30">
        <f>'Claims and Membership Data '!F14/'Claims and Membership Data '!$B14</f>
        <v>15.533863185036775</v>
      </c>
      <c r="C15" s="30">
        <f>'Claims and Membership Data '!G14/'Claims and Membership Data '!$B14</f>
        <v>68.93512846028987</v>
      </c>
      <c r="D15" s="30">
        <f>'Claims and Membership Data '!H14/'Claims and Membership Data '!$B14</f>
        <v>27.65210476733849</v>
      </c>
      <c r="E15" s="30">
        <f>'Claims and Membership Data '!I14/'Claims and Membership Data '!$B14</f>
        <v>11.654530983940804</v>
      </c>
      <c r="F15" s="30">
        <f>'Claims and Membership Data '!J14/'Claims and Membership Data '!$B14</f>
        <v>4.776374452125378</v>
      </c>
      <c r="G15" s="30">
        <f>'Claims and Membership Data '!K14/'Claims and Membership Data '!$B14</f>
        <v>1.545409706281706</v>
      </c>
      <c r="H15" s="30">
        <f>'Claims and Membership Data '!L14/'Claims and Membership Data '!$B14</f>
        <v>0.579617250697697</v>
      </c>
      <c r="I15" s="30">
        <f>'Claims and Membership Data '!M14/'Claims and Membership Data '!$B14</f>
        <v>0.03099430785356987</v>
      </c>
      <c r="L15" s="1"/>
    </row>
    <row r="16" spans="1:12" ht="12.75">
      <c r="A16" s="9">
        <v>37104</v>
      </c>
      <c r="B16" s="30">
        <f>'Claims and Membership Data '!F15/'Claims and Membership Data '!$B15</f>
        <v>16.084296387992396</v>
      </c>
      <c r="C16" s="30">
        <f>'Claims and Membership Data '!G15/'Claims and Membership Data '!$B15</f>
        <v>66.30770219726779</v>
      </c>
      <c r="D16" s="30">
        <f>'Claims and Membership Data '!H15/'Claims and Membership Data '!$B15</f>
        <v>27.370231973119946</v>
      </c>
      <c r="E16" s="30">
        <f>'Claims and Membership Data '!I15/'Claims and Membership Data '!$B15</f>
        <v>10.842523276891109</v>
      </c>
      <c r="F16" s="30">
        <f>'Claims and Membership Data '!J15/'Claims and Membership Data '!$B15</f>
        <v>4.533036827445953</v>
      </c>
      <c r="G16" s="30">
        <f>'Claims and Membership Data '!K15/'Claims and Membership Data '!$B15</f>
        <v>1.60149913347186</v>
      </c>
      <c r="H16" s="30">
        <f>'Claims and Membership Data '!L15/'Claims and Membership Data '!$B15</f>
        <v>0.5575254432114594</v>
      </c>
      <c r="I16" s="30">
        <f>'Claims and Membership Data '!M15/'Claims and Membership Data '!$B15</f>
        <v>0.028347937574605422</v>
      </c>
      <c r="L16" s="1"/>
    </row>
    <row r="17" spans="1:12" ht="12.75">
      <c r="A17" s="9">
        <v>37135</v>
      </c>
      <c r="B17" s="30">
        <f>'Claims and Membership Data '!F16/'Claims and Membership Data '!$B16</f>
        <v>14.76114350280491</v>
      </c>
      <c r="C17" s="30">
        <f>'Claims and Membership Data '!G16/'Claims and Membership Data '!$B16</f>
        <v>65.5483745646983</v>
      </c>
      <c r="D17" s="30">
        <f>'Claims and Membership Data '!H16/'Claims and Membership Data '!$B16</f>
        <v>25.430898498016038</v>
      </c>
      <c r="E17" s="30">
        <f>'Claims and Membership Data '!I16/'Claims and Membership Data '!$B16</f>
        <v>11.22176318484157</v>
      </c>
      <c r="F17" s="30">
        <f>'Claims and Membership Data '!J16/'Claims and Membership Data '!$B16</f>
        <v>4.3473851143370394</v>
      </c>
      <c r="G17" s="30">
        <f>'Claims and Membership Data '!K16/'Claims and Membership Data '!$B16</f>
        <v>1.6775865196608508</v>
      </c>
      <c r="H17" s="30">
        <f>'Claims and Membership Data '!L16/'Claims and Membership Data '!$B16</f>
        <v>0.5511408987187013</v>
      </c>
      <c r="I17" s="30">
        <f>'Claims and Membership Data '!M16/'Claims and Membership Data '!$B16</f>
        <v>0.04383469790393128</v>
      </c>
      <c r="L17" s="1"/>
    </row>
    <row r="18" spans="1:12" ht="12.75">
      <c r="A18" s="9">
        <v>37165</v>
      </c>
      <c r="B18" s="30">
        <f>'Claims and Membership Data '!F17/'Claims and Membership Data '!$B17</f>
        <v>15.772370223845419</v>
      </c>
      <c r="C18" s="30">
        <f>'Claims and Membership Data '!G17/'Claims and Membership Data '!$B17</f>
        <v>60.89253798675695</v>
      </c>
      <c r="D18" s="30">
        <f>'Claims and Membership Data '!H17/'Claims and Membership Data '!$B17</f>
        <v>26.315484087194424</v>
      </c>
      <c r="E18" s="30">
        <f>'Claims and Membership Data '!I17/'Claims and Membership Data '!$B17</f>
        <v>11.752716003559675</v>
      </c>
      <c r="F18" s="30">
        <f>'Claims and Membership Data '!J17/'Claims and Membership Data '!$B17</f>
        <v>4.641965398899496</v>
      </c>
      <c r="G18" s="30">
        <f>'Claims and Membership Data '!K17/'Claims and Membership Data '!$B17</f>
        <v>1.6916776114931689</v>
      </c>
      <c r="H18" s="30">
        <f>'Claims and Membership Data '!L17/'Claims and Membership Data '!$B17</f>
        <v>0.5119939027345178</v>
      </c>
      <c r="I18" s="30">
        <f>'Claims and Membership Data '!M17/'Claims and Membership Data '!$B17</f>
        <v>0.02983067752778794</v>
      </c>
      <c r="L18" s="1"/>
    </row>
    <row r="19" spans="1:12" ht="12.75">
      <c r="A19" s="9">
        <v>37196</v>
      </c>
      <c r="B19" s="30">
        <f>'Claims and Membership Data '!F18/'Claims and Membership Data '!$B18</f>
        <v>17.138641161708925</v>
      </c>
      <c r="C19" s="30">
        <f>'Claims and Membership Data '!G18/'Claims and Membership Data '!$B18</f>
        <v>63.419112435437256</v>
      </c>
      <c r="D19" s="30">
        <f>'Claims and Membership Data '!H18/'Claims and Membership Data '!$B18</f>
        <v>27.739263807686008</v>
      </c>
      <c r="E19" s="30">
        <f>'Claims and Membership Data '!I18/'Claims and Membership Data '!$B18</f>
        <v>11.92826670000841</v>
      </c>
      <c r="F19" s="30">
        <f>'Claims and Membership Data '!J18/'Claims and Membership Data '!$B18</f>
        <v>4.449239229363157</v>
      </c>
      <c r="G19" s="30">
        <f>'Claims and Membership Data '!K18/'Claims and Membership Data '!$B18</f>
        <v>1.7241722735380163</v>
      </c>
      <c r="H19" s="30">
        <f>'Claims and Membership Data '!L18/'Claims and Membership Data '!$B18</f>
        <v>0.5332377325254599</v>
      </c>
      <c r="I19" s="30">
        <f>'Claims and Membership Data '!M18/'Claims and Membership Data '!$B18</f>
        <v>0.023565412515545954</v>
      </c>
      <c r="L19" s="13"/>
    </row>
    <row r="20" spans="1:12" ht="12.75">
      <c r="A20" s="9">
        <v>37226</v>
      </c>
      <c r="B20" s="30">
        <f>'Claims and Membership Data '!F19/'Claims and Membership Data '!$B19</f>
        <v>16.87179658302189</v>
      </c>
      <c r="C20" s="30">
        <f>'Claims and Membership Data '!G19/'Claims and Membership Data '!$B19</f>
        <v>66.89312735807083</v>
      </c>
      <c r="D20" s="30">
        <f>'Claims and Membership Data '!H19/'Claims and Membership Data '!$B19</f>
        <v>28.171618797828792</v>
      </c>
      <c r="E20" s="30">
        <f>'Claims and Membership Data '!I19/'Claims and Membership Data '!$B19</f>
        <v>12.165169638725752</v>
      </c>
      <c r="F20" s="30">
        <f>'Claims and Membership Data '!J19/'Claims and Membership Data '!$B19</f>
        <v>4.3941655169959075</v>
      </c>
      <c r="G20" s="30">
        <f>'Claims and Membership Data '!K19/'Claims and Membership Data '!$B19</f>
        <v>1.645592587649048</v>
      </c>
      <c r="H20" s="30">
        <f>'Claims and Membership Data '!L19/'Claims and Membership Data '!$B19</f>
        <v>0.562447788752447</v>
      </c>
      <c r="I20" s="30">
        <f>'Claims and Membership Data '!M19/'Claims and Membership Data '!$B19</f>
        <v>0.02822547641929169</v>
      </c>
      <c r="L20" s="1"/>
    </row>
    <row r="21" spans="1:12" ht="12.75">
      <c r="A21" s="9">
        <v>37257</v>
      </c>
      <c r="B21" s="30">
        <f>'Claims and Membership Data '!F20/'Claims and Membership Data '!$B20</f>
        <v>14.887176120409348</v>
      </c>
      <c r="C21" s="30">
        <f>'Claims and Membership Data '!G20/'Claims and Membership Data '!$B20</f>
        <v>67.37889604357873</v>
      </c>
      <c r="D21" s="30">
        <f>'Claims and Membership Data '!H20/'Claims and Membership Data '!$B20</f>
        <v>28.495622589617223</v>
      </c>
      <c r="E21" s="30">
        <f>'Claims and Membership Data '!I20/'Claims and Membership Data '!$B20</f>
        <v>11.515567712515137</v>
      </c>
      <c r="F21" s="30">
        <f>'Claims and Membership Data '!J20/'Claims and Membership Data '!$B20</f>
        <v>4.554698652802853</v>
      </c>
      <c r="G21" s="30">
        <f>'Claims and Membership Data '!K20/'Claims and Membership Data '!$B20</f>
        <v>1.576121990675639</v>
      </c>
      <c r="H21" s="30">
        <f>'Claims and Membership Data '!L20/'Claims and Membership Data '!$B20</f>
        <v>0.566532207194219</v>
      </c>
      <c r="I21" s="30">
        <f>'Claims and Membership Data '!M20/'Claims and Membership Data '!$B20</f>
        <v>0.043015468147681556</v>
      </c>
      <c r="L21" s="13"/>
    </row>
    <row r="22" spans="1:12" ht="12.75">
      <c r="A22" s="9">
        <v>37288</v>
      </c>
      <c r="B22" s="30">
        <f>'Claims and Membership Data '!F21/'Claims and Membership Data '!$B21</f>
        <v>15.261082654352116</v>
      </c>
      <c r="C22" s="30">
        <f>'Claims and Membership Data '!G21/'Claims and Membership Data '!$B21</f>
        <v>68.16287049373214</v>
      </c>
      <c r="D22" s="30">
        <f>'Claims and Membership Data '!H21/'Claims and Membership Data '!$B21</f>
        <v>26.97757864681476</v>
      </c>
      <c r="E22" s="30">
        <f>'Claims and Membership Data '!I21/'Claims and Membership Data '!$B21</f>
        <v>11.03088844466856</v>
      </c>
      <c r="F22" s="30">
        <f>'Claims and Membership Data '!J21/'Claims and Membership Data '!$B21</f>
        <v>4.351113075541637</v>
      </c>
      <c r="G22" s="30">
        <f>'Claims and Membership Data '!K21/'Claims and Membership Data '!$B21</f>
        <v>1.6812448357617418</v>
      </c>
      <c r="H22" s="30">
        <f>'Claims and Membership Data '!L21/'Claims and Membership Data '!$B21</f>
        <v>0.5731239859515026</v>
      </c>
      <c r="I22" s="30">
        <f>'Claims and Membership Data '!M21/'Claims and Membership Data '!$B21</f>
        <v>0.03578025106823429</v>
      </c>
      <c r="L22" s="13"/>
    </row>
    <row r="23" spans="1:12" ht="12.75">
      <c r="A23" s="9">
        <v>37316</v>
      </c>
      <c r="B23" s="30">
        <f>'Claims and Membership Data '!F22/'Claims and Membership Data '!$B22</f>
        <v>16.3786717357938</v>
      </c>
      <c r="C23" s="30">
        <f>'Claims and Membership Data '!G22/'Claims and Membership Data '!$B22</f>
        <v>64.52789068150945</v>
      </c>
      <c r="D23" s="30">
        <f>'Claims and Membership Data '!H22/'Claims and Membership Data '!$B22</f>
        <v>25.840617467671084</v>
      </c>
      <c r="E23" s="30">
        <f>'Claims and Membership Data '!I22/'Claims and Membership Data '!$B22</f>
        <v>11.765933999170828</v>
      </c>
      <c r="F23" s="30">
        <f>'Claims and Membership Data '!J22/'Claims and Membership Data '!$B22</f>
        <v>4.357410758781292</v>
      </c>
      <c r="G23" s="30">
        <f>'Claims and Membership Data '!K22/'Claims and Membership Data '!$B22</f>
        <v>1.599375826438262</v>
      </c>
      <c r="H23" s="30">
        <f>'Claims and Membership Data '!L22/'Claims and Membership Data '!$B22</f>
        <v>0.5425605119700793</v>
      </c>
      <c r="I23" s="30">
        <f>'Claims and Membership Data '!M22/'Claims and Membership Data '!$B22</f>
        <v>0.04087025669071856</v>
      </c>
      <c r="L23" s="13"/>
    </row>
    <row r="24" spans="1:9" ht="12.75">
      <c r="A24" s="9">
        <v>37347</v>
      </c>
      <c r="B24" s="30">
        <f>'Claims and Membership Data '!F23/'Claims and Membership Data '!$B23</f>
        <v>18.360647290592254</v>
      </c>
      <c r="C24" s="30">
        <f>'Claims and Membership Data '!G23/'Claims and Membership Data '!$B23</f>
        <v>62.43132331534317</v>
      </c>
      <c r="D24" s="30">
        <f>'Claims and Membership Data '!H23/'Claims and Membership Data '!$B23</f>
        <v>27.8403027789253</v>
      </c>
      <c r="E24" s="30">
        <f>'Claims and Membership Data '!I23/'Claims and Membership Data '!$B23</f>
        <v>11.305795458216176</v>
      </c>
      <c r="F24" s="30">
        <f>'Claims and Membership Data '!J23/'Claims and Membership Data '!$B23</f>
        <v>4.506820573286603</v>
      </c>
      <c r="G24" s="30">
        <f>'Claims and Membership Data '!K23/'Claims and Membership Data '!$B23</f>
        <v>1.582538431168739</v>
      </c>
      <c r="H24" s="30">
        <f>'Claims and Membership Data '!L23/'Claims and Membership Data '!$B23</f>
        <v>0.5249322484153107</v>
      </c>
      <c r="I24" s="30">
        <f>'Claims and Membership Data '!M23/'Claims and Membership Data '!$B23</f>
        <v>0.041930130639694745</v>
      </c>
    </row>
    <row r="25" spans="1:12" ht="12.75">
      <c r="A25" s="9">
        <v>37377</v>
      </c>
      <c r="B25" s="30">
        <f>'Claims and Membership Data '!F24/'Claims and Membership Data '!$B24</f>
        <v>13.83047276121891</v>
      </c>
      <c r="C25" s="30">
        <f>'Claims and Membership Data '!G24/'Claims and Membership Data '!$B24</f>
        <v>66.83514171723233</v>
      </c>
      <c r="D25" s="30">
        <f>'Claims and Membership Data '!H24/'Claims and Membership Data '!$B24</f>
        <v>26.581527623658065</v>
      </c>
      <c r="E25" s="30">
        <f>'Claims and Membership Data '!I24/'Claims and Membership Data '!$B24</f>
        <v>11.115682348114069</v>
      </c>
      <c r="F25" s="30">
        <f>'Claims and Membership Data '!J24/'Claims and Membership Data '!$B24</f>
        <v>4.697995676646441</v>
      </c>
      <c r="G25" s="30">
        <f>'Claims and Membership Data '!K24/'Claims and Membership Data '!$B24</f>
        <v>1.646479521682114</v>
      </c>
      <c r="H25" s="30">
        <f>'Claims and Membership Data '!L24/'Claims and Membership Data '!$B24</f>
        <v>0.5619602364917428</v>
      </c>
      <c r="I25" s="30">
        <f>'Claims and Membership Data '!M24/'Claims and Membership Data '!$B24</f>
        <v>0.030288011095552445</v>
      </c>
      <c r="L25" s="13"/>
    </row>
    <row r="26" spans="1:12" ht="12.75">
      <c r="A26" s="9">
        <v>37408</v>
      </c>
      <c r="B26" s="30">
        <f>'Claims and Membership Data '!F25/'Claims and Membership Data '!$B25</f>
        <v>15.932647325637241</v>
      </c>
      <c r="C26" s="30">
        <f>'Claims and Membership Data '!G25/'Claims and Membership Data '!$B25</f>
        <v>63.788028697237586</v>
      </c>
      <c r="D26" s="30">
        <f>'Claims and Membership Data '!H25/'Claims and Membership Data '!$B25</f>
        <v>26.12421596052936</v>
      </c>
      <c r="E26" s="30">
        <f>'Claims and Membership Data '!I25/'Claims and Membership Data '!$B25</f>
        <v>11.560231240328003</v>
      </c>
      <c r="F26" s="30">
        <f>'Claims and Membership Data '!J25/'Claims and Membership Data '!$B25</f>
        <v>4.9026365874526405</v>
      </c>
      <c r="G26" s="30">
        <f>'Claims and Membership Data '!K25/'Claims and Membership Data '!$B25</f>
        <v>1.5779258049591776</v>
      </c>
      <c r="H26" s="30">
        <f>'Claims and Membership Data '!L25/'Claims and Membership Data '!$B25</f>
        <v>0.5363396376669809</v>
      </c>
      <c r="I26" s="30">
        <f>'Claims and Membership Data '!M25/'Claims and Membership Data '!$B25</f>
        <v>0.04023125768868176</v>
      </c>
      <c r="L26" s="13"/>
    </row>
    <row r="27" spans="1:12" ht="12.75">
      <c r="A27" s="9">
        <v>37438</v>
      </c>
      <c r="B27" s="30">
        <f>'Claims and Membership Data '!F26/'Claims and Membership Data '!$B26</f>
        <v>16.482342627780103</v>
      </c>
      <c r="C27" s="30">
        <f>'Claims and Membership Data '!G26/'Claims and Membership Data '!$B26</f>
        <v>62.711542565302906</v>
      </c>
      <c r="D27" s="30">
        <f>'Claims and Membership Data '!H26/'Claims and Membership Data '!$B26</f>
        <v>27.17807122934114</v>
      </c>
      <c r="E27" s="30">
        <f>'Claims and Membership Data '!I26/'Claims and Membership Data '!$B26</f>
        <v>11.082602069926399</v>
      </c>
      <c r="F27" s="30">
        <f>'Claims and Membership Data '!J26/'Claims and Membership Data '!$B26</f>
        <v>4.855183543934284</v>
      </c>
      <c r="G27" s="30">
        <f>'Claims and Membership Data '!K26/'Claims and Membership Data '!$B26</f>
        <v>1.5858949890264415</v>
      </c>
      <c r="H27" s="30">
        <f>'Claims and Membership Data '!L26/'Claims and Membership Data '!$B26</f>
        <v>0.5272883753259583</v>
      </c>
      <c r="I27" s="30">
        <f>'Claims and Membership Data '!M26/'Claims and Membership Data '!$B26</f>
        <v>0.04100092669164568</v>
      </c>
      <c r="L27" s="1"/>
    </row>
    <row r="28" spans="1:12" ht="12.75">
      <c r="A28" s="9">
        <v>37469</v>
      </c>
      <c r="B28" s="30">
        <f>'Claims and Membership Data '!F27/'Claims and Membership Data '!$B27</f>
        <v>15.324113326898011</v>
      </c>
      <c r="C28" s="30">
        <f>'Claims and Membership Data '!G27/'Claims and Membership Data '!$B27</f>
        <v>65.17374651892118</v>
      </c>
      <c r="D28" s="30">
        <f>'Claims and Membership Data '!H27/'Claims and Membership Data '!$B27</f>
        <v>26.028173155395216</v>
      </c>
      <c r="E28" s="30">
        <f>'Claims and Membership Data '!I27/'Claims and Membership Data '!$B27</f>
        <v>11.12703423989217</v>
      </c>
      <c r="F28" s="30">
        <f>'Claims and Membership Data '!J27/'Claims and Membership Data '!$B27</f>
        <v>4.707457400990209</v>
      </c>
      <c r="G28" s="30">
        <f>'Claims and Membership Data '!K27/'Claims and Membership Data '!$B27</f>
        <v>1.628060707194363</v>
      </c>
      <c r="H28" s="30">
        <f>'Claims and Membership Data '!L27/'Claims and Membership Data '!$B27</f>
        <v>0.5479909680117081</v>
      </c>
      <c r="I28" s="30">
        <f>'Claims and Membership Data '!M27/'Claims and Membership Data '!$B27</f>
        <v>0.03360746409491062</v>
      </c>
      <c r="L28" s="1"/>
    </row>
    <row r="29" spans="1:12" ht="12.75">
      <c r="A29" s="9">
        <v>37500</v>
      </c>
      <c r="B29" s="30">
        <f>'Claims and Membership Data '!F28/'Claims and Membership Data '!$B28</f>
        <v>15.184991933297482</v>
      </c>
      <c r="C29" s="30">
        <f>'Claims and Membership Data '!G28/'Claims and Membership Data '!$B28</f>
        <v>62.38325627013453</v>
      </c>
      <c r="D29" s="30">
        <f>'Claims and Membership Data '!H28/'Claims and Membership Data '!$B28</f>
        <v>26.118706803736906</v>
      </c>
      <c r="E29" s="30">
        <f>'Claims and Membership Data '!I28/'Claims and Membership Data '!$B28</f>
        <v>11.416839369814976</v>
      </c>
      <c r="F29" s="30">
        <f>'Claims and Membership Data '!J28/'Claims and Membership Data '!$B28</f>
        <v>4.744231927786346</v>
      </c>
      <c r="G29" s="30">
        <f>'Claims and Membership Data '!K28/'Claims and Membership Data '!$B28</f>
        <v>1.6943626652385124</v>
      </c>
      <c r="H29" s="30">
        <f>'Claims and Membership Data '!L28/'Claims and Membership Data '!$B28</f>
        <v>0.5245280932448589</v>
      </c>
      <c r="I29" s="30">
        <f>'Claims and Membership Data '!M28/'Claims and Membership Data '!$B28</f>
        <v>0.03075349826443673</v>
      </c>
      <c r="L29" s="1"/>
    </row>
    <row r="30" spans="1:9" ht="12.75">
      <c r="A30" s="9">
        <v>37530</v>
      </c>
      <c r="B30" s="30">
        <f>'Claims and Membership Data '!F29/'Claims and Membership Data '!$B29</f>
        <v>17.23059303072595</v>
      </c>
      <c r="C30" s="30">
        <f>'Claims and Membership Data '!G29/'Claims and Membership Data '!$B29</f>
        <v>62.459396003792556</v>
      </c>
      <c r="D30" s="30">
        <f>'Claims and Membership Data '!H29/'Claims and Membership Data '!$B29</f>
        <v>26.738675674366984</v>
      </c>
      <c r="E30" s="30">
        <f>'Claims and Membership Data '!I29/'Claims and Membership Data '!$B29</f>
        <v>11.855050988493831</v>
      </c>
      <c r="F30" s="30">
        <f>'Claims and Membership Data '!J29/'Claims and Membership Data '!$B29</f>
        <v>4.81990977603509</v>
      </c>
      <c r="G30" s="30">
        <f>'Claims and Membership Data '!K29/'Claims and Membership Data '!$B29</f>
        <v>1.7620179464832415</v>
      </c>
      <c r="H30" s="30">
        <f>'Claims and Membership Data '!L29/'Claims and Membership Data '!$B29</f>
        <v>0.5251682879333643</v>
      </c>
      <c r="I30" s="30">
        <f>'Claims and Membership Data '!M29/'Claims and Membership Data '!$B29</f>
        <v>0.04522632056888417</v>
      </c>
    </row>
    <row r="31" spans="1:9" ht="12.75">
      <c r="A31" s="9">
        <v>37561</v>
      </c>
      <c r="B31" s="30">
        <f>'Claims and Membership Data '!F30/'Claims and Membership Data '!$B30</f>
        <v>14.278688669723959</v>
      </c>
      <c r="C31" s="30">
        <f>'Claims and Membership Data '!G30/'Claims and Membership Data '!$B30</f>
        <v>64.08496698471059</v>
      </c>
      <c r="D31" s="30">
        <f>'Claims and Membership Data '!H30/'Claims and Membership Data '!$B30</f>
        <v>27.827077042450913</v>
      </c>
      <c r="E31" s="30">
        <f>'Claims and Membership Data '!I30/'Claims and Membership Data '!$B30</f>
        <v>12.355989819441985</v>
      </c>
      <c r="F31" s="30">
        <f>'Claims and Membership Data '!J30/'Claims and Membership Data '!$B30</f>
        <v>4.601187988030525</v>
      </c>
      <c r="G31" s="30">
        <f>'Claims and Membership Data '!K30/'Claims and Membership Data '!$B30</f>
        <v>1.7422012904766544</v>
      </c>
      <c r="H31" s="30">
        <f>'Claims and Membership Data '!L30/'Claims and Membership Data '!$B30</f>
        <v>0.5388363408378632</v>
      </c>
      <c r="I31" s="30">
        <f>'Claims and Membership Data '!M30/'Claims and Membership Data '!$B30</f>
        <v>0.028974543973652993</v>
      </c>
    </row>
    <row r="32" spans="1:9" ht="12.75">
      <c r="A32" s="9">
        <v>37591</v>
      </c>
      <c r="B32" s="30">
        <f>'Claims and Membership Data '!F31/'Claims and Membership Data '!$B31</f>
        <v>15.098987163660016</v>
      </c>
      <c r="C32" s="30">
        <f>'Claims and Membership Data '!G31/'Claims and Membership Data '!$B31</f>
        <v>66.72665983267183</v>
      </c>
      <c r="D32" s="30">
        <f>'Claims and Membership Data '!H31/'Claims and Membership Data '!$B31</f>
        <v>29.017315376012725</v>
      </c>
      <c r="E32" s="30">
        <f>'Claims and Membership Data '!I31/'Claims and Membership Data '!$B31</f>
        <v>12.223091682881341</v>
      </c>
      <c r="F32" s="30">
        <f>'Claims and Membership Data '!J31/'Claims and Membership Data '!$B31</f>
        <v>4.4086044522320895</v>
      </c>
      <c r="G32" s="30">
        <f>'Claims and Membership Data '!K31/'Claims and Membership Data '!$B31</f>
        <v>1.6891056627684193</v>
      </c>
      <c r="H32" s="30">
        <f>'Claims and Membership Data '!L31/'Claims and Membership Data '!$B31</f>
        <v>0.5610481039827611</v>
      </c>
      <c r="I32" s="30">
        <f>'Claims and Membership Data '!M31/'Claims and Membership Data '!$B31</f>
        <v>0.0254969371014916</v>
      </c>
    </row>
    <row r="33" spans="1:9" ht="13.5" thickBot="1">
      <c r="A33" s="9">
        <v>37622</v>
      </c>
      <c r="B33" s="30">
        <f>'Claims and Membership Data '!F32/'Claims and Membership Data '!$B32</f>
        <v>13.808589174800355</v>
      </c>
      <c r="C33" s="30">
        <f>'Claims and Membership Data '!G32/'Claims and Membership Data '!$B32</f>
        <v>69.7937506866859</v>
      </c>
      <c r="D33" s="30">
        <f>'Claims and Membership Data '!H32/'Claims and Membership Data '!$B32</f>
        <v>28.79308968467835</v>
      </c>
      <c r="E33" s="30">
        <f>'Claims and Membership Data '!I32/'Claims and Membership Data '!$B32</f>
        <v>11.886857836468499</v>
      </c>
      <c r="F33" s="30">
        <f>'Claims and Membership Data '!J32/'Claims and Membership Data '!$B32</f>
        <v>4.518979396628216</v>
      </c>
      <c r="G33" s="30">
        <f>'Claims and Membership Data '!K32/'Claims and Membership Data '!$B32</f>
        <v>1.7083281057142858</v>
      </c>
      <c r="H33" s="30">
        <f>'Claims and Membership Data '!L32/'Claims and Membership Data '!$B32</f>
        <v>0.5868366795341615</v>
      </c>
      <c r="I33" s="30">
        <f>'Claims and Membership Data '!M32/'Claims and Membership Data '!$B32</f>
        <v>0.03289111978704525</v>
      </c>
    </row>
    <row r="34" spans="1:13" ht="16.5" thickBot="1">
      <c r="A34" s="9">
        <v>37653</v>
      </c>
      <c r="B34" s="30">
        <f>'Claims and Membership Data '!F33/'Claims and Membership Data '!$B33</f>
        <v>16.496102796194105</v>
      </c>
      <c r="C34" s="30">
        <f>'Claims and Membership Data '!G33/'Claims and Membership Data '!$B33</f>
        <v>68.67449079660435</v>
      </c>
      <c r="D34" s="30">
        <f>'Claims and Membership Data '!H33/'Claims and Membership Data '!$B33</f>
        <v>27.766563907437547</v>
      </c>
      <c r="E34" s="30">
        <f>'Claims and Membership Data '!I33/'Claims and Membership Data '!$B33</f>
        <v>11.921458928782846</v>
      </c>
      <c r="F34" s="30">
        <f>'Claims and Membership Data '!J33/'Claims and Membership Data '!$B33</f>
        <v>4.521909934230551</v>
      </c>
      <c r="G34" s="30">
        <f>'Claims and Membership Data '!K33/'Claims and Membership Data '!$B33</f>
        <v>1.7310330144110526</v>
      </c>
      <c r="H34" s="30">
        <f>'Claims and Membership Data '!L33/'Claims and Membership Data '!$B33</f>
        <v>0.5774257688011963</v>
      </c>
      <c r="I34" s="30">
        <f>'Claims and Membership Data '!M33/'Claims and Membership Data '!$B33</f>
        <v>0.04212241851601889</v>
      </c>
      <c r="K34" s="39" t="s">
        <v>26</v>
      </c>
      <c r="L34" s="40"/>
      <c r="M34" s="41"/>
    </row>
    <row r="35" spans="1:13" ht="12.75">
      <c r="A35" s="9">
        <v>37681</v>
      </c>
      <c r="B35" s="30">
        <f>'Claims and Membership Data '!F34/'Claims and Membership Data '!$B34</f>
        <v>16.163287594018072</v>
      </c>
      <c r="C35" s="30">
        <f>'Claims and Membership Data '!G34/'Claims and Membership Data '!$B34</f>
        <v>66.49603372549365</v>
      </c>
      <c r="D35" s="30">
        <f>'Claims and Membership Data '!H34/'Claims and Membership Data '!$B34</f>
        <v>27.960884277615328</v>
      </c>
      <c r="E35" s="30">
        <f>'Claims and Membership Data '!I34/'Claims and Membership Data '!$B34</f>
        <v>12.129136851121173</v>
      </c>
      <c r="F35" s="30">
        <f>'Claims and Membership Data '!J34/'Claims and Membership Data '!$B34</f>
        <v>4.335490796357296</v>
      </c>
      <c r="G35" s="30">
        <f>'Claims and Membership Data '!K34/'Claims and Membership Data '!$B34</f>
        <v>1.6511774559193955</v>
      </c>
      <c r="H35" s="30">
        <f>'Claims and Membership Data '!L34/'Claims and Membership Data '!$B34</f>
        <v>0.5591089639076289</v>
      </c>
      <c r="I35" s="30">
        <f>'Claims and Membership Data '!M34/'Claims and Membership Data '!$B34</f>
        <v>0.0352121304891582</v>
      </c>
      <c r="K35" s="17" t="s">
        <v>22</v>
      </c>
      <c r="L35" s="17"/>
      <c r="M35" s="17"/>
    </row>
    <row r="36" spans="1:13" ht="12.75">
      <c r="A36" s="9">
        <v>37712</v>
      </c>
      <c r="B36" s="30">
        <f>'Claims and Membership Data '!F35/'Claims and Membership Data '!$B35</f>
        <v>14.270586832903613</v>
      </c>
      <c r="C36" s="30">
        <f>'Claims and Membership Data '!G35/'Claims and Membership Data '!$B35</f>
        <v>67.24627987449227</v>
      </c>
      <c r="D36" s="30">
        <f>'Claims and Membership Data '!H35/'Claims and Membership Data '!$B35</f>
        <v>28.569007341592204</v>
      </c>
      <c r="E36" s="30">
        <f>'Claims and Membership Data '!I35/'Claims and Membership Data '!$B35</f>
        <v>11.618820840691553</v>
      </c>
      <c r="F36" s="30">
        <f>'Claims and Membership Data '!J35/'Claims and Membership Data '!$B35</f>
        <v>4.488445936495602</v>
      </c>
      <c r="G36" s="30">
        <f>'Claims and Membership Data '!K35/'Claims and Membership Data '!$B35</f>
        <v>1.586757188129128</v>
      </c>
      <c r="H36" s="30">
        <f>'Claims and Membership Data '!L35/'Claims and Membership Data '!$B35</f>
        <v>0.5654171498781478</v>
      </c>
      <c r="I36" s="30">
        <f>'Claims and Membership Data '!M35/'Claims and Membership Data '!$B35</f>
        <v>0.04233159855896585</v>
      </c>
      <c r="K36" s="18" t="s">
        <v>23</v>
      </c>
      <c r="L36" s="18"/>
      <c r="M36" s="18"/>
    </row>
    <row r="37" spans="1:13" ht="13.5" thickBot="1">
      <c r="A37" s="9">
        <v>37742</v>
      </c>
      <c r="B37" s="30">
        <f>'Claims and Membership Data '!F36/'Claims and Membership Data '!$B36</f>
        <v>14.293068554409594</v>
      </c>
      <c r="C37" s="30">
        <f>'Claims and Membership Data '!G36/'Claims and Membership Data '!$B36</f>
        <v>68.59450659119231</v>
      </c>
      <c r="D37" s="30">
        <f>'Claims and Membership Data '!H36/'Claims and Membership Data '!$B36</f>
        <v>27.32147448939912</v>
      </c>
      <c r="E37" s="30">
        <f>'Claims and Membership Data '!I36/'Claims and Membership Data '!$B36</f>
        <v>11.146938452024287</v>
      </c>
      <c r="F37" s="30">
        <f>'Claims and Membership Data '!J36/'Claims and Membership Data '!$B36</f>
        <v>5.0089172875184484</v>
      </c>
      <c r="G37" s="30">
        <f>'Claims and Membership Data '!K36/'Claims and Membership Data '!$B36</f>
        <v>1.6236206966796582</v>
      </c>
      <c r="H37" s="30">
        <f>'Claims and Membership Data '!L36/'Claims and Membership Data '!$B36</f>
        <v>0.5767532491979744</v>
      </c>
      <c r="I37" s="30">
        <f>'Claims and Membership Data '!M36/'Claims and Membership Data '!$B36</f>
        <v>0.04163594488780479</v>
      </c>
      <c r="K37" s="19" t="s">
        <v>21</v>
      </c>
      <c r="L37" s="19" t="s">
        <v>12</v>
      </c>
      <c r="M37" s="20" t="s">
        <v>24</v>
      </c>
    </row>
    <row r="38" spans="1:13" ht="12.75">
      <c r="A38" s="9">
        <v>37773</v>
      </c>
      <c r="B38" s="30">
        <f>'Claims and Membership Data '!F37/'Claims and Membership Data '!$B37</f>
        <v>14.863386602355144</v>
      </c>
      <c r="C38" s="30">
        <f>'Claims and Membership Data '!G37/'Claims and Membership Data '!$B37</f>
        <v>65.51287248385586</v>
      </c>
      <c r="D38" s="30">
        <f>'Claims and Membership Data '!H37/'Claims and Membership Data '!$B37</f>
        <v>26.177369561524397</v>
      </c>
      <c r="E38" s="30">
        <f>'Claims and Membership Data '!I37/'Claims and Membership Data '!$B37</f>
        <v>11.390899755960742</v>
      </c>
      <c r="F38" s="30">
        <f>'Claims and Membership Data '!J37/'Claims and Membership Data '!$B37</f>
        <v>4.8540406328677825</v>
      </c>
      <c r="G38" s="30">
        <f>'Claims and Membership Data '!K37/'Claims and Membership Data '!$B37</f>
        <v>1.6333582699493812</v>
      </c>
      <c r="H38" s="30">
        <f>'Claims and Membership Data '!L37/'Claims and Membership Data '!$B37</f>
        <v>0.5508423917172413</v>
      </c>
      <c r="I38" s="31"/>
      <c r="K38" s="22">
        <f>SUM(I38:I38)</f>
        <v>0</v>
      </c>
      <c r="L38" s="23">
        <f>'Claims and Membership Data '!B37</f>
        <v>226398</v>
      </c>
      <c r="M38" s="24">
        <f aca="true" t="shared" si="0" ref="M38:M43">K38*L38</f>
        <v>0</v>
      </c>
    </row>
    <row r="39" spans="1:13" ht="12.75">
      <c r="A39" s="9">
        <v>37803</v>
      </c>
      <c r="B39" s="30">
        <f>'Claims and Membership Data '!F38/'Claims and Membership Data '!$B38</f>
        <v>15.7422392868176</v>
      </c>
      <c r="C39" s="30">
        <f>'Claims and Membership Data '!G38/'Claims and Membership Data '!$B38</f>
        <v>62.74289491354429</v>
      </c>
      <c r="D39" s="30">
        <f>'Claims and Membership Data '!H38/'Claims and Membership Data '!$B38</f>
        <v>26.738957525265903</v>
      </c>
      <c r="E39" s="30">
        <f>'Claims and Membership Data '!I38/'Claims and Membership Data '!$B38</f>
        <v>11.454363135178076</v>
      </c>
      <c r="F39" s="30">
        <f>'Claims and Membership Data '!J38/'Claims and Membership Data '!$B38</f>
        <v>4.5250346440707885</v>
      </c>
      <c r="G39" s="30">
        <f>'Claims and Membership Data '!K38/'Claims and Membership Data '!$B38</f>
        <v>1.5673383591508894</v>
      </c>
      <c r="H39" s="32"/>
      <c r="I39" s="31"/>
      <c r="K39" s="25">
        <f>SUM(H39:I39)</f>
        <v>0</v>
      </c>
      <c r="L39" s="14">
        <f>'Claims and Membership Data '!B38</f>
        <v>226590</v>
      </c>
      <c r="M39" s="26">
        <f t="shared" si="0"/>
        <v>0</v>
      </c>
    </row>
    <row r="40" spans="1:13" ht="12.75">
      <c r="A40" s="9">
        <v>37834</v>
      </c>
      <c r="B40" s="30">
        <f>'Claims and Membership Data '!F39/'Claims and Membership Data '!$B39</f>
        <v>17.732415983533837</v>
      </c>
      <c r="C40" s="30">
        <f>'Claims and Membership Data '!G39/'Claims and Membership Data '!$B39</f>
        <v>64.47277285434188</v>
      </c>
      <c r="D40" s="30">
        <f>'Claims and Membership Data '!H39/'Claims and Membership Data '!$B39</f>
        <v>27.048969088683062</v>
      </c>
      <c r="E40" s="30">
        <f>'Claims and Membership Data '!I39/'Claims and Membership Data '!$B39</f>
        <v>11.057210641789986</v>
      </c>
      <c r="F40" s="30">
        <f>'Claims and Membership Data '!J39/'Claims and Membership Data '!$B39</f>
        <v>4.223728308314702</v>
      </c>
      <c r="G40" s="33"/>
      <c r="H40" s="32"/>
      <c r="I40" s="31"/>
      <c r="K40" s="25">
        <f>SUM(G40:I40)</f>
        <v>0</v>
      </c>
      <c r="L40" s="14">
        <f>'Claims and Membership Data '!B39</f>
        <v>225432</v>
      </c>
      <c r="M40" s="26">
        <f t="shared" si="0"/>
        <v>0</v>
      </c>
    </row>
    <row r="41" spans="1:13" ht="12.75">
      <c r="A41" s="9">
        <v>37865</v>
      </c>
      <c r="B41" s="30">
        <f>'Claims and Membership Data '!F40/'Claims and Membership Data '!$B40</f>
        <v>14.821687513530948</v>
      </c>
      <c r="C41" s="30">
        <f>'Claims and Membership Data '!G40/'Claims and Membership Data '!$B40</f>
        <v>64.62865290699986</v>
      </c>
      <c r="D41" s="30">
        <f>'Claims and Membership Data '!H40/'Claims and Membership Data '!$B40</f>
        <v>25.874255481083182</v>
      </c>
      <c r="E41" s="30">
        <f>'Claims and Membership Data '!I40/'Claims and Membership Data '!$B40</f>
        <v>11.372615007002956</v>
      </c>
      <c r="F41" s="34"/>
      <c r="G41" s="33"/>
      <c r="H41" s="32"/>
      <c r="I41" s="31"/>
      <c r="K41" s="25">
        <f>SUM(F41:I41)</f>
        <v>0</v>
      </c>
      <c r="L41" s="14">
        <f>'Claims and Membership Data '!B40</f>
        <v>226333</v>
      </c>
      <c r="M41" s="26">
        <f t="shared" si="0"/>
        <v>0</v>
      </c>
    </row>
    <row r="42" spans="1:13" ht="12.75">
      <c r="A42" s="9">
        <v>37895</v>
      </c>
      <c r="B42" s="30">
        <f>'Claims and Membership Data '!F41/'Claims and Membership Data '!$B41</f>
        <v>16.50675562009155</v>
      </c>
      <c r="C42" s="30">
        <f>'Claims and Membership Data '!G41/'Claims and Membership Data '!$B41</f>
        <v>62.19180034707773</v>
      </c>
      <c r="D42" s="30">
        <f>'Claims and Membership Data '!H41/'Claims and Membership Data '!$B41</f>
        <v>26.771548819581557</v>
      </c>
      <c r="E42" s="35"/>
      <c r="F42" s="34"/>
      <c r="G42" s="33"/>
      <c r="H42" s="32"/>
      <c r="I42" s="31"/>
      <c r="K42" s="25">
        <f>SUM(E42:I42)</f>
        <v>0</v>
      </c>
      <c r="L42" s="14">
        <f>'Claims and Membership Data '!B41</f>
        <v>225886</v>
      </c>
      <c r="M42" s="26">
        <f t="shared" si="0"/>
        <v>0</v>
      </c>
    </row>
    <row r="43" spans="1:13" ht="12.75">
      <c r="A43" s="9">
        <v>37926</v>
      </c>
      <c r="B43" s="30">
        <f>'Claims and Membership Data '!F42/'Claims and Membership Data '!$B42</f>
        <v>16.306158541425937</v>
      </c>
      <c r="C43" s="30">
        <f>'Claims and Membership Data '!G42/'Claims and Membership Data '!$B42</f>
        <v>63.97901377618615</v>
      </c>
      <c r="D43" s="36"/>
      <c r="E43" s="35"/>
      <c r="F43" s="34"/>
      <c r="G43" s="33"/>
      <c r="H43" s="32"/>
      <c r="I43" s="31"/>
      <c r="K43" s="25">
        <f>SUM(D43:I43)</f>
        <v>0</v>
      </c>
      <c r="L43" s="14">
        <f>'Claims and Membership Data '!B42</f>
        <v>226742</v>
      </c>
      <c r="M43" s="26">
        <f t="shared" si="0"/>
        <v>0</v>
      </c>
    </row>
    <row r="44" spans="1:13" ht="13.5" thickBot="1">
      <c r="A44" s="9">
        <v>37956</v>
      </c>
      <c r="B44" s="30">
        <f>'Claims and Membership Data '!F43/'Claims and Membership Data '!$B43</f>
        <v>13.886556529943697</v>
      </c>
      <c r="C44" s="37"/>
      <c r="D44" s="36"/>
      <c r="E44" s="35"/>
      <c r="F44" s="34"/>
      <c r="G44" s="33"/>
      <c r="H44" s="32"/>
      <c r="I44" s="31"/>
      <c r="K44" s="27">
        <f>SUM(C44:I44)</f>
        <v>0</v>
      </c>
      <c r="L44" s="28">
        <f>'Claims and Membership Data '!B43</f>
        <v>226809</v>
      </c>
      <c r="M44" s="29">
        <f>K44*L44</f>
        <v>0</v>
      </c>
    </row>
    <row r="45" spans="11:13" ht="13.5" thickBot="1">
      <c r="K45" s="15"/>
      <c r="L45" s="20" t="s">
        <v>25</v>
      </c>
      <c r="M45" s="21">
        <f>SUM(M38:M44)</f>
        <v>0</v>
      </c>
    </row>
    <row r="46" spans="11:13" ht="12.75">
      <c r="K46" s="15"/>
      <c r="M46" s="16"/>
    </row>
  </sheetData>
  <sheetProtection/>
  <mergeCells count="2">
    <mergeCell ref="A1:L1"/>
    <mergeCell ref="K34:M34"/>
  </mergeCells>
  <printOptions headings="1"/>
  <pageMargins left="0.75" right="0.75" top="1" bottom="1" header="0.5" footer="0.5"/>
  <pageSetup fitToHeight="1" fitToWidth="1" horizontalDpi="600" verticalDpi="600" orientation="landscape" scale="68" r:id="rId1"/>
  <ignoredErrors>
    <ignoredError sqref="K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wjames</dc:creator>
  <cp:keywords/>
  <dc:description/>
  <cp:lastModifiedBy>sburt</cp:lastModifiedBy>
  <cp:lastPrinted>2007-05-14T18:28:36Z</cp:lastPrinted>
  <dcterms:created xsi:type="dcterms:W3CDTF">2007-02-28T14:31:47Z</dcterms:created>
  <dcterms:modified xsi:type="dcterms:W3CDTF">2013-04-03T18:32:54Z</dcterms:modified>
  <cp:category/>
  <cp:version/>
  <cp:contentType/>
  <cp:contentStatus/>
</cp:coreProperties>
</file>