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2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https://conning-my.sharepoint.com/personal/marypat_campbell_conning_com/Documents/Documents/SOA Writing/Mortality Reports/"/>
    </mc:Choice>
  </mc:AlternateContent>
  <xr:revisionPtr revIDLastSave="0" documentId="8_{B6D20607-1575-4798-BA76-3D0C1ED40E54}" xr6:coauthVersionLast="47" xr6:coauthVersionMax="47" xr10:uidLastSave="{00000000-0000-0000-0000-000000000000}"/>
  <bookViews>
    <workbookView xWindow="38290" yWindow="-110" windowWidth="36760" windowHeight="21820" firstSheet="4" activeTab="9" xr2:uid="{00000000-000D-0000-FFFF-FFFF00000000}"/>
  </bookViews>
  <sheets>
    <sheet name="Rates data 1999-2020" sheetId="1" r:id="rId1"/>
    <sheet name="Rates data 2018-2021 Prov" sheetId="2" r:id="rId2"/>
    <sheet name="Rates Table" sheetId="3" r:id="rId3"/>
    <sheet name="Rates Chart" sheetId="4" r:id="rId4"/>
    <sheet name="Life expectancy data" sheetId="5" r:id="rId5"/>
    <sheet name="Sex data 1999-2020" sheetId="7" r:id="rId6"/>
    <sheet name="Sex data 2018-2022 Prov" sheetId="11" r:id="rId7"/>
    <sheet name="Sex Table" sheetId="12" r:id="rId8"/>
    <sheet name="Sex Chart" sheetId="13" r:id="rId9"/>
    <sheet name="Age Table" sheetId="14" r:id="rId10"/>
    <sheet name="Age Groups Data 1999-2020" sheetId="6" r:id="rId11"/>
    <sheet name="Age groups Data 2021 Prov" sheetId="15" r:id="rId1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14" l="1"/>
  <c r="R2" i="14"/>
  <c r="S2" i="14"/>
  <c r="T2" i="14"/>
  <c r="U2" i="14"/>
  <c r="V2" i="14"/>
  <c r="W2" i="14"/>
  <c r="X2" i="14"/>
  <c r="Y2" i="14"/>
  <c r="Z2" i="14"/>
  <c r="P2" i="14"/>
  <c r="O4" i="14"/>
  <c r="O5" i="14"/>
  <c r="O6" i="14"/>
  <c r="O7" i="14"/>
  <c r="O8" i="14"/>
  <c r="O9" i="14"/>
  <c r="O10" i="14"/>
  <c r="O11" i="14"/>
  <c r="O12" i="14"/>
  <c r="O13" i="14"/>
  <c r="O14" i="14"/>
  <c r="O15" i="14"/>
  <c r="O16" i="14"/>
  <c r="O17" i="14"/>
  <c r="O18" i="14"/>
  <c r="O19" i="14"/>
  <c r="O20" i="14"/>
  <c r="O21" i="14"/>
  <c r="O22" i="14"/>
  <c r="O23" i="14"/>
  <c r="O24" i="14"/>
  <c r="O25" i="14"/>
  <c r="O3" i="14"/>
  <c r="C25" i="14"/>
  <c r="D25" i="14"/>
  <c r="E25" i="14"/>
  <c r="F25" i="14"/>
  <c r="G25" i="14"/>
  <c r="H25" i="14"/>
  <c r="I25" i="14"/>
  <c r="J25" i="14"/>
  <c r="K25" i="14"/>
  <c r="L25" i="14"/>
  <c r="B25" i="14"/>
  <c r="I61" i="15"/>
  <c r="I60" i="15"/>
  <c r="I59" i="15"/>
  <c r="I58" i="15"/>
  <c r="I57" i="15"/>
  <c r="I56" i="15"/>
  <c r="I55" i="15"/>
  <c r="I54" i="15"/>
  <c r="I53" i="15"/>
  <c r="I52" i="15"/>
  <c r="I51" i="15"/>
  <c r="I50" i="15"/>
  <c r="I49" i="15"/>
  <c r="I48" i="15"/>
  <c r="I47" i="15"/>
  <c r="I46" i="15"/>
  <c r="I45" i="15"/>
  <c r="I44" i="15"/>
  <c r="I43" i="15"/>
  <c r="I42" i="15"/>
  <c r="I41" i="15"/>
  <c r="I40" i="15"/>
  <c r="I39" i="15"/>
  <c r="I38" i="15"/>
  <c r="I37" i="15"/>
  <c r="I36" i="15"/>
  <c r="I35" i="15"/>
  <c r="I34" i="15"/>
  <c r="I33" i="15"/>
  <c r="I32" i="15"/>
  <c r="I31" i="15"/>
  <c r="I30" i="15"/>
  <c r="I29" i="15"/>
  <c r="I28" i="15"/>
  <c r="I27" i="15"/>
  <c r="I26" i="15"/>
  <c r="I25" i="15"/>
  <c r="I24" i="15"/>
  <c r="I23" i="15"/>
  <c r="I22" i="15"/>
  <c r="I21" i="15"/>
  <c r="I20" i="15"/>
  <c r="I19" i="15"/>
  <c r="I18" i="15"/>
  <c r="I17" i="15"/>
  <c r="I16" i="15"/>
  <c r="I15" i="15"/>
  <c r="I14" i="15"/>
  <c r="I13" i="15"/>
  <c r="I12" i="15"/>
  <c r="I11" i="15"/>
  <c r="I10" i="15"/>
  <c r="I9" i="15"/>
  <c r="I8" i="15"/>
  <c r="I7" i="15"/>
  <c r="I6" i="15"/>
  <c r="I5" i="15"/>
  <c r="I4" i="15"/>
  <c r="I3" i="15"/>
  <c r="I2" i="15"/>
  <c r="C10" i="14"/>
  <c r="K10" i="14"/>
  <c r="L15" i="14"/>
  <c r="I16" i="14"/>
  <c r="H19" i="14"/>
  <c r="L19" i="14"/>
  <c r="F21" i="14"/>
  <c r="G22" i="14"/>
  <c r="K22" i="14"/>
  <c r="E24" i="14"/>
  <c r="C3" i="14"/>
  <c r="G3" i="14"/>
  <c r="K3" i="14"/>
  <c r="I265" i="6"/>
  <c r="I264" i="6"/>
  <c r="I263" i="6"/>
  <c r="I262" i="6"/>
  <c r="I261" i="6"/>
  <c r="I260" i="6"/>
  <c r="I259" i="6"/>
  <c r="I258" i="6"/>
  <c r="I257" i="6"/>
  <c r="I256" i="6"/>
  <c r="I255" i="6"/>
  <c r="I254" i="6"/>
  <c r="I253" i="6"/>
  <c r="I252" i="6"/>
  <c r="I251" i="6"/>
  <c r="I250" i="6"/>
  <c r="I249" i="6"/>
  <c r="I248" i="6"/>
  <c r="I247" i="6"/>
  <c r="I246" i="6"/>
  <c r="I245" i="6"/>
  <c r="I244" i="6"/>
  <c r="I243" i="6"/>
  <c r="I242" i="6"/>
  <c r="I241" i="6"/>
  <c r="I240" i="6"/>
  <c r="I239" i="6"/>
  <c r="I238" i="6"/>
  <c r="I237" i="6"/>
  <c r="I236" i="6"/>
  <c r="I235" i="6"/>
  <c r="I234" i="6"/>
  <c r="I233" i="6"/>
  <c r="I232" i="6"/>
  <c r="I231" i="6"/>
  <c r="I230" i="6"/>
  <c r="I229" i="6"/>
  <c r="I228" i="6"/>
  <c r="I227" i="6"/>
  <c r="I226" i="6"/>
  <c r="I225" i="6"/>
  <c r="I224" i="6"/>
  <c r="I223" i="6"/>
  <c r="I222" i="6"/>
  <c r="I221" i="6"/>
  <c r="I220" i="6"/>
  <c r="I219" i="6"/>
  <c r="I218" i="6"/>
  <c r="I217" i="6"/>
  <c r="I216" i="6"/>
  <c r="I215" i="6"/>
  <c r="I214" i="6"/>
  <c r="I213" i="6"/>
  <c r="I212" i="6"/>
  <c r="I211" i="6"/>
  <c r="I210" i="6"/>
  <c r="I209" i="6"/>
  <c r="I208" i="6"/>
  <c r="I207" i="6"/>
  <c r="I206" i="6"/>
  <c r="I205" i="6"/>
  <c r="I204" i="6"/>
  <c r="I203" i="6"/>
  <c r="I202" i="6"/>
  <c r="I201" i="6"/>
  <c r="I200" i="6"/>
  <c r="I199" i="6"/>
  <c r="I198" i="6"/>
  <c r="I197" i="6"/>
  <c r="I196" i="6"/>
  <c r="I195" i="6"/>
  <c r="I194" i="6"/>
  <c r="I193" i="6"/>
  <c r="I192" i="6"/>
  <c r="I191" i="6"/>
  <c r="I190" i="6"/>
  <c r="I189" i="6"/>
  <c r="I188" i="6"/>
  <c r="I187" i="6"/>
  <c r="I186" i="6"/>
  <c r="I185" i="6"/>
  <c r="I184" i="6"/>
  <c r="I183" i="6"/>
  <c r="I182" i="6"/>
  <c r="I181" i="6"/>
  <c r="I180" i="6"/>
  <c r="I179" i="6"/>
  <c r="I178" i="6"/>
  <c r="I177" i="6"/>
  <c r="I176" i="6"/>
  <c r="I175" i="6"/>
  <c r="I174" i="6"/>
  <c r="I173" i="6"/>
  <c r="I172" i="6"/>
  <c r="I171" i="6"/>
  <c r="I170" i="6"/>
  <c r="I169" i="6"/>
  <c r="I168" i="6"/>
  <c r="I167" i="6"/>
  <c r="I166" i="6"/>
  <c r="I165" i="6"/>
  <c r="I164" i="6"/>
  <c r="I163" i="6"/>
  <c r="I162" i="6"/>
  <c r="I161" i="6"/>
  <c r="I160" i="6"/>
  <c r="I159" i="6"/>
  <c r="I158" i="6"/>
  <c r="I157" i="6"/>
  <c r="I156" i="6"/>
  <c r="I155" i="6"/>
  <c r="I154" i="6"/>
  <c r="I153" i="6"/>
  <c r="I152" i="6"/>
  <c r="I151" i="6"/>
  <c r="I150" i="6"/>
  <c r="I149" i="6"/>
  <c r="I148" i="6"/>
  <c r="I147" i="6"/>
  <c r="I146" i="6"/>
  <c r="I145" i="6"/>
  <c r="I144" i="6"/>
  <c r="I143" i="6"/>
  <c r="I142" i="6"/>
  <c r="I141" i="6"/>
  <c r="I140" i="6"/>
  <c r="I139" i="6"/>
  <c r="I138" i="6"/>
  <c r="I137" i="6"/>
  <c r="I136" i="6"/>
  <c r="I135" i="6"/>
  <c r="I134" i="6"/>
  <c r="I133" i="6"/>
  <c r="I132" i="6"/>
  <c r="I131" i="6"/>
  <c r="I130" i="6"/>
  <c r="I129" i="6"/>
  <c r="I128" i="6"/>
  <c r="I127" i="6"/>
  <c r="I126" i="6"/>
  <c r="I125" i="6"/>
  <c r="I124" i="6"/>
  <c r="I123" i="6"/>
  <c r="I122" i="6"/>
  <c r="I121" i="6"/>
  <c r="I120" i="6"/>
  <c r="I119" i="6"/>
  <c r="I118" i="6"/>
  <c r="I117" i="6"/>
  <c r="I116" i="6"/>
  <c r="I115" i="6"/>
  <c r="I114" i="6"/>
  <c r="I113" i="6"/>
  <c r="I112" i="6"/>
  <c r="I111" i="6"/>
  <c r="I110" i="6"/>
  <c r="I109" i="6"/>
  <c r="I108" i="6"/>
  <c r="I107" i="6"/>
  <c r="I106" i="6"/>
  <c r="I105" i="6"/>
  <c r="I104" i="6"/>
  <c r="I103" i="6"/>
  <c r="I102" i="6"/>
  <c r="I101" i="6"/>
  <c r="I100" i="6"/>
  <c r="I99" i="6"/>
  <c r="I98" i="6"/>
  <c r="I97" i="6"/>
  <c r="I96" i="6"/>
  <c r="I95" i="6"/>
  <c r="I94" i="6"/>
  <c r="I93" i="6"/>
  <c r="I92" i="6"/>
  <c r="I91" i="6"/>
  <c r="I90" i="6"/>
  <c r="I89" i="6"/>
  <c r="I88" i="6"/>
  <c r="I87" i="6"/>
  <c r="I86" i="6"/>
  <c r="I85" i="6"/>
  <c r="I84" i="6"/>
  <c r="I83" i="6"/>
  <c r="I82" i="6"/>
  <c r="I81" i="6"/>
  <c r="I80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I3" i="6"/>
  <c r="I2" i="6"/>
  <c r="A24" i="14"/>
  <c r="I24" i="14" s="1"/>
  <c r="A23" i="14"/>
  <c r="A22" i="14"/>
  <c r="H22" i="14" s="1"/>
  <c r="A21" i="14"/>
  <c r="A20" i="14"/>
  <c r="A19" i="14"/>
  <c r="I19" i="14" s="1"/>
  <c r="A18" i="14"/>
  <c r="D18" i="14" s="1"/>
  <c r="A17" i="14"/>
  <c r="J17" i="14" s="1"/>
  <c r="A16" i="14"/>
  <c r="A15" i="14"/>
  <c r="A14" i="14"/>
  <c r="H14" i="14" s="1"/>
  <c r="A13" i="14"/>
  <c r="A12" i="14"/>
  <c r="A11" i="14"/>
  <c r="I11" i="14" s="1"/>
  <c r="A10" i="14"/>
  <c r="D10" i="14" s="1"/>
  <c r="A9" i="14"/>
  <c r="F9" i="14" s="1"/>
  <c r="A8" i="14"/>
  <c r="I8" i="14" s="1"/>
  <c r="A7" i="14"/>
  <c r="A6" i="14"/>
  <c r="H6" i="14" s="1"/>
  <c r="A5" i="14"/>
  <c r="A4" i="14"/>
  <c r="A3" i="14"/>
  <c r="H3" i="14" s="1"/>
  <c r="B2" i="14" a="1"/>
  <c r="B2" i="14" s="1"/>
  <c r="B7" i="14" s="1"/>
  <c r="J3" i="11"/>
  <c r="J4" i="11"/>
  <c r="J5" i="11"/>
  <c r="J6" i="11"/>
  <c r="J7" i="11"/>
  <c r="J8" i="11"/>
  <c r="J9" i="11"/>
  <c r="J10" i="11"/>
  <c r="J11" i="11"/>
  <c r="J2" i="11"/>
  <c r="J3" i="7"/>
  <c r="J4" i="7"/>
  <c r="J5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2" i="7"/>
  <c r="A25" i="12"/>
  <c r="A24" i="12"/>
  <c r="A23" i="12"/>
  <c r="A22" i="12"/>
  <c r="A21" i="12"/>
  <c r="B21" i="12" s="1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E3" i="5" a="1"/>
  <c r="H6" i="5" s="1"/>
  <c r="I17" i="3"/>
  <c r="F2" i="3"/>
  <c r="F3" i="3"/>
  <c r="F4" i="3"/>
  <c r="F5" i="3"/>
  <c r="G5" i="3" s="1"/>
  <c r="F6" i="3"/>
  <c r="F7" i="3"/>
  <c r="F8" i="3"/>
  <c r="F9" i="3"/>
  <c r="G10" i="3" s="1"/>
  <c r="F10" i="3"/>
  <c r="F11" i="3"/>
  <c r="G11" i="3" s="1"/>
  <c r="F12" i="3"/>
  <c r="F13" i="3"/>
  <c r="G13" i="3" s="1"/>
  <c r="F14" i="3"/>
  <c r="G15" i="3" s="1"/>
  <c r="F15" i="3"/>
  <c r="F16" i="3"/>
  <c r="F17" i="3"/>
  <c r="G17" i="3" s="1"/>
  <c r="F18" i="3"/>
  <c r="F19" i="3"/>
  <c r="G20" i="3" s="1"/>
  <c r="F20" i="3"/>
  <c r="F21" i="3"/>
  <c r="F22" i="3"/>
  <c r="G23" i="3" s="1"/>
  <c r="F23" i="3"/>
  <c r="G8" i="3"/>
  <c r="E3" i="3"/>
  <c r="E7" i="3"/>
  <c r="E8" i="3"/>
  <c r="E10" i="3"/>
  <c r="E15" i="3"/>
  <c r="E16" i="3"/>
  <c r="E17" i="3"/>
  <c r="E18" i="3"/>
  <c r="E19" i="3"/>
  <c r="E23" i="3"/>
  <c r="E24" i="3"/>
  <c r="E2" i="3"/>
  <c r="C3" i="3"/>
  <c r="F24" i="3"/>
  <c r="B24" i="3"/>
  <c r="A24" i="3"/>
  <c r="G12" i="3"/>
  <c r="G21" i="3"/>
  <c r="B3" i="3"/>
  <c r="B4" i="3"/>
  <c r="B5" i="3"/>
  <c r="B6" i="3"/>
  <c r="C6" i="3" s="1"/>
  <c r="B7" i="3"/>
  <c r="C7" i="3" s="1"/>
  <c r="B8" i="3"/>
  <c r="B9" i="3"/>
  <c r="C9" i="3" s="1"/>
  <c r="B10" i="3"/>
  <c r="B11" i="3"/>
  <c r="C11" i="3" s="1"/>
  <c r="I11" i="3" s="1"/>
  <c r="B12" i="3"/>
  <c r="B13" i="3"/>
  <c r="B14" i="3"/>
  <c r="C14" i="3" s="1"/>
  <c r="B15" i="3"/>
  <c r="C15" i="3" s="1"/>
  <c r="B16" i="3"/>
  <c r="B17" i="3"/>
  <c r="C17" i="3" s="1"/>
  <c r="B18" i="3"/>
  <c r="B19" i="3"/>
  <c r="C19" i="3" s="1"/>
  <c r="B20" i="3"/>
  <c r="B21" i="3"/>
  <c r="B22" i="3"/>
  <c r="C22" i="3" s="1"/>
  <c r="B23" i="3"/>
  <c r="C23" i="3" s="1"/>
  <c r="B2" i="3"/>
  <c r="A3" i="3"/>
  <c r="A4" i="3"/>
  <c r="E4" i="3" s="1"/>
  <c r="A5" i="3"/>
  <c r="E5" i="3" s="1"/>
  <c r="A6" i="3"/>
  <c r="E6" i="3" s="1"/>
  <c r="A7" i="3"/>
  <c r="A8" i="3"/>
  <c r="A9" i="3"/>
  <c r="E9" i="3" s="1"/>
  <c r="A10" i="3"/>
  <c r="A11" i="3"/>
  <c r="E11" i="3" s="1"/>
  <c r="A12" i="3"/>
  <c r="E12" i="3" s="1"/>
  <c r="A13" i="3"/>
  <c r="E13" i="3" s="1"/>
  <c r="A14" i="3"/>
  <c r="E14" i="3" s="1"/>
  <c r="A15" i="3"/>
  <c r="A16" i="3"/>
  <c r="A17" i="3"/>
  <c r="A18" i="3"/>
  <c r="A19" i="3"/>
  <c r="A20" i="3"/>
  <c r="E20" i="3" s="1"/>
  <c r="A21" i="3"/>
  <c r="E21" i="3" s="1"/>
  <c r="A22" i="3"/>
  <c r="E22" i="3" s="1"/>
  <c r="A23" i="3"/>
  <c r="A2" i="3"/>
  <c r="S25" i="14" l="1"/>
  <c r="W25" i="14"/>
  <c r="G20" i="5"/>
  <c r="H21" i="5"/>
  <c r="H9" i="5"/>
  <c r="B22" i="12"/>
  <c r="E21" i="12"/>
  <c r="I21" i="12" s="1"/>
  <c r="F20" i="14"/>
  <c r="G20" i="14"/>
  <c r="H20" i="14"/>
  <c r="V20" i="14" s="1"/>
  <c r="B20" i="14"/>
  <c r="J20" i="14"/>
  <c r="C20" i="14"/>
  <c r="K20" i="14"/>
  <c r="D20" i="14"/>
  <c r="L20" i="14"/>
  <c r="Z20" i="14" s="1"/>
  <c r="C6" i="14"/>
  <c r="K6" i="14"/>
  <c r="H7" i="14"/>
  <c r="V7" i="14" s="1"/>
  <c r="G10" i="14"/>
  <c r="D11" i="14"/>
  <c r="R11" i="14" s="1"/>
  <c r="L11" i="14"/>
  <c r="F13" i="14"/>
  <c r="C14" i="14"/>
  <c r="K14" i="14"/>
  <c r="H15" i="14"/>
  <c r="V15" i="14" s="1"/>
  <c r="F5" i="14"/>
  <c r="I5" i="14"/>
  <c r="F6" i="14"/>
  <c r="C7" i="14"/>
  <c r="K7" i="14"/>
  <c r="Y7" i="14" s="1"/>
  <c r="B10" i="14"/>
  <c r="J10" i="14"/>
  <c r="G11" i="14"/>
  <c r="I13" i="14"/>
  <c r="F14" i="14"/>
  <c r="C15" i="14"/>
  <c r="K15" i="14"/>
  <c r="B18" i="14"/>
  <c r="J18" i="14"/>
  <c r="X18" i="14" s="1"/>
  <c r="G19" i="14"/>
  <c r="I21" i="14"/>
  <c r="F22" i="14"/>
  <c r="T22" i="14" s="1"/>
  <c r="C23" i="14"/>
  <c r="Q27" i="14" s="1"/>
  <c r="K23" i="14"/>
  <c r="Y23" i="14" s="1"/>
  <c r="F3" i="14"/>
  <c r="B5" i="14"/>
  <c r="J5" i="14"/>
  <c r="G6" i="14"/>
  <c r="D7" i="14"/>
  <c r="L7" i="14"/>
  <c r="C22" i="14"/>
  <c r="D19" i="14"/>
  <c r="R19" i="14" s="1"/>
  <c r="D15" i="14"/>
  <c r="G24" i="5"/>
  <c r="G12" i="5"/>
  <c r="H23" i="5"/>
  <c r="H13" i="5"/>
  <c r="G10" i="5"/>
  <c r="B6" i="12"/>
  <c r="B14" i="12"/>
  <c r="F4" i="14"/>
  <c r="G4" i="14"/>
  <c r="U4" i="14" s="1"/>
  <c r="H4" i="14"/>
  <c r="V4" i="14" s="1"/>
  <c r="I4" i="14"/>
  <c r="B4" i="14"/>
  <c r="J4" i="14"/>
  <c r="C4" i="14"/>
  <c r="Q4" i="14" s="1"/>
  <c r="K4" i="14"/>
  <c r="Y4" i="14" s="1"/>
  <c r="D4" i="14"/>
  <c r="L4" i="14"/>
  <c r="E4" i="14"/>
  <c r="F12" i="14"/>
  <c r="G12" i="14"/>
  <c r="U12" i="14" s="1"/>
  <c r="I12" i="14"/>
  <c r="W12" i="14" s="1"/>
  <c r="H12" i="14"/>
  <c r="B12" i="14"/>
  <c r="J12" i="14"/>
  <c r="C12" i="14"/>
  <c r="K12" i="14"/>
  <c r="D12" i="14"/>
  <c r="L12" i="14"/>
  <c r="G4" i="3"/>
  <c r="G19" i="5"/>
  <c r="G9" i="5"/>
  <c r="H18" i="5"/>
  <c r="H8" i="5"/>
  <c r="B7" i="12"/>
  <c r="B15" i="12"/>
  <c r="B23" i="12"/>
  <c r="C5" i="14"/>
  <c r="C13" i="14"/>
  <c r="C21" i="14"/>
  <c r="J21" i="14"/>
  <c r="K18" i="14"/>
  <c r="G14" i="14"/>
  <c r="H10" i="5"/>
  <c r="I23" i="3"/>
  <c r="G21" i="5"/>
  <c r="H22" i="5"/>
  <c r="B5" i="12"/>
  <c r="E5" i="12"/>
  <c r="E13" i="12"/>
  <c r="B13" i="12"/>
  <c r="I15" i="3"/>
  <c r="G8" i="5"/>
  <c r="H7" i="5"/>
  <c r="E16" i="12"/>
  <c r="G18" i="14"/>
  <c r="J13" i="14"/>
  <c r="X13" i="14" s="1"/>
  <c r="G17" i="5"/>
  <c r="G5" i="5"/>
  <c r="H16" i="5"/>
  <c r="B9" i="12"/>
  <c r="E7" i="14"/>
  <c r="E15" i="14"/>
  <c r="E23" i="14"/>
  <c r="S27" i="14" s="1"/>
  <c r="L23" i="14"/>
  <c r="Z27" i="14" s="1"/>
  <c r="B21" i="14"/>
  <c r="C18" i="14"/>
  <c r="B13" i="14"/>
  <c r="E3" i="5"/>
  <c r="H11" i="5"/>
  <c r="H19" i="5"/>
  <c r="G6" i="5"/>
  <c r="G14" i="5"/>
  <c r="G22" i="5"/>
  <c r="H12" i="5"/>
  <c r="H20" i="5"/>
  <c r="G7" i="5"/>
  <c r="G15" i="5"/>
  <c r="G23" i="5"/>
  <c r="H15" i="5"/>
  <c r="B10" i="12"/>
  <c r="B18" i="12"/>
  <c r="B8" i="14"/>
  <c r="P8" i="14" s="1"/>
  <c r="J8" i="14"/>
  <c r="C8" i="14"/>
  <c r="K8" i="14"/>
  <c r="E8" i="14"/>
  <c r="S8" i="14" s="1"/>
  <c r="D8" i="14"/>
  <c r="R8" i="14" s="1"/>
  <c r="L8" i="14"/>
  <c r="F8" i="14"/>
  <c r="G8" i="14"/>
  <c r="H8" i="14"/>
  <c r="B16" i="14"/>
  <c r="J16" i="14"/>
  <c r="C16" i="14"/>
  <c r="Q16" i="14" s="1"/>
  <c r="K16" i="14"/>
  <c r="E16" i="14"/>
  <c r="D16" i="14"/>
  <c r="L16" i="14"/>
  <c r="Z16" i="14" s="1"/>
  <c r="F16" i="14"/>
  <c r="G16" i="14"/>
  <c r="H16" i="14"/>
  <c r="V16" i="14" s="1"/>
  <c r="B24" i="14"/>
  <c r="J24" i="14"/>
  <c r="C24" i="14"/>
  <c r="K24" i="14"/>
  <c r="D24" i="14"/>
  <c r="L24" i="14"/>
  <c r="Z25" i="14" s="1"/>
  <c r="F24" i="14"/>
  <c r="G24" i="14"/>
  <c r="U25" i="14" s="1"/>
  <c r="H24" i="14"/>
  <c r="H23" i="14"/>
  <c r="V23" i="14" s="1"/>
  <c r="I20" i="14"/>
  <c r="W20" i="14" s="1"/>
  <c r="E12" i="14"/>
  <c r="G11" i="5"/>
  <c r="G18" i="5"/>
  <c r="H17" i="5"/>
  <c r="E8" i="12"/>
  <c r="E25" i="12"/>
  <c r="B25" i="12"/>
  <c r="G16" i="5"/>
  <c r="H4" i="5"/>
  <c r="H5" i="5"/>
  <c r="C20" i="3"/>
  <c r="I20" i="3" s="1"/>
  <c r="C12" i="3"/>
  <c r="I12" i="3" s="1"/>
  <c r="C4" i="3"/>
  <c r="I4" i="3" s="1"/>
  <c r="G4" i="5"/>
  <c r="G13" i="5"/>
  <c r="H24" i="5"/>
  <c r="H14" i="5"/>
  <c r="G9" i="14"/>
  <c r="U9" i="14" s="1"/>
  <c r="H9" i="14"/>
  <c r="V9" i="14" s="1"/>
  <c r="B9" i="14"/>
  <c r="J9" i="14"/>
  <c r="I9" i="14"/>
  <c r="W9" i="14" s="1"/>
  <c r="C9" i="14"/>
  <c r="Q9" i="14" s="1"/>
  <c r="K9" i="14"/>
  <c r="D9" i="14"/>
  <c r="L9" i="14"/>
  <c r="E9" i="14"/>
  <c r="G17" i="14"/>
  <c r="U17" i="14" s="1"/>
  <c r="H17" i="14"/>
  <c r="V17" i="14" s="1"/>
  <c r="B17" i="14"/>
  <c r="P17" i="14" s="1"/>
  <c r="I17" i="14"/>
  <c r="W17" i="14" s="1"/>
  <c r="C17" i="14"/>
  <c r="K17" i="14"/>
  <c r="D17" i="14"/>
  <c r="R17" i="14" s="1"/>
  <c r="L17" i="14"/>
  <c r="E17" i="14"/>
  <c r="D23" i="14"/>
  <c r="R27" i="14" s="1"/>
  <c r="E20" i="14"/>
  <c r="F17" i="14"/>
  <c r="H11" i="14"/>
  <c r="E24" i="12"/>
  <c r="B3" i="14"/>
  <c r="E3" i="14"/>
  <c r="J23" i="14"/>
  <c r="X27" i="14" s="1"/>
  <c r="B23" i="14"/>
  <c r="P27" i="14" s="1"/>
  <c r="E22" i="14"/>
  <c r="H21" i="14"/>
  <c r="F19" i="14"/>
  <c r="I18" i="14"/>
  <c r="J15" i="14"/>
  <c r="B15" i="14"/>
  <c r="E14" i="14"/>
  <c r="H13" i="14"/>
  <c r="F11" i="14"/>
  <c r="I10" i="14"/>
  <c r="J7" i="14"/>
  <c r="E6" i="14"/>
  <c r="H5" i="14"/>
  <c r="V5" i="14" s="1"/>
  <c r="B17" i="12"/>
  <c r="L3" i="14"/>
  <c r="D3" i="14"/>
  <c r="I23" i="14"/>
  <c r="L22" i="14"/>
  <c r="D22" i="14"/>
  <c r="G21" i="14"/>
  <c r="E19" i="14"/>
  <c r="H18" i="14"/>
  <c r="I15" i="14"/>
  <c r="W16" i="14" s="1"/>
  <c r="L14" i="14"/>
  <c r="D14" i="14"/>
  <c r="G13" i="14"/>
  <c r="U13" i="14" s="1"/>
  <c r="E11" i="14"/>
  <c r="H10" i="14"/>
  <c r="I7" i="14"/>
  <c r="W8" i="14" s="1"/>
  <c r="L6" i="14"/>
  <c r="D6" i="14"/>
  <c r="G5" i="14"/>
  <c r="B19" i="12"/>
  <c r="J3" i="14"/>
  <c r="G23" i="14"/>
  <c r="U23" i="14" s="1"/>
  <c r="J22" i="14"/>
  <c r="B22" i="14"/>
  <c r="E21" i="14"/>
  <c r="K19" i="14"/>
  <c r="C19" i="14"/>
  <c r="F18" i="14"/>
  <c r="G15" i="14"/>
  <c r="J14" i="14"/>
  <c r="X14" i="14" s="1"/>
  <c r="B14" i="14"/>
  <c r="E13" i="14"/>
  <c r="S13" i="14" s="1"/>
  <c r="K11" i="14"/>
  <c r="Y11" i="14" s="1"/>
  <c r="C11" i="14"/>
  <c r="Q11" i="14" s="1"/>
  <c r="F10" i="14"/>
  <c r="T10" i="14" s="1"/>
  <c r="G7" i="14"/>
  <c r="J6" i="14"/>
  <c r="B6" i="14"/>
  <c r="E5" i="14"/>
  <c r="E3" i="12"/>
  <c r="B11" i="12"/>
  <c r="C21" i="3"/>
  <c r="I21" i="3" s="1"/>
  <c r="C13" i="3"/>
  <c r="I13" i="3" s="1"/>
  <c r="C5" i="3"/>
  <c r="I5" i="3" s="1"/>
  <c r="B4" i="12"/>
  <c r="E12" i="12"/>
  <c r="E20" i="12"/>
  <c r="F20" i="12" s="1"/>
  <c r="I3" i="14"/>
  <c r="F23" i="14"/>
  <c r="T27" i="14" s="1"/>
  <c r="I22" i="14"/>
  <c r="L21" i="14"/>
  <c r="D21" i="14"/>
  <c r="J19" i="14"/>
  <c r="B19" i="14"/>
  <c r="E18" i="14"/>
  <c r="S18" i="14" s="1"/>
  <c r="F15" i="14"/>
  <c r="I14" i="14"/>
  <c r="L13" i="14"/>
  <c r="Z13" i="14" s="1"/>
  <c r="D13" i="14"/>
  <c r="J11" i="14"/>
  <c r="B11" i="14"/>
  <c r="E10" i="14"/>
  <c r="F7" i="14"/>
  <c r="T7" i="14" s="1"/>
  <c r="I6" i="14"/>
  <c r="L5" i="14"/>
  <c r="Z5" i="14" s="1"/>
  <c r="D5" i="14"/>
  <c r="K21" i="14"/>
  <c r="L18" i="14"/>
  <c r="K13" i="14"/>
  <c r="L10" i="14"/>
  <c r="K5" i="14"/>
  <c r="Y5" i="14" s="1"/>
  <c r="E9" i="12"/>
  <c r="B20" i="12"/>
  <c r="B8" i="12"/>
  <c r="E17" i="12"/>
  <c r="B24" i="12"/>
  <c r="B3" i="12"/>
  <c r="B16" i="12"/>
  <c r="B12" i="12"/>
  <c r="E4" i="12"/>
  <c r="F4" i="12" s="1"/>
  <c r="E23" i="12"/>
  <c r="E19" i="12"/>
  <c r="E15" i="12"/>
  <c r="E11" i="12"/>
  <c r="E7" i="12"/>
  <c r="E22" i="12"/>
  <c r="E18" i="12"/>
  <c r="F18" i="12" s="1"/>
  <c r="E14" i="12"/>
  <c r="E10" i="12"/>
  <c r="E6" i="12"/>
  <c r="G18" i="3"/>
  <c r="G9" i="3"/>
  <c r="I9" i="3" s="1"/>
  <c r="G19" i="3"/>
  <c r="I19" i="3" s="1"/>
  <c r="G3" i="3"/>
  <c r="I3" i="3" s="1"/>
  <c r="C18" i="3"/>
  <c r="I18" i="3" s="1"/>
  <c r="C10" i="3"/>
  <c r="I10" i="3" s="1"/>
  <c r="G16" i="3"/>
  <c r="G24" i="3"/>
  <c r="C16" i="3"/>
  <c r="I16" i="3" s="1"/>
  <c r="C8" i="3"/>
  <c r="I8" i="3" s="1"/>
  <c r="G22" i="3"/>
  <c r="I22" i="3" s="1"/>
  <c r="G14" i="3"/>
  <c r="I14" i="3" s="1"/>
  <c r="G6" i="3"/>
  <c r="I6" i="3" s="1"/>
  <c r="C24" i="3"/>
  <c r="I24" i="3" s="1"/>
  <c r="G7" i="3"/>
  <c r="I7" i="3" s="1"/>
  <c r="F15" i="12" l="1"/>
  <c r="F10" i="12"/>
  <c r="I18" i="12"/>
  <c r="F5" i="12"/>
  <c r="F22" i="12"/>
  <c r="F7" i="12"/>
  <c r="I3" i="12"/>
  <c r="I4" i="12"/>
  <c r="I5" i="12"/>
  <c r="F11" i="12"/>
  <c r="F25" i="12"/>
  <c r="F16" i="12"/>
  <c r="I6" i="12"/>
  <c r="I9" i="12"/>
  <c r="I23" i="12"/>
  <c r="I20" i="12"/>
  <c r="I17" i="12"/>
  <c r="I15" i="12"/>
  <c r="F14" i="12"/>
  <c r="F9" i="12"/>
  <c r="I13" i="12"/>
  <c r="C7" i="12"/>
  <c r="G7" i="12" s="1"/>
  <c r="I7" i="12"/>
  <c r="C11" i="12"/>
  <c r="I11" i="12"/>
  <c r="C12" i="12"/>
  <c r="I12" i="12"/>
  <c r="C22" i="12"/>
  <c r="I22" i="12"/>
  <c r="C8" i="12"/>
  <c r="I8" i="12"/>
  <c r="C14" i="12"/>
  <c r="I14" i="12"/>
  <c r="C16" i="12"/>
  <c r="I16" i="12"/>
  <c r="C25" i="12"/>
  <c r="G25" i="12" s="1"/>
  <c r="I25" i="12"/>
  <c r="C24" i="12"/>
  <c r="I24" i="12"/>
  <c r="C10" i="12"/>
  <c r="G10" i="12" s="1"/>
  <c r="I10" i="12"/>
  <c r="C19" i="12"/>
  <c r="I19" i="12"/>
  <c r="W23" i="14"/>
  <c r="V24" i="14"/>
  <c r="P24" i="14"/>
  <c r="R12" i="14"/>
  <c r="Y17" i="14"/>
  <c r="R9" i="14"/>
  <c r="T6" i="14"/>
  <c r="W14" i="14"/>
  <c r="T23" i="14"/>
  <c r="V18" i="14"/>
  <c r="V8" i="14"/>
  <c r="U27" i="14"/>
  <c r="W6" i="14"/>
  <c r="T15" i="14"/>
  <c r="S19" i="14"/>
  <c r="R24" i="14"/>
  <c r="X5" i="14"/>
  <c r="V27" i="14"/>
  <c r="W27" i="14"/>
  <c r="T19" i="14"/>
  <c r="Q17" i="14"/>
  <c r="Y9" i="14"/>
  <c r="S16" i="14"/>
  <c r="Z8" i="14"/>
  <c r="Z23" i="14"/>
  <c r="Y27" i="14"/>
  <c r="T4" i="14"/>
  <c r="W10" i="14"/>
  <c r="X24" i="14"/>
  <c r="Y16" i="14"/>
  <c r="S23" i="14"/>
  <c r="S24" i="14"/>
  <c r="V13" i="14"/>
  <c r="P23" i="14"/>
  <c r="R23" i="14"/>
  <c r="U24" i="14"/>
  <c r="Q5" i="14"/>
  <c r="R25" i="14"/>
  <c r="Q23" i="14"/>
  <c r="W24" i="14"/>
  <c r="X23" i="14"/>
  <c r="S17" i="14"/>
  <c r="T24" i="14"/>
  <c r="Q8" i="14"/>
  <c r="Z12" i="14"/>
  <c r="U11" i="14"/>
  <c r="R5" i="14"/>
  <c r="P15" i="14"/>
  <c r="Z17" i="14"/>
  <c r="S9" i="14"/>
  <c r="Z24" i="14"/>
  <c r="T16" i="14"/>
  <c r="X8" i="14"/>
  <c r="P13" i="14"/>
  <c r="T12" i="14"/>
  <c r="W4" i="14"/>
  <c r="U6" i="14"/>
  <c r="U19" i="14"/>
  <c r="X10" i="14"/>
  <c r="Y14" i="14"/>
  <c r="Q6" i="14"/>
  <c r="Q10" i="14"/>
  <c r="P25" i="14"/>
  <c r="Q25" i="14"/>
  <c r="Q24" i="14"/>
  <c r="X15" i="14"/>
  <c r="Z9" i="14"/>
  <c r="U8" i="14"/>
  <c r="Q18" i="14"/>
  <c r="U14" i="14"/>
  <c r="P10" i="14"/>
  <c r="Q14" i="14"/>
  <c r="T20" i="14"/>
  <c r="T25" i="14"/>
  <c r="W18" i="14"/>
  <c r="S12" i="14"/>
  <c r="Y25" i="14"/>
  <c r="Y24" i="14"/>
  <c r="R16" i="14"/>
  <c r="Q12" i="14"/>
  <c r="Z4" i="14"/>
  <c r="P5" i="14"/>
  <c r="P18" i="14"/>
  <c r="R20" i="14"/>
  <c r="X25" i="14"/>
  <c r="V25" i="14"/>
  <c r="S21" i="14"/>
  <c r="S22" i="14"/>
  <c r="U22" i="14"/>
  <c r="U21" i="14"/>
  <c r="T8" i="14"/>
  <c r="R18" i="14"/>
  <c r="Z10" i="14"/>
  <c r="S10" i="14"/>
  <c r="P19" i="14"/>
  <c r="P6" i="14"/>
  <c r="S11" i="14"/>
  <c r="X7" i="14"/>
  <c r="V11" i="14"/>
  <c r="X21" i="14"/>
  <c r="X22" i="14"/>
  <c r="X12" i="14"/>
  <c r="R4" i="14"/>
  <c r="R15" i="14"/>
  <c r="Y15" i="14"/>
  <c r="Q7" i="14"/>
  <c r="Z11" i="14"/>
  <c r="Y20" i="14"/>
  <c r="R10" i="14"/>
  <c r="Y18" i="14"/>
  <c r="T13" i="14"/>
  <c r="U15" i="14"/>
  <c r="V22" i="14"/>
  <c r="V21" i="14"/>
  <c r="T17" i="14"/>
  <c r="U18" i="14"/>
  <c r="Q21" i="14"/>
  <c r="Q22" i="14"/>
  <c r="P12" i="14"/>
  <c r="Q15" i="14"/>
  <c r="Q20" i="14"/>
  <c r="T21" i="14"/>
  <c r="P7" i="14"/>
  <c r="Z6" i="14"/>
  <c r="Y12" i="14"/>
  <c r="S5" i="14"/>
  <c r="V10" i="14"/>
  <c r="X19" i="14"/>
  <c r="Z18" i="14"/>
  <c r="X11" i="14"/>
  <c r="R21" i="14"/>
  <c r="R22" i="14"/>
  <c r="U7" i="14"/>
  <c r="T18" i="14"/>
  <c r="R14" i="14"/>
  <c r="T11" i="14"/>
  <c r="S20" i="14"/>
  <c r="S15" i="14"/>
  <c r="Q13" i="14"/>
  <c r="V12" i="14"/>
  <c r="T14" i="14"/>
  <c r="W5" i="14"/>
  <c r="U10" i="14"/>
  <c r="X20" i="14"/>
  <c r="Y10" i="14"/>
  <c r="Z19" i="14"/>
  <c r="P21" i="14"/>
  <c r="P22" i="14"/>
  <c r="P11" i="14"/>
  <c r="X6" i="14"/>
  <c r="Y21" i="14"/>
  <c r="Y22" i="14"/>
  <c r="R13" i="14"/>
  <c r="Z21" i="14"/>
  <c r="Z22" i="14"/>
  <c r="Q19" i="14"/>
  <c r="U5" i="14"/>
  <c r="Z14" i="14"/>
  <c r="X9" i="14"/>
  <c r="X16" i="14"/>
  <c r="Y8" i="14"/>
  <c r="S7" i="14"/>
  <c r="X4" i="14"/>
  <c r="Z7" i="14"/>
  <c r="W13" i="14"/>
  <c r="T5" i="14"/>
  <c r="P20" i="14"/>
  <c r="Z15" i="14"/>
  <c r="V19" i="14"/>
  <c r="W7" i="14"/>
  <c r="S4" i="14"/>
  <c r="V6" i="14"/>
  <c r="P14" i="14"/>
  <c r="S6" i="14"/>
  <c r="Y13" i="14"/>
  <c r="Y19" i="14"/>
  <c r="R6" i="14"/>
  <c r="W15" i="14"/>
  <c r="S14" i="14"/>
  <c r="P9" i="14"/>
  <c r="U16" i="14"/>
  <c r="P16" i="14"/>
  <c r="P4" i="14"/>
  <c r="R7" i="14"/>
  <c r="W22" i="14"/>
  <c r="W21" i="14"/>
  <c r="Y6" i="14"/>
  <c r="W19" i="14"/>
  <c r="X17" i="14"/>
  <c r="U20" i="14"/>
  <c r="V14" i="14"/>
  <c r="W11" i="14"/>
  <c r="T9" i="14"/>
  <c r="F8" i="12"/>
  <c r="C6" i="12"/>
  <c r="F17" i="12"/>
  <c r="F6" i="12"/>
  <c r="F19" i="12"/>
  <c r="C9" i="12"/>
  <c r="C5" i="12"/>
  <c r="G5" i="12" s="1"/>
  <c r="F23" i="12"/>
  <c r="C20" i="12"/>
  <c r="G20" i="12" s="1"/>
  <c r="C17" i="12"/>
  <c r="C23" i="12"/>
  <c r="C15" i="12"/>
  <c r="F24" i="12"/>
  <c r="C18" i="12"/>
  <c r="G18" i="12" s="1"/>
  <c r="C13" i="12"/>
  <c r="C4" i="12"/>
  <c r="G4" i="12" s="1"/>
  <c r="F12" i="12"/>
  <c r="F13" i="12"/>
  <c r="F21" i="12"/>
  <c r="C21" i="12"/>
  <c r="G17" i="12" l="1"/>
  <c r="G15" i="12"/>
  <c r="G8" i="12"/>
  <c r="G21" i="12"/>
  <c r="G13" i="12"/>
  <c r="G22" i="12"/>
  <c r="G9" i="12"/>
  <c r="G16" i="12"/>
  <c r="G23" i="12"/>
  <c r="G14" i="12"/>
  <c r="G11" i="12"/>
  <c r="G24" i="12"/>
  <c r="G19" i="12"/>
  <c r="G12" i="12"/>
  <c r="G6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<sst xmlns="http://schemas.openxmlformats.org/spreadsheetml/2006/main" count="1169" uniqueCount="148">
  <si>
    <t>Notes</t>
  </si>
  <si>
    <t>Year</t>
  </si>
  <si>
    <t>Year Code</t>
  </si>
  <si>
    <t>Deaths</t>
  </si>
  <si>
    <t>Population</t>
  </si>
  <si>
    <t>Crude Rate</t>
  </si>
  <si>
    <t>Age Adjusted Rate</t>
  </si>
  <si>
    <t>Total</t>
  </si>
  <si>
    <t>---</t>
  </si>
  <si>
    <t>Dataset: Underlying Cause of Death, 1999-2020</t>
  </si>
  <si>
    <t>Query Parameters:</t>
  </si>
  <si>
    <t>Group By: Year</t>
  </si>
  <si>
    <t>Show Totals: True</t>
  </si>
  <si>
    <t>Show Zero Values: False</t>
  </si>
  <si>
    <t>Show Suppressed: False</t>
  </si>
  <si>
    <t>Standard Population: 2000 U.S. Std. Population</t>
  </si>
  <si>
    <t>Calculate Rates Per: 100,000</t>
  </si>
  <si>
    <t>Rate Options: Default intercensal populations for years 2001-2009 (except Infant Age Groups)</t>
  </si>
  <si>
    <t>Help: See http://wonder.cdc.gov/wonder/help/ucd.html for more information.</t>
  </si>
  <si>
    <t>Query Date: Oct 7, 2022 9:10:28 AM</t>
  </si>
  <si>
    <t>Suggested Citation: Centers for Disease Control and Prevention, National Center for Health Statistics. National Vital Statistics</t>
  </si>
  <si>
    <t>System, Mortality 1999-2020 on CDC WONDER Online Database, released in 2021. Data are from the Multiple Cause of Death Files,</t>
  </si>
  <si>
    <t>1999-2020, as compiled from data provided by the 57 vital statistics jurisdictions through the Vital Statistics Cooperative</t>
  </si>
  <si>
    <t>Program. Accessed at http://wonder.cdc.gov/ucd-icd10.html on Oct 7, 2022 9:10:28 AM</t>
  </si>
  <si>
    <t>Caveats:</t>
  </si>
  <si>
    <t>1. As of April 3, 2017, the underlying cause of death has been revised for 125 deaths in 2014. More information:</t>
  </si>
  <si>
    <t>http://wonder.cdc.gov/wonder/help/ucd.html#2014-Revision.</t>
  </si>
  <si>
    <t>2. The populations used to calculate standard age-adjusted rates are documented here: More information:</t>
  </si>
  <si>
    <t>http://wonder.cdc.gov/wonder/help/ucd.html#2000 Standard Population.</t>
  </si>
  <si>
    <t>3. The method used to calculate age-adjusted rates is documented here: More information:</t>
  </si>
  <si>
    <t>http://wonder.cdc.gov/wonder/help/ucd.html#Age-Adjusted Rates.</t>
  </si>
  <si>
    <t>4. Deaths for persons of unknown age are included in counts and crude rates, but are not included in age-adjusted rates.</t>
  </si>
  <si>
    <t>5. The population figures for year 2020 are bridged-race estimates of the July 1 resident population, from the Vintage 2020</t>
  </si>
  <si>
    <t>postcensal series released by NCHS on September 22, 2021. The population figures for year 2019 are bridged-race estimates of the</t>
  </si>
  <si>
    <t>July 1 resident population, from the Vintage 2019 postcensal series released by NCHS on July 9, 2020. The population figures for</t>
  </si>
  <si>
    <t>year 2018 are bridged-race estimates of the July 1 resident population, from the Vintage 2018 postcensal series released by NCHS</t>
  </si>
  <si>
    <t>on June 25, 2019. The population figures for year 2017 are bridged-race estimates of the July 1 resident population, from the</t>
  </si>
  <si>
    <t>Vintage 2017 postcensal series released by NCHS on June 27, 2018. The population figures for year 2016 are bridged-race</t>
  </si>
  <si>
    <t>estimates of the July 1 resident population, from the Vintage 2016 postcensal series released by NCHS on June 26, 2017. The</t>
  </si>
  <si>
    <t>population figures for year 2015 are bridged-race estimates of the July 1 resident population, from the Vintage 2015 postcensal</t>
  </si>
  <si>
    <t>series released by NCHS on June 28, 2016. The population figures for year 2014 are bridged-race estimates of the July 1 resident</t>
  </si>
  <si>
    <t>population, from the Vintage 2014 postcensal series released by NCHS on June 30, 2015. The population figures for year 2013 are</t>
  </si>
  <si>
    <t>bridged-race estimates of the July 1 resident population, from the Vintage 2013 postcensal series released by NCHS on June 26,</t>
  </si>
  <si>
    <t>2014. The population figures for year 2012 are bridged-race estimates of the July 1 resident population, from the Vintage 2012</t>
  </si>
  <si>
    <t>postcensal series released by NCHS on June 13, 2013. The population figures for year 2011 are bridged-race estimates of the July</t>
  </si>
  <si>
    <t>1 resident population, from the Vintage 2011 postcensal series released by NCHS on July 18, 2012. Population figures for 2010</t>
  </si>
  <si>
    <t>are April 1 Census counts. The population figures for years 2001 - 2009 are bridged-race estimates of the July 1 resident</t>
  </si>
  <si>
    <t>population, from the revised intercensal county-level 2000 - 2009 series released by NCHS on October 26, 2012. Population</t>
  </si>
  <si>
    <t>figures for 2000 are April 1 Census counts. Population figures for 1999 are from the 1990-1999 intercensal series of July 1</t>
  </si>
  <si>
    <t>estimates. Population figures for the infant age groups are the number of live births. &lt;br/&gt;&lt;b&gt;Note:&lt;/b&gt; Rates and population</t>
  </si>
  <si>
    <t>figures for years 2001 - 2009 differ slightly from previously published reports, due to use of the population estimates which</t>
  </si>
  <si>
    <t>were available at the time of release.</t>
  </si>
  <si>
    <t>6. The population figures used in the calculation of death rates for the age group 'under 1 year' are the estimates of the</t>
  </si>
  <si>
    <t>resident population that is under one year of age. More information: http://wonder.cdc.gov/wonder/help/ucd.html#Age Group.</t>
  </si>
  <si>
    <t>6. Deaths occurring through August 20, 2022 as of September 04, 2022.</t>
  </si>
  <si>
    <t>Group.</t>
  </si>
  <si>
    <t>resident population that is under one year of age. More information: http://wonder.cdc.gov/wonder/help/mcd-provisional.html#Age</t>
  </si>
  <si>
    <t>5. The population figures used in the calculation of death rates for the age group 'under 1 year' are the estimates of the</t>
  </si>
  <si>
    <t>postcensal series released by the Census Bureau on June 20, 2019.</t>
  </si>
  <si>
    <t>2020. The population figures for year 2018 are single-race estimates of the July 1 resident population, from the Vintage 2018</t>
  </si>
  <si>
    <t>estimates of the July 1 resident population, from the Vintage 2019 postcensal series released by the Census Bureau on June 25,</t>
  </si>
  <si>
    <t>2020 postcensal series released by the Census Bureau on July 27, 2021. The population figures for year 2019 are single-race</t>
  </si>
  <si>
    <t>4. The population figures for years 2021 and 2020 are single-race estimates of the July 1 resident population, from the Vintage</t>
  </si>
  <si>
    <t>3. Deaths for persons of unknown age are included in counts and crude rates, but are not included in age-adjusted rates.</t>
  </si>
  <si>
    <t>http://wonder.cdc.gov/wonder/help/mcd-provisional.html#Age-Adjusted Rates.</t>
  </si>
  <si>
    <t>2. The method used to calculate age-adjusted rates is documented here: More information:</t>
  </si>
  <si>
    <t>http://wonder.cdc.gov/wonder/help/mcd-provisional.html#2000 Standard Population.</t>
  </si>
  <si>
    <t>1. The populations used to calculate standard age-adjusted rates are documented here: More information:</t>
  </si>
  <si>
    <t>the Vital Statistics Cooperative Program. Accessed at http://wonder.cdc.gov/mcd-icd10-provisional.html on Oct 7, 2022 9:15:45 AM</t>
  </si>
  <si>
    <t>and from provisional data for years 2021-2022, as compiled from data provided by the 57 vital statistics jurisdictions through</t>
  </si>
  <si>
    <t>System, Provisional Mortality on CDC WONDER Online Database. Data are from the final Multiple Cause of Death Files, 2018-2020,</t>
  </si>
  <si>
    <t>Query Date: Oct 7, 2022 9:15:45 AM</t>
  </si>
  <si>
    <t>Help: See http://wonder.cdc.gov/wonder/help/mcd-provisional.html for more information.</t>
  </si>
  <si>
    <t>Year/Month: 2018; 2019; 2020; 2021 (provisional)</t>
  </si>
  <si>
    <t>Dataset: Provisional Mortality Statistics, 2018 through Last Month</t>
  </si>
  <si>
    <t>2021 (provisional)</t>
  </si>
  <si>
    <t>Age-Adjusted Rate</t>
  </si>
  <si>
    <t>Year-over-year change</t>
  </si>
  <si>
    <t>CDC -- supplemental tables</t>
  </si>
  <si>
    <t>https://www.cdc.gov/nchs/data/vsrr/vsrr023-tables.pdf</t>
  </si>
  <si>
    <t>Table I-21</t>
  </si>
  <si>
    <t>Estimated provisional life expectancy at birth, in years, by race and Hispanic origin and sex: United States, 2000–2021</t>
  </si>
  <si>
    <t>Difference in years</t>
  </si>
  <si>
    <t>Year-over-year percentage difference</t>
  </si>
  <si>
    <t>4. The population figures used in the calculation of death rates for the age group 'under 1 year' are the estimates of the</t>
  </si>
  <si>
    <t>3. The population figures for year 2020 are bridged-race estimates of the July 1 resident population, from the Vintage 2020</t>
  </si>
  <si>
    <t>http://wonder.cdc.gov/wonder/help/ucd.html#Not Stated.</t>
  </si>
  <si>
    <t>so are not included in age-specific counts, age-specific rates or in any age-adjusted rates. More information:</t>
  </si>
  <si>
    <t>2. Deaths of persons with Age "Not Stated" are included in "All" counts and rates, but are not distributed among age groups,</t>
  </si>
  <si>
    <t>Program. Accessed at http://wonder.cdc.gov/ucd-icd10.html on Oct 7, 2022 11:15:49 AM</t>
  </si>
  <si>
    <t>Query Date: Oct 7, 2022 11:15:49 AM</t>
  </si>
  <si>
    <t>Show Totals: False</t>
  </si>
  <si>
    <t>Group By: Year; Ten-Year Age Groups</t>
  </si>
  <si>
    <t>Not Applicable</t>
  </si>
  <si>
    <t>NS</t>
  </si>
  <si>
    <t>Not Stated</t>
  </si>
  <si>
    <t>85+</t>
  </si>
  <si>
    <t>85+ years</t>
  </si>
  <si>
    <t>75-84</t>
  </si>
  <si>
    <t>75-84 years</t>
  </si>
  <si>
    <t>65-74</t>
  </si>
  <si>
    <t>65-74 years</t>
  </si>
  <si>
    <t>55-64</t>
  </si>
  <si>
    <t>55-64 years</t>
  </si>
  <si>
    <t>45-54</t>
  </si>
  <si>
    <t>45-54 years</t>
  </si>
  <si>
    <t>35-44</t>
  </si>
  <si>
    <t>35-44 years</t>
  </si>
  <si>
    <t>25-34</t>
  </si>
  <si>
    <t>25-34 years</t>
  </si>
  <si>
    <t>15-24</t>
  </si>
  <si>
    <t>15-24 years</t>
  </si>
  <si>
    <t>5-14</t>
  </si>
  <si>
    <t>5-14 years</t>
  </si>
  <si>
    <t>1-4</t>
  </si>
  <si>
    <t>1-4 years</t>
  </si>
  <si>
    <t>1</t>
  </si>
  <si>
    <t>&lt; 1 year</t>
  </si>
  <si>
    <t>Ten-Year Age Groups Code</t>
  </si>
  <si>
    <t>Ten-Year Age Groups</t>
  </si>
  <si>
    <t>Program. Accessed at http://wonder.cdc.gov/ucd-icd10.html on Oct 7, 2022 11:13:31 AM</t>
  </si>
  <si>
    <t>Query Date: Oct 7, 2022 11:13:31 AM</t>
  </si>
  <si>
    <t>Group By: Year; Gender</t>
  </si>
  <si>
    <t>M</t>
  </si>
  <si>
    <t>Male</t>
  </si>
  <si>
    <t>F</t>
  </si>
  <si>
    <t>Female</t>
  </si>
  <si>
    <t>Gender Code</t>
  </si>
  <si>
    <t>Gender</t>
  </si>
  <si>
    <t>AM</t>
  </si>
  <si>
    <t>the Vital Statistics Cooperative Program. Accessed at http://wonder.cdc.gov/mcd-icd10-provisional.html on Oct 7, 2022 11:20:45</t>
  </si>
  <si>
    <t>Query Date: Oct 7, 2022 11:20:45 AM</t>
  </si>
  <si>
    <t>2022 (provisional and partial)</t>
  </si>
  <si>
    <t>Age-Adjusted Death Rate</t>
  </si>
  <si>
    <t>KEY</t>
  </si>
  <si>
    <t>Lookup</t>
  </si>
  <si>
    <t>4. Deaths occurring through August 20, 2022 as of September 04, 2022.</t>
  </si>
  <si>
    <t>3. The population figures used in the calculation of death rates for the age group 'under 1 year' are the estimates of the</t>
  </si>
  <si>
    <t>2. The population figures for years 2021 and 2020 are single-race estimates of the July 1 resident population, from the Vintage</t>
  </si>
  <si>
    <t>http://wonder.cdc.gov/wonder/help/mcd-provisional.html#Not Stated.</t>
  </si>
  <si>
    <t>1. Deaths of persons with Age "Not Stated" are included in "All" counts and rates, but are not distributed among age groups,</t>
  </si>
  <si>
    <t>the Vital Statistics Cooperative Program. Accessed at http://wonder.cdc.gov/mcd-icd10-provisional.html on Oct 7, 2022 11:38:32</t>
  </si>
  <si>
    <t>Query Date: Oct 7, 2022 11:38:32 AM</t>
  </si>
  <si>
    <t>Year-over-year percentage change in death rates by age group</t>
  </si>
  <si>
    <t>Crude death rate for age group, per 100,000</t>
  </si>
  <si>
    <t>Sparklines, 1999-2021</t>
  </si>
  <si>
    <t>Percentage Change, 2021 vs 2019</t>
  </si>
  <si>
    <t>Male-to-female death rate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</si>
</sst>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9" formatCode="#,##0.0"/>
  </numFmts>
  <fonts count="20">
    <font>
      <sz val="11"/>
      <color theme="1"/>
      <name val="Calibri Light"/>
      <family val="2"/>
      <scheme val="minor"/>
    </font>
    <font>
      <sz val="11"/>
      <color theme="1"/>
      <name val="Calibri Light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 Light"/>
      <family val="2"/>
      <scheme val="minor"/>
    </font>
    <font>
      <b/>
      <sz val="13"/>
      <color theme="3"/>
      <name val="Calibri Light"/>
      <family val="2"/>
      <scheme val="minor"/>
    </font>
    <font>
      <b/>
      <sz val="11"/>
      <color theme="3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u/>
      <sz val="11"/>
      <color theme="10"/>
      <name val="Calibri Light"/>
      <family val="2"/>
      <scheme val="minor"/>
    </font>
    <font>
      <sz val="10"/>
      <color theme="1"/>
      <name val="Arial Unicode MS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21">
    <xf numFmtId="0" fontId="0" fillId="0" borderId="0" xfId="0"/>
    <xf numFmtId="9" fontId="0" fillId="0" borderId="0" xfId="1" applyFont="1"/>
    <xf numFmtId="164" fontId="0" fillId="0" borderId="0" xfId="1" applyNumberFormat="1" applyFont="1"/>
    <xf numFmtId="165" fontId="0" fillId="0" borderId="0" xfId="0" applyNumberFormat="1"/>
    <xf numFmtId="0" fontId="18" fillId="0" borderId="0" xfId="43"/>
    <xf numFmtId="0" fontId="19" fillId="0" borderId="0" xfId="0" applyFont="1" applyAlignment="1">
      <alignment vertical="center"/>
    </xf>
    <xf numFmtId="165" fontId="19" fillId="0" borderId="0" xfId="0" applyNumberFormat="1" applyFont="1" applyAlignment="1">
      <alignment vertical="center"/>
    </xf>
    <xf numFmtId="49" fontId="0" fillId="0" borderId="0" xfId="0" applyNumberFormat="1"/>
    <xf numFmtId="0" fontId="0" fillId="33" borderId="0" xfId="0" applyFill="1"/>
    <xf numFmtId="0" fontId="17" fillId="9" borderId="0" xfId="19"/>
    <xf numFmtId="0" fontId="17" fillId="9" borderId="0" xfId="19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169" fontId="0" fillId="0" borderId="0" xfId="0" applyNumberFormat="1"/>
    <xf numFmtId="0" fontId="5" fillId="0" borderId="3" xfId="5" applyAlignment="1">
      <alignment horizontal="center" wrapText="1"/>
    </xf>
    <xf numFmtId="0" fontId="17" fillId="9" borderId="0" xfId="19" applyAlignment="1">
      <alignment wrapText="1"/>
    </xf>
    <xf numFmtId="0" fontId="17" fillId="9" borderId="0" xfId="19" applyAlignment="1">
      <alignment horizontal="right"/>
    </xf>
    <xf numFmtId="0" fontId="3" fillId="0" borderId="1" xfId="3" applyAlignment="1">
      <alignment horizontal="center" wrapText="1"/>
    </xf>
    <xf numFmtId="2" fontId="0" fillId="0" borderId="0" xfId="0" applyNumberFormat="1"/>
    <xf numFmtId="9" fontId="0" fillId="0" borderId="0" xfId="1" applyFont="1" applyAlignment="1">
      <alignment horizontal="center" vertical="center"/>
    </xf>
    <xf numFmtId="0" fontId="17" fillId="9" borderId="0" xfId="19" applyAlignment="1">
      <alignment horizontal="right" vertical="center" wrapText="1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0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9.xml"/><Relationship Id="rId5" Type="http://schemas.openxmlformats.org/officeDocument/2006/relationships/worksheet" Target="worksheets/sheet4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8.xml"/><Relationship Id="rId4" Type="http://schemas.openxmlformats.org/officeDocument/2006/relationships/chartsheet" Target="chartsheets/sheet1.xml"/><Relationship Id="rId9" Type="http://schemas.openxmlformats.org/officeDocument/2006/relationships/chartsheet" Target="chartsheets/sheet2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800"/>
              <a:t>U.S. Population</a:t>
            </a:r>
            <a:r>
              <a:rPr lang="en-US" sz="2800" baseline="0"/>
              <a:t> Mortality</a:t>
            </a:r>
          </a:p>
          <a:p>
            <a:pPr>
              <a:defRPr/>
            </a:pPr>
            <a:r>
              <a:rPr lang="en-US" sz="1800" baseline="0"/>
              <a:t>1999-2021 (provisional)</a:t>
            </a:r>
            <a:endParaRPr lang="en-US" sz="1800"/>
          </a:p>
        </c:rich>
      </c:tx>
      <c:layout>
        <c:manualLayout>
          <c:xMode val="edge"/>
          <c:yMode val="edge"/>
          <c:x val="0.28833400814153209"/>
          <c:y val="2.8307693483403382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311057741664965"/>
          <c:y val="3.0329671589360764E-2"/>
          <c:w val="0.80488099728577145"/>
          <c:h val="0.90864034231611701"/>
        </c:manualLayout>
      </c:layout>
      <c:lineChart>
        <c:grouping val="standard"/>
        <c:varyColors val="0"/>
        <c:ser>
          <c:idx val="0"/>
          <c:order val="0"/>
          <c:tx>
            <c:strRef>
              <c:f>'Rates Table'!$B$1</c:f>
              <c:strCache>
                <c:ptCount val="1"/>
                <c:pt idx="0">
                  <c:v>Crude Rate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2"/>
              <c:layout>
                <c:manualLayout>
                  <c:x val="0"/>
                  <c:y val="-2.8307693483403399E-2"/>
                </c:manualLayout>
              </c:layout>
              <c:tx>
                <c:rich>
                  <a:bodyPr/>
                  <a:lstStyle/>
                  <a:p>
                    <a:fld id="{3F35E13D-545C-45CC-8F25-41B05091673D}" type="SERIESNAME">
                      <a:rPr lang="en-US" sz="2000"/>
                      <a:pPr/>
                      <a:t>[SERIES NAME]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1D99-4BA0-846C-AC9206869F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'Rates Table'!$A$2:$A$24</c:f>
              <c:strCache>
                <c:ptCount val="23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 (provisional)</c:v>
                </c:pt>
              </c:strCache>
            </c:strRef>
          </c:cat>
          <c:val>
            <c:numRef>
              <c:f>'Rates Table'!$B$2:$B$24</c:f>
              <c:numCache>
                <c:formatCode>0.0</c:formatCode>
                <c:ptCount val="23"/>
                <c:pt idx="0">
                  <c:v>857</c:v>
                </c:pt>
                <c:pt idx="1">
                  <c:v>854</c:v>
                </c:pt>
                <c:pt idx="2">
                  <c:v>848</c:v>
                </c:pt>
                <c:pt idx="3">
                  <c:v>849.5</c:v>
                </c:pt>
                <c:pt idx="4">
                  <c:v>843.9</c:v>
                </c:pt>
                <c:pt idx="5">
                  <c:v>818.8</c:v>
                </c:pt>
                <c:pt idx="6">
                  <c:v>828.4</c:v>
                </c:pt>
                <c:pt idx="7">
                  <c:v>813.1</c:v>
                </c:pt>
                <c:pt idx="8">
                  <c:v>804.6</c:v>
                </c:pt>
                <c:pt idx="9">
                  <c:v>812.9</c:v>
                </c:pt>
                <c:pt idx="10">
                  <c:v>794.5</c:v>
                </c:pt>
                <c:pt idx="11">
                  <c:v>799.5</c:v>
                </c:pt>
                <c:pt idx="12">
                  <c:v>807.3</c:v>
                </c:pt>
                <c:pt idx="13">
                  <c:v>810.2</c:v>
                </c:pt>
                <c:pt idx="14">
                  <c:v>821.5</c:v>
                </c:pt>
                <c:pt idx="15">
                  <c:v>823.7</c:v>
                </c:pt>
                <c:pt idx="16">
                  <c:v>844</c:v>
                </c:pt>
                <c:pt idx="17">
                  <c:v>849.3</c:v>
                </c:pt>
                <c:pt idx="18">
                  <c:v>863.8</c:v>
                </c:pt>
                <c:pt idx="19">
                  <c:v>867.8</c:v>
                </c:pt>
                <c:pt idx="20">
                  <c:v>869.7</c:v>
                </c:pt>
                <c:pt idx="21">
                  <c:v>1027</c:v>
                </c:pt>
                <c:pt idx="22">
                  <c:v>1051.4000000000001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99-4BA0-846C-AC9206869FE2}"/>
            </c:ext>
          </c:extLst>
        </c:ser>
        <c:ser>
          <c:idx val="1"/>
          <c:order val="1"/>
          <c:tx>
            <c:strRef>
              <c:f>'Rates Table'!$F$1</c:f>
              <c:strCache>
                <c:ptCount val="1"/>
                <c:pt idx="0">
                  <c:v>Age-Adjusted Rate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22"/>
              <c:tx>
                <c:rich>
                  <a:bodyPr/>
                  <a:lstStyle/>
                  <a:p>
                    <a:fld id="{7E0C5E38-7835-4C7A-8E24-2665399B75B9}" type="SERIESNAME">
                      <a:rPr lang="en-US" sz="2000"/>
                      <a:pPr/>
                      <a:t>[SERIES NAME]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1D99-4BA0-846C-AC9206869F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'Rates Table'!$F$2:$F$24</c:f>
              <c:numCache>
                <c:formatCode>0.0</c:formatCode>
                <c:ptCount val="23"/>
                <c:pt idx="0">
                  <c:v>875.6</c:v>
                </c:pt>
                <c:pt idx="1">
                  <c:v>869</c:v>
                </c:pt>
                <c:pt idx="2">
                  <c:v>858.8</c:v>
                </c:pt>
                <c:pt idx="3">
                  <c:v>855.9</c:v>
                </c:pt>
                <c:pt idx="4">
                  <c:v>843.5</c:v>
                </c:pt>
                <c:pt idx="5">
                  <c:v>813.7</c:v>
                </c:pt>
                <c:pt idx="6">
                  <c:v>815</c:v>
                </c:pt>
                <c:pt idx="7">
                  <c:v>791.8</c:v>
                </c:pt>
                <c:pt idx="8">
                  <c:v>775.3</c:v>
                </c:pt>
                <c:pt idx="9">
                  <c:v>774.9</c:v>
                </c:pt>
                <c:pt idx="10">
                  <c:v>749.6</c:v>
                </c:pt>
                <c:pt idx="11">
                  <c:v>747</c:v>
                </c:pt>
                <c:pt idx="12">
                  <c:v>741.3</c:v>
                </c:pt>
                <c:pt idx="13">
                  <c:v>732.8</c:v>
                </c:pt>
                <c:pt idx="14">
                  <c:v>731.9</c:v>
                </c:pt>
                <c:pt idx="15">
                  <c:v>724.6</c:v>
                </c:pt>
                <c:pt idx="16">
                  <c:v>733.1</c:v>
                </c:pt>
                <c:pt idx="17">
                  <c:v>728.8</c:v>
                </c:pt>
                <c:pt idx="18">
                  <c:v>731.9</c:v>
                </c:pt>
                <c:pt idx="19">
                  <c:v>723.6</c:v>
                </c:pt>
                <c:pt idx="20">
                  <c:v>715.2</c:v>
                </c:pt>
                <c:pt idx="21">
                  <c:v>835.4</c:v>
                </c:pt>
                <c:pt idx="22">
                  <c:v>858.5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99-4BA0-846C-AC9206869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7571440"/>
        <c:axId val="907586000"/>
      </c:lineChart>
      <c:catAx>
        <c:axId val="90757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7586000"/>
        <c:crosses val="autoZero"/>
        <c:auto val="1"/>
        <c:lblAlgn val="ctr"/>
        <c:lblOffset val="100"/>
        <c:tickLblSkip val="2"/>
        <c:noMultiLvlLbl val="0"/>
      </c:catAx>
      <c:valAx>
        <c:axId val="90758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Rate per 100,000</a:t>
                </a:r>
              </a:p>
            </c:rich>
          </c:tx>
          <c:layout>
            <c:manualLayout>
              <c:xMode val="edge"/>
              <c:yMode val="edge"/>
              <c:x val="1.1719745810709956E-2"/>
              <c:y val="2.196059276119101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7571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800"/>
              <a:t>U.S. Population</a:t>
            </a:r>
            <a:r>
              <a:rPr lang="en-US" sz="2800" baseline="0"/>
              <a:t> Mortality by Sex</a:t>
            </a:r>
          </a:p>
          <a:p>
            <a:pPr>
              <a:defRPr/>
            </a:pPr>
            <a:r>
              <a:rPr lang="en-US" sz="1800" baseline="0"/>
              <a:t>Age-adjusted death rates</a:t>
            </a:r>
            <a:endParaRPr lang="en-US" sz="1800"/>
          </a:p>
        </c:rich>
      </c:tx>
      <c:layout>
        <c:manualLayout>
          <c:xMode val="edge"/>
          <c:yMode val="edge"/>
          <c:x val="0.28833400814153209"/>
          <c:y val="2.8307693483403382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311057741664965"/>
          <c:y val="3.0329671589360764E-2"/>
          <c:w val="0.80488099728577145"/>
          <c:h val="0.90864034231611701"/>
        </c:manualLayout>
      </c:layout>
      <c:lineChart>
        <c:grouping val="standard"/>
        <c:varyColors val="0"/>
        <c:ser>
          <c:idx val="0"/>
          <c:order val="0"/>
          <c:tx>
            <c:strRef>
              <c:f>'Sex Table'!$B$2</c:f>
              <c:strCache>
                <c:ptCount val="1"/>
                <c:pt idx="0">
                  <c:v>Male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2"/>
              <c:layout>
                <c:manualLayout>
                  <c:x val="0"/>
                  <c:y val="-2.8307693483403399E-2"/>
                </c:manualLayout>
              </c:layout>
              <c:tx>
                <c:rich>
                  <a:bodyPr/>
                  <a:lstStyle/>
                  <a:p>
                    <a:fld id="{3F35E13D-545C-45CC-8F25-41B05091673D}" type="SERIESNAME">
                      <a:rPr lang="en-US" sz="2000"/>
                      <a:pPr/>
                      <a:t>[SERIES NAME]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6CB8-46A0-9E6F-73FAE1BC6F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'Rates Table'!$A$2:$A$24</c:f>
              <c:strCache>
                <c:ptCount val="23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 (provisional)</c:v>
                </c:pt>
              </c:strCache>
            </c:strRef>
          </c:cat>
          <c:val>
            <c:numRef>
              <c:f>'Sex Table'!$B$3:$B$25</c:f>
              <c:numCache>
                <c:formatCode>0.0</c:formatCode>
                <c:ptCount val="23"/>
                <c:pt idx="0">
                  <c:v>1067</c:v>
                </c:pt>
                <c:pt idx="1">
                  <c:v>1053.8</c:v>
                </c:pt>
                <c:pt idx="2">
                  <c:v>1035.4000000000001</c:v>
                </c:pt>
                <c:pt idx="3">
                  <c:v>1030.5999999999999</c:v>
                </c:pt>
                <c:pt idx="4">
                  <c:v>1010.3</c:v>
                </c:pt>
                <c:pt idx="5">
                  <c:v>973.3</c:v>
                </c:pt>
                <c:pt idx="6">
                  <c:v>971.9</c:v>
                </c:pt>
                <c:pt idx="7">
                  <c:v>943.5</c:v>
                </c:pt>
                <c:pt idx="8">
                  <c:v>922.9</c:v>
                </c:pt>
                <c:pt idx="9">
                  <c:v>918.8</c:v>
                </c:pt>
                <c:pt idx="10">
                  <c:v>890.9</c:v>
                </c:pt>
                <c:pt idx="11">
                  <c:v>887.1</c:v>
                </c:pt>
                <c:pt idx="12">
                  <c:v>875.3</c:v>
                </c:pt>
                <c:pt idx="13">
                  <c:v>865.1</c:v>
                </c:pt>
                <c:pt idx="14">
                  <c:v>863.6</c:v>
                </c:pt>
                <c:pt idx="15">
                  <c:v>855.1</c:v>
                </c:pt>
                <c:pt idx="16">
                  <c:v>863.2</c:v>
                </c:pt>
                <c:pt idx="17">
                  <c:v>861</c:v>
                </c:pt>
                <c:pt idx="18">
                  <c:v>864.5</c:v>
                </c:pt>
                <c:pt idx="19">
                  <c:v>855.5</c:v>
                </c:pt>
                <c:pt idx="20">
                  <c:v>846.7</c:v>
                </c:pt>
                <c:pt idx="21">
                  <c:v>998.3</c:v>
                </c:pt>
                <c:pt idx="22">
                  <c:v>1033.5999999999999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B8-46A0-9E6F-73FAE1BC6F16}"/>
            </c:ext>
          </c:extLst>
        </c:ser>
        <c:ser>
          <c:idx val="1"/>
          <c:order val="1"/>
          <c:tx>
            <c:strRef>
              <c:f>'Sex Table'!$E$2</c:f>
              <c:strCache>
                <c:ptCount val="1"/>
                <c:pt idx="0">
                  <c:v>Female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22"/>
              <c:tx>
                <c:rich>
                  <a:bodyPr/>
                  <a:lstStyle/>
                  <a:p>
                    <a:fld id="{7E0C5E38-7835-4C7A-8E24-2665399B75B9}" type="SERIESNAME">
                      <a:rPr lang="en-US" sz="2000"/>
                      <a:pPr/>
                      <a:t>[SERIES NAME]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6CB8-46A0-9E6F-73FAE1BC6F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'Sex Table'!$E$3:$E$25</c:f>
              <c:numCache>
                <c:formatCode>0.0</c:formatCode>
                <c:ptCount val="23"/>
                <c:pt idx="0">
                  <c:v>734</c:v>
                </c:pt>
                <c:pt idx="1">
                  <c:v>731.4</c:v>
                </c:pt>
                <c:pt idx="2">
                  <c:v>725.6</c:v>
                </c:pt>
                <c:pt idx="3">
                  <c:v>723.6</c:v>
                </c:pt>
                <c:pt idx="4">
                  <c:v>715.2</c:v>
                </c:pt>
                <c:pt idx="5">
                  <c:v>690.5</c:v>
                </c:pt>
                <c:pt idx="6">
                  <c:v>692.3</c:v>
                </c:pt>
                <c:pt idx="7">
                  <c:v>672.2</c:v>
                </c:pt>
                <c:pt idx="8">
                  <c:v>658.1</c:v>
                </c:pt>
                <c:pt idx="9">
                  <c:v>659.9</c:v>
                </c:pt>
                <c:pt idx="10">
                  <c:v>636.79999999999995</c:v>
                </c:pt>
                <c:pt idx="11">
                  <c:v>634.9</c:v>
                </c:pt>
                <c:pt idx="12">
                  <c:v>632.4</c:v>
                </c:pt>
                <c:pt idx="13">
                  <c:v>624.70000000000005</c:v>
                </c:pt>
                <c:pt idx="14">
                  <c:v>623.5</c:v>
                </c:pt>
                <c:pt idx="15">
                  <c:v>616.70000000000005</c:v>
                </c:pt>
                <c:pt idx="16">
                  <c:v>624.20000000000005</c:v>
                </c:pt>
                <c:pt idx="17">
                  <c:v>617.5</c:v>
                </c:pt>
                <c:pt idx="18">
                  <c:v>619.70000000000005</c:v>
                </c:pt>
                <c:pt idx="19">
                  <c:v>611.29999999999995</c:v>
                </c:pt>
                <c:pt idx="20">
                  <c:v>602.70000000000005</c:v>
                </c:pt>
                <c:pt idx="21">
                  <c:v>695.1</c:v>
                </c:pt>
                <c:pt idx="22">
                  <c:v>707.7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CB8-46A0-9E6F-73FAE1BC6F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7571440"/>
        <c:axId val="907586000"/>
      </c:lineChart>
      <c:catAx>
        <c:axId val="90757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7586000"/>
        <c:crosses val="autoZero"/>
        <c:auto val="1"/>
        <c:lblAlgn val="ctr"/>
        <c:lblOffset val="100"/>
        <c:tickLblSkip val="2"/>
        <c:noMultiLvlLbl val="0"/>
      </c:catAx>
      <c:valAx>
        <c:axId val="90758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Rate per 100,000</a:t>
                </a:r>
              </a:p>
            </c:rich>
          </c:tx>
          <c:layout>
            <c:manualLayout>
              <c:xMode val="edge"/>
              <c:yMode val="edge"/>
              <c:x val="1.1719745810709956E-2"/>
              <c:y val="2.196059276119101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7571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>
    <tabColor theme="3"/>
  </sheetPr>
  <sheetViews>
    <sheetView zoomScale="91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theme="5"/>
  </sheetPr>
  <sheetViews>
    <sheetView zoomScale="9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703" cy="628719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451982-BAD9-7996-9D7F-FDA52744116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6703" cy="628719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96153B-548C-41A7-3537-3FE1EE6499D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SOAtheme">
  <a:themeElements>
    <a:clrScheme name="SOA Brand Colors">
      <a:dk1>
        <a:srgbClr val="000000"/>
      </a:dk1>
      <a:lt1>
        <a:sysClr val="window" lastClr="FFFFFF"/>
      </a:lt1>
      <a:dk2>
        <a:srgbClr val="024D7C"/>
      </a:dk2>
      <a:lt2>
        <a:srgbClr val="BEBBBA"/>
      </a:lt2>
      <a:accent1>
        <a:srgbClr val="024D7C"/>
      </a:accent1>
      <a:accent2>
        <a:srgbClr val="77C4D5"/>
      </a:accent2>
      <a:accent3>
        <a:srgbClr val="D23138"/>
      </a:accent3>
      <a:accent4>
        <a:srgbClr val="FDCE07"/>
      </a:accent4>
      <a:accent5>
        <a:srgbClr val="BABF33"/>
      </a:accent5>
      <a:accent6>
        <a:srgbClr val="E27F26"/>
      </a:accent6>
      <a:hlink>
        <a:srgbClr val="D23138"/>
      </a:hlink>
      <a:folHlink>
        <a:srgbClr val="77C4D5"/>
      </a:folHlink>
    </a:clrScheme>
    <a:fontScheme name="SOA Brand Fonts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OAtheme" id="{ED96F21A-E1A0-4041-B19C-628A65F95B1F}" vid="{2E694DE4-F101-45D6-8234-A9568DDAA6BF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dc.gov/nchs/data/vsrr/vsrr023-tabl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1:G74"/>
  <sheetViews>
    <sheetView workbookViewId="0">
      <selection activeCell="H31" sqref="H31"/>
    </sheetView>
  </sheetViews>
  <sheetFormatPr defaultRowHeight="14.5"/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B2">
        <v>1999</v>
      </c>
      <c r="C2">
        <v>1999</v>
      </c>
      <c r="D2">
        <v>2391399</v>
      </c>
      <c r="E2">
        <v>279040168</v>
      </c>
      <c r="F2">
        <v>857</v>
      </c>
      <c r="G2">
        <v>875.6</v>
      </c>
    </row>
    <row r="3" spans="1:7">
      <c r="B3">
        <v>2000</v>
      </c>
      <c r="C3">
        <v>2000</v>
      </c>
      <c r="D3">
        <v>2403351</v>
      </c>
      <c r="E3">
        <v>281421906</v>
      </c>
      <c r="F3">
        <v>854</v>
      </c>
      <c r="G3">
        <v>869</v>
      </c>
    </row>
    <row r="4" spans="1:7">
      <c r="B4">
        <v>2001</v>
      </c>
      <c r="C4">
        <v>2001</v>
      </c>
      <c r="D4">
        <v>2416425</v>
      </c>
      <c r="E4">
        <v>284968955</v>
      </c>
      <c r="F4">
        <v>848</v>
      </c>
      <c r="G4">
        <v>858.8</v>
      </c>
    </row>
    <row r="5" spans="1:7">
      <c r="B5">
        <v>2002</v>
      </c>
      <c r="C5">
        <v>2002</v>
      </c>
      <c r="D5">
        <v>2443387</v>
      </c>
      <c r="E5">
        <v>287625193</v>
      </c>
      <c r="F5">
        <v>849.5</v>
      </c>
      <c r="G5">
        <v>855.9</v>
      </c>
    </row>
    <row r="6" spans="1:7">
      <c r="B6">
        <v>2003</v>
      </c>
      <c r="C6">
        <v>2003</v>
      </c>
      <c r="D6">
        <v>2448288</v>
      </c>
      <c r="E6">
        <v>290107933</v>
      </c>
      <c r="F6">
        <v>843.9</v>
      </c>
      <c r="G6">
        <v>843.5</v>
      </c>
    </row>
    <row r="7" spans="1:7">
      <c r="B7">
        <v>2004</v>
      </c>
      <c r="C7">
        <v>2004</v>
      </c>
      <c r="D7">
        <v>2397615</v>
      </c>
      <c r="E7">
        <v>292805298</v>
      </c>
      <c r="F7">
        <v>818.8</v>
      </c>
      <c r="G7">
        <v>813.7</v>
      </c>
    </row>
    <row r="8" spans="1:7">
      <c r="B8">
        <v>2005</v>
      </c>
      <c r="C8">
        <v>2005</v>
      </c>
      <c r="D8">
        <v>2448017</v>
      </c>
      <c r="E8">
        <v>295516599</v>
      </c>
      <c r="F8">
        <v>828.4</v>
      </c>
      <c r="G8">
        <v>815</v>
      </c>
    </row>
    <row r="9" spans="1:7">
      <c r="B9">
        <v>2006</v>
      </c>
      <c r="C9">
        <v>2006</v>
      </c>
      <c r="D9">
        <v>2426264</v>
      </c>
      <c r="E9">
        <v>298379912</v>
      </c>
      <c r="F9">
        <v>813.1</v>
      </c>
      <c r="G9">
        <v>791.8</v>
      </c>
    </row>
    <row r="10" spans="1:7">
      <c r="B10">
        <v>2007</v>
      </c>
      <c r="C10">
        <v>2007</v>
      </c>
      <c r="D10">
        <v>2423712</v>
      </c>
      <c r="E10">
        <v>301231207</v>
      </c>
      <c r="F10">
        <v>804.6</v>
      </c>
      <c r="G10">
        <v>775.3</v>
      </c>
    </row>
    <row r="11" spans="1:7">
      <c r="B11">
        <v>2008</v>
      </c>
      <c r="C11">
        <v>2008</v>
      </c>
      <c r="D11">
        <v>2471984</v>
      </c>
      <c r="E11">
        <v>304093966</v>
      </c>
      <c r="F11">
        <v>812.9</v>
      </c>
      <c r="G11">
        <v>774.9</v>
      </c>
    </row>
    <row r="12" spans="1:7">
      <c r="B12">
        <v>2009</v>
      </c>
      <c r="C12">
        <v>2009</v>
      </c>
      <c r="D12">
        <v>2437163</v>
      </c>
      <c r="E12">
        <v>306771529</v>
      </c>
      <c r="F12">
        <v>794.5</v>
      </c>
      <c r="G12">
        <v>749.6</v>
      </c>
    </row>
    <row r="13" spans="1:7">
      <c r="B13">
        <v>2010</v>
      </c>
      <c r="C13">
        <v>2010</v>
      </c>
      <c r="D13">
        <v>2468435</v>
      </c>
      <c r="E13">
        <v>308745538</v>
      </c>
      <c r="F13">
        <v>799.5</v>
      </c>
      <c r="G13">
        <v>747</v>
      </c>
    </row>
    <row r="14" spans="1:7">
      <c r="B14">
        <v>2011</v>
      </c>
      <c r="C14">
        <v>2011</v>
      </c>
      <c r="D14">
        <v>2515458</v>
      </c>
      <c r="E14">
        <v>311591917</v>
      </c>
      <c r="F14">
        <v>807.3</v>
      </c>
      <c r="G14">
        <v>741.3</v>
      </c>
    </row>
    <row r="15" spans="1:7">
      <c r="B15">
        <v>2012</v>
      </c>
      <c r="C15">
        <v>2012</v>
      </c>
      <c r="D15">
        <v>2543279</v>
      </c>
      <c r="E15">
        <v>313914040</v>
      </c>
      <c r="F15">
        <v>810.2</v>
      </c>
      <c r="G15">
        <v>732.8</v>
      </c>
    </row>
    <row r="16" spans="1:7">
      <c r="B16">
        <v>2013</v>
      </c>
      <c r="C16">
        <v>2013</v>
      </c>
      <c r="D16">
        <v>2596993</v>
      </c>
      <c r="E16">
        <v>316128839</v>
      </c>
      <c r="F16">
        <v>821.5</v>
      </c>
      <c r="G16">
        <v>731.9</v>
      </c>
    </row>
    <row r="17" spans="1:7">
      <c r="B17">
        <v>2014</v>
      </c>
      <c r="C17">
        <v>2014</v>
      </c>
      <c r="D17">
        <v>2626418</v>
      </c>
      <c r="E17">
        <v>318857056</v>
      </c>
      <c r="F17">
        <v>823.7</v>
      </c>
      <c r="G17">
        <v>724.6</v>
      </c>
    </row>
    <row r="18" spans="1:7">
      <c r="B18">
        <v>2015</v>
      </c>
      <c r="C18">
        <v>2015</v>
      </c>
      <c r="D18">
        <v>2712630</v>
      </c>
      <c r="E18">
        <v>321418820</v>
      </c>
      <c r="F18">
        <v>844</v>
      </c>
      <c r="G18">
        <v>733.1</v>
      </c>
    </row>
    <row r="19" spans="1:7">
      <c r="B19">
        <v>2016</v>
      </c>
      <c r="C19">
        <v>2016</v>
      </c>
      <c r="D19">
        <v>2744248</v>
      </c>
      <c r="E19">
        <v>323127513</v>
      </c>
      <c r="F19">
        <v>849.3</v>
      </c>
      <c r="G19">
        <v>728.8</v>
      </c>
    </row>
    <row r="20" spans="1:7">
      <c r="B20">
        <v>2017</v>
      </c>
      <c r="C20">
        <v>2017</v>
      </c>
      <c r="D20">
        <v>2813503</v>
      </c>
      <c r="E20">
        <v>325719178</v>
      </c>
      <c r="F20">
        <v>863.8</v>
      </c>
      <c r="G20">
        <v>731.9</v>
      </c>
    </row>
    <row r="21" spans="1:7">
      <c r="B21">
        <v>2018</v>
      </c>
      <c r="C21">
        <v>2018</v>
      </c>
      <c r="D21">
        <v>2839205</v>
      </c>
      <c r="E21">
        <v>327167434</v>
      </c>
      <c r="F21">
        <v>867.8</v>
      </c>
      <c r="G21">
        <v>723.6</v>
      </c>
    </row>
    <row r="22" spans="1:7">
      <c r="B22">
        <v>2019</v>
      </c>
      <c r="C22">
        <v>2019</v>
      </c>
      <c r="D22">
        <v>2854838</v>
      </c>
      <c r="E22">
        <v>328239523</v>
      </c>
      <c r="F22">
        <v>869.7</v>
      </c>
      <c r="G22">
        <v>715.2</v>
      </c>
    </row>
    <row r="23" spans="1:7">
      <c r="B23">
        <v>2020</v>
      </c>
      <c r="C23">
        <v>2020</v>
      </c>
      <c r="D23">
        <v>3383729</v>
      </c>
      <c r="E23">
        <v>329484123</v>
      </c>
      <c r="F23">
        <v>1027</v>
      </c>
      <c r="G23">
        <v>835.4</v>
      </c>
    </row>
    <row r="24" spans="1:7">
      <c r="A24" t="s">
        <v>7</v>
      </c>
      <c r="D24">
        <v>56806341</v>
      </c>
      <c r="E24">
        <v>6746356647</v>
      </c>
      <c r="F24">
        <v>842</v>
      </c>
      <c r="G24">
        <v>775.3</v>
      </c>
    </row>
    <row r="25" spans="1:7">
      <c r="A25" t="s">
        <v>8</v>
      </c>
    </row>
    <row r="26" spans="1:7">
      <c r="A26" t="s">
        <v>9</v>
      </c>
    </row>
    <row r="27" spans="1:7">
      <c r="A27" t="s">
        <v>10</v>
      </c>
    </row>
    <row r="28" spans="1:7">
      <c r="A28" t="s">
        <v>11</v>
      </c>
    </row>
    <row r="29" spans="1:7">
      <c r="A29" t="s">
        <v>12</v>
      </c>
    </row>
    <row r="30" spans="1:7">
      <c r="A30" t="s">
        <v>13</v>
      </c>
    </row>
    <row r="31" spans="1:7">
      <c r="A31" t="s">
        <v>14</v>
      </c>
    </row>
    <row r="32" spans="1:7">
      <c r="A32" t="s">
        <v>15</v>
      </c>
    </row>
    <row r="33" spans="1:1">
      <c r="A33" t="s">
        <v>16</v>
      </c>
    </row>
    <row r="34" spans="1:1">
      <c r="A34" t="s">
        <v>17</v>
      </c>
    </row>
    <row r="35" spans="1:1">
      <c r="A35" t="s">
        <v>8</v>
      </c>
    </row>
    <row r="36" spans="1:1">
      <c r="A36" t="s">
        <v>18</v>
      </c>
    </row>
    <row r="37" spans="1:1">
      <c r="A37" t="s">
        <v>8</v>
      </c>
    </row>
    <row r="38" spans="1:1">
      <c r="A38" t="s">
        <v>19</v>
      </c>
    </row>
    <row r="39" spans="1:1">
      <c r="A39" t="s">
        <v>8</v>
      </c>
    </row>
    <row r="40" spans="1:1">
      <c r="A40" t="s">
        <v>20</v>
      </c>
    </row>
    <row r="41" spans="1:1">
      <c r="A41" t="s">
        <v>21</v>
      </c>
    </row>
    <row r="42" spans="1:1">
      <c r="A42" t="s">
        <v>22</v>
      </c>
    </row>
    <row r="43" spans="1:1">
      <c r="A43" t="s">
        <v>23</v>
      </c>
    </row>
    <row r="44" spans="1:1">
      <c r="A44" t="s">
        <v>8</v>
      </c>
    </row>
    <row r="45" spans="1:1">
      <c r="A45" t="s">
        <v>24</v>
      </c>
    </row>
    <row r="46" spans="1:1">
      <c r="A46" t="s">
        <v>25</v>
      </c>
    </row>
    <row r="47" spans="1:1">
      <c r="A47" t="s">
        <v>26</v>
      </c>
    </row>
    <row r="48" spans="1:1">
      <c r="A48" t="s">
        <v>27</v>
      </c>
    </row>
    <row r="49" spans="1:1">
      <c r="A49" t="s">
        <v>28</v>
      </c>
    </row>
    <row r="50" spans="1:1">
      <c r="A50" t="s">
        <v>29</v>
      </c>
    </row>
    <row r="51" spans="1:1">
      <c r="A51" t="s">
        <v>30</v>
      </c>
    </row>
    <row r="52" spans="1:1">
      <c r="A52" t="s">
        <v>31</v>
      </c>
    </row>
    <row r="53" spans="1:1">
      <c r="A53" t="s">
        <v>32</v>
      </c>
    </row>
    <row r="54" spans="1:1">
      <c r="A54" t="s">
        <v>33</v>
      </c>
    </row>
    <row r="55" spans="1:1">
      <c r="A55" t="s">
        <v>34</v>
      </c>
    </row>
    <row r="56" spans="1:1">
      <c r="A56" t="s">
        <v>35</v>
      </c>
    </row>
    <row r="57" spans="1:1">
      <c r="A57" t="s">
        <v>36</v>
      </c>
    </row>
    <row r="58" spans="1:1">
      <c r="A58" t="s">
        <v>37</v>
      </c>
    </row>
    <row r="59" spans="1:1">
      <c r="A59" t="s">
        <v>38</v>
      </c>
    </row>
    <row r="60" spans="1:1">
      <c r="A60" t="s">
        <v>39</v>
      </c>
    </row>
    <row r="61" spans="1:1">
      <c r="A61" t="s">
        <v>40</v>
      </c>
    </row>
    <row r="62" spans="1:1">
      <c r="A62" t="s">
        <v>41</v>
      </c>
    </row>
    <row r="63" spans="1:1">
      <c r="A63" t="s">
        <v>42</v>
      </c>
    </row>
    <row r="64" spans="1:1">
      <c r="A64" t="s">
        <v>43</v>
      </c>
    </row>
    <row r="65" spans="1:1">
      <c r="A65" t="s">
        <v>44</v>
      </c>
    </row>
    <row r="66" spans="1:1">
      <c r="A66" t="s">
        <v>45</v>
      </c>
    </row>
    <row r="67" spans="1:1">
      <c r="A67" t="s">
        <v>46</v>
      </c>
    </row>
    <row r="68" spans="1:1">
      <c r="A68" t="s">
        <v>47</v>
      </c>
    </row>
    <row r="69" spans="1:1">
      <c r="A69" t="s">
        <v>48</v>
      </c>
    </row>
    <row r="70" spans="1:1">
      <c r="A70" t="s">
        <v>49</v>
      </c>
    </row>
    <row r="71" spans="1:1">
      <c r="A71" t="s">
        <v>50</v>
      </c>
    </row>
    <row r="72" spans="1:1">
      <c r="A72" t="s">
        <v>51</v>
      </c>
    </row>
    <row r="73" spans="1:1">
      <c r="A73" t="s">
        <v>52</v>
      </c>
    </row>
    <row r="74" spans="1:1">
      <c r="A74" t="s">
        <v>53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/>
  </sheetPr>
  <dimension ref="A1:I94"/>
  <sheetViews>
    <sheetView topLeftCell="A32" workbookViewId="0">
      <selection activeCell="E55" sqref="E55"/>
    </sheetView>
  </sheetViews>
  <sheetFormatPr defaultRowHeight="14.5"/>
  <sheetData>
    <row r="1" spans="1:9">
      <c r="A1" t="s">
        <v>0</v>
      </c>
      <c r="B1" t="s">
        <v>1</v>
      </c>
      <c r="C1" t="s">
        <v>2</v>
      </c>
      <c r="D1" s="7" t="s">
        <v>119</v>
      </c>
      <c r="E1" s="7" t="s">
        <v>118</v>
      </c>
      <c r="F1" t="s">
        <v>3</v>
      </c>
      <c r="G1" t="s">
        <v>4</v>
      </c>
      <c r="H1" t="s">
        <v>5</v>
      </c>
      <c r="I1" t="s">
        <v>134</v>
      </c>
    </row>
    <row r="2" spans="1:9">
      <c r="B2">
        <v>2018</v>
      </c>
      <c r="C2">
        <v>2018</v>
      </c>
      <c r="D2" s="7" t="s">
        <v>117</v>
      </c>
      <c r="E2" s="7" t="s">
        <v>116</v>
      </c>
      <c r="F2">
        <v>21467</v>
      </c>
      <c r="G2">
        <v>3848208</v>
      </c>
      <c r="H2">
        <v>557.79999999999995</v>
      </c>
      <c r="I2" t="str">
        <f>C2&amp;D2</f>
        <v>2018&lt; 1 year</v>
      </c>
    </row>
    <row r="3" spans="1:9">
      <c r="B3">
        <v>2018</v>
      </c>
      <c r="C3">
        <v>2018</v>
      </c>
      <c r="D3" s="7" t="s">
        <v>115</v>
      </c>
      <c r="E3" s="7" t="s">
        <v>114</v>
      </c>
      <c r="F3">
        <v>3830</v>
      </c>
      <c r="G3">
        <v>15962067</v>
      </c>
      <c r="H3">
        <v>24</v>
      </c>
      <c r="I3" t="str">
        <f t="shared" ref="I3:I61" si="0">C3&amp;D3</f>
        <v>20181-4 years</v>
      </c>
    </row>
    <row r="4" spans="1:9">
      <c r="B4">
        <v>2018</v>
      </c>
      <c r="C4">
        <v>2018</v>
      </c>
      <c r="D4" s="7" t="s">
        <v>113</v>
      </c>
      <c r="E4" s="7" t="s">
        <v>112</v>
      </c>
      <c r="F4">
        <v>5450</v>
      </c>
      <c r="G4">
        <v>41075169</v>
      </c>
      <c r="H4">
        <v>13.3</v>
      </c>
      <c r="I4" t="str">
        <f t="shared" si="0"/>
        <v>20185-14 years</v>
      </c>
    </row>
    <row r="5" spans="1:9">
      <c r="B5">
        <v>2018</v>
      </c>
      <c r="C5">
        <v>2018</v>
      </c>
      <c r="D5" s="7" t="s">
        <v>111</v>
      </c>
      <c r="E5" s="7" t="s">
        <v>110</v>
      </c>
      <c r="F5">
        <v>30154</v>
      </c>
      <c r="G5">
        <v>42970800</v>
      </c>
      <c r="H5">
        <v>70.2</v>
      </c>
      <c r="I5" t="str">
        <f t="shared" si="0"/>
        <v>201815-24 years</v>
      </c>
    </row>
    <row r="6" spans="1:9">
      <c r="B6">
        <v>2018</v>
      </c>
      <c r="C6">
        <v>2018</v>
      </c>
      <c r="D6" s="7" t="s">
        <v>109</v>
      </c>
      <c r="E6" s="7" t="s">
        <v>108</v>
      </c>
      <c r="F6">
        <v>58844</v>
      </c>
      <c r="G6">
        <v>45697774</v>
      </c>
      <c r="H6">
        <v>128.80000000000001</v>
      </c>
      <c r="I6" t="str">
        <f t="shared" si="0"/>
        <v>201825-34 years</v>
      </c>
    </row>
    <row r="7" spans="1:9">
      <c r="B7">
        <v>2018</v>
      </c>
      <c r="C7">
        <v>2018</v>
      </c>
      <c r="D7" s="7" t="s">
        <v>107</v>
      </c>
      <c r="E7" s="7" t="s">
        <v>106</v>
      </c>
      <c r="F7">
        <v>80380</v>
      </c>
      <c r="G7">
        <v>41277888</v>
      </c>
      <c r="H7">
        <v>194.7</v>
      </c>
      <c r="I7" t="str">
        <f t="shared" si="0"/>
        <v>201835-44 years</v>
      </c>
    </row>
    <row r="8" spans="1:9">
      <c r="B8">
        <v>2018</v>
      </c>
      <c r="C8">
        <v>2018</v>
      </c>
      <c r="D8" s="7" t="s">
        <v>105</v>
      </c>
      <c r="E8" s="7" t="s">
        <v>104</v>
      </c>
      <c r="F8">
        <v>164837</v>
      </c>
      <c r="G8">
        <v>41631699</v>
      </c>
      <c r="H8">
        <v>395.9</v>
      </c>
      <c r="I8" t="str">
        <f t="shared" si="0"/>
        <v>201845-54 years</v>
      </c>
    </row>
    <row r="9" spans="1:9">
      <c r="B9">
        <v>2018</v>
      </c>
      <c r="C9">
        <v>2018</v>
      </c>
      <c r="D9" s="7" t="s">
        <v>103</v>
      </c>
      <c r="E9" s="7" t="s">
        <v>102</v>
      </c>
      <c r="F9">
        <v>374836</v>
      </c>
      <c r="G9">
        <v>42272636</v>
      </c>
      <c r="H9">
        <v>886.7</v>
      </c>
      <c r="I9" t="str">
        <f t="shared" si="0"/>
        <v>201855-64 years</v>
      </c>
    </row>
    <row r="10" spans="1:9">
      <c r="B10">
        <v>2018</v>
      </c>
      <c r="C10">
        <v>2018</v>
      </c>
      <c r="D10" s="7" t="s">
        <v>101</v>
      </c>
      <c r="E10" s="7" t="s">
        <v>100</v>
      </c>
      <c r="F10">
        <v>543778</v>
      </c>
      <c r="G10">
        <v>30492316</v>
      </c>
      <c r="H10">
        <v>1783.3</v>
      </c>
      <c r="I10" t="str">
        <f t="shared" si="0"/>
        <v>201865-74 years</v>
      </c>
    </row>
    <row r="11" spans="1:9">
      <c r="B11">
        <v>2018</v>
      </c>
      <c r="C11">
        <v>2018</v>
      </c>
      <c r="D11" s="7" t="s">
        <v>99</v>
      </c>
      <c r="E11" s="7" t="s">
        <v>98</v>
      </c>
      <c r="F11">
        <v>675205</v>
      </c>
      <c r="G11">
        <v>15394374</v>
      </c>
      <c r="H11">
        <v>4386.1000000000004</v>
      </c>
      <c r="I11" t="str">
        <f t="shared" si="0"/>
        <v>201875-84 years</v>
      </c>
    </row>
    <row r="12" spans="1:9">
      <c r="B12">
        <v>2018</v>
      </c>
      <c r="C12">
        <v>2018</v>
      </c>
      <c r="D12" s="7" t="s">
        <v>97</v>
      </c>
      <c r="E12" s="7" t="s">
        <v>96</v>
      </c>
      <c r="F12">
        <v>880280</v>
      </c>
      <c r="G12">
        <v>6544503</v>
      </c>
      <c r="H12">
        <v>13450.7</v>
      </c>
      <c r="I12" t="str">
        <f t="shared" si="0"/>
        <v>201885+ years</v>
      </c>
    </row>
    <row r="13" spans="1:9">
      <c r="B13">
        <v>2018</v>
      </c>
      <c r="C13">
        <v>2018</v>
      </c>
      <c r="D13" s="7" t="s">
        <v>95</v>
      </c>
      <c r="E13" s="7" t="s">
        <v>94</v>
      </c>
      <c r="F13">
        <v>144</v>
      </c>
      <c r="G13" t="s">
        <v>93</v>
      </c>
      <c r="H13" t="s">
        <v>93</v>
      </c>
      <c r="I13" t="str">
        <f t="shared" si="0"/>
        <v>2018Not Stated</v>
      </c>
    </row>
    <row r="14" spans="1:9">
      <c r="B14">
        <v>2019</v>
      </c>
      <c r="C14">
        <v>2019</v>
      </c>
      <c r="D14" s="7" t="s">
        <v>117</v>
      </c>
      <c r="E14" s="7" t="s">
        <v>116</v>
      </c>
      <c r="F14">
        <v>20921</v>
      </c>
      <c r="G14">
        <v>3783052</v>
      </c>
      <c r="H14">
        <v>553</v>
      </c>
      <c r="I14" t="str">
        <f t="shared" si="0"/>
        <v>2019&lt; 1 year</v>
      </c>
    </row>
    <row r="15" spans="1:9">
      <c r="B15">
        <v>2019</v>
      </c>
      <c r="C15">
        <v>2019</v>
      </c>
      <c r="D15" s="7" t="s">
        <v>115</v>
      </c>
      <c r="E15" s="7" t="s">
        <v>114</v>
      </c>
      <c r="F15">
        <v>3676</v>
      </c>
      <c r="G15">
        <v>15793631</v>
      </c>
      <c r="H15">
        <v>23.3</v>
      </c>
      <c r="I15" t="str">
        <f t="shared" si="0"/>
        <v>20191-4 years</v>
      </c>
    </row>
    <row r="16" spans="1:9">
      <c r="B16">
        <v>2019</v>
      </c>
      <c r="C16">
        <v>2019</v>
      </c>
      <c r="D16" s="7" t="s">
        <v>113</v>
      </c>
      <c r="E16" s="7" t="s">
        <v>112</v>
      </c>
      <c r="F16">
        <v>5497</v>
      </c>
      <c r="G16">
        <v>40994163</v>
      </c>
      <c r="H16">
        <v>13.4</v>
      </c>
      <c r="I16" t="str">
        <f t="shared" si="0"/>
        <v>20195-14 years</v>
      </c>
    </row>
    <row r="17" spans="2:9">
      <c r="B17">
        <v>2019</v>
      </c>
      <c r="C17">
        <v>2019</v>
      </c>
      <c r="D17" s="7" t="s">
        <v>111</v>
      </c>
      <c r="E17" s="7" t="s">
        <v>110</v>
      </c>
      <c r="F17">
        <v>29771</v>
      </c>
      <c r="G17">
        <v>42687510</v>
      </c>
      <c r="H17">
        <v>69.7</v>
      </c>
      <c r="I17" t="str">
        <f t="shared" si="0"/>
        <v>201915-24 years</v>
      </c>
    </row>
    <row r="18" spans="2:9">
      <c r="B18">
        <v>2019</v>
      </c>
      <c r="C18">
        <v>2019</v>
      </c>
      <c r="D18" s="7" t="s">
        <v>109</v>
      </c>
      <c r="E18" s="7" t="s">
        <v>108</v>
      </c>
      <c r="F18">
        <v>59178</v>
      </c>
      <c r="G18">
        <v>45940321</v>
      </c>
      <c r="H18">
        <v>128.80000000000001</v>
      </c>
      <c r="I18" t="str">
        <f t="shared" si="0"/>
        <v>201925-34 years</v>
      </c>
    </row>
    <row r="19" spans="2:9">
      <c r="B19">
        <v>2019</v>
      </c>
      <c r="C19">
        <v>2019</v>
      </c>
      <c r="D19" s="7" t="s">
        <v>107</v>
      </c>
      <c r="E19" s="7" t="s">
        <v>106</v>
      </c>
      <c r="F19">
        <v>82986</v>
      </c>
      <c r="G19">
        <v>41659144</v>
      </c>
      <c r="H19">
        <v>199.2</v>
      </c>
      <c r="I19" t="str">
        <f t="shared" si="0"/>
        <v>201935-44 years</v>
      </c>
    </row>
    <row r="20" spans="2:9">
      <c r="B20">
        <v>2019</v>
      </c>
      <c r="C20">
        <v>2019</v>
      </c>
      <c r="D20" s="7" t="s">
        <v>105</v>
      </c>
      <c r="E20" s="7" t="s">
        <v>104</v>
      </c>
      <c r="F20">
        <v>160393</v>
      </c>
      <c r="G20">
        <v>40874902</v>
      </c>
      <c r="H20">
        <v>392.4</v>
      </c>
      <c r="I20" t="str">
        <f t="shared" si="0"/>
        <v>201945-54 years</v>
      </c>
    </row>
    <row r="21" spans="2:9">
      <c r="B21">
        <v>2019</v>
      </c>
      <c r="C21">
        <v>2019</v>
      </c>
      <c r="D21" s="7" t="s">
        <v>103</v>
      </c>
      <c r="E21" s="7" t="s">
        <v>102</v>
      </c>
      <c r="F21">
        <v>374937</v>
      </c>
      <c r="G21">
        <v>42448537</v>
      </c>
      <c r="H21">
        <v>883.3</v>
      </c>
      <c r="I21" t="str">
        <f t="shared" si="0"/>
        <v>201955-64 years</v>
      </c>
    </row>
    <row r="22" spans="2:9">
      <c r="B22">
        <v>2019</v>
      </c>
      <c r="C22">
        <v>2019</v>
      </c>
      <c r="D22" s="7" t="s">
        <v>101</v>
      </c>
      <c r="E22" s="7" t="s">
        <v>100</v>
      </c>
      <c r="F22">
        <v>555559</v>
      </c>
      <c r="G22">
        <v>31483433</v>
      </c>
      <c r="H22">
        <v>1764.6</v>
      </c>
      <c r="I22" t="str">
        <f t="shared" si="0"/>
        <v>201965-74 years</v>
      </c>
    </row>
    <row r="23" spans="2:9">
      <c r="B23">
        <v>2019</v>
      </c>
      <c r="C23">
        <v>2019</v>
      </c>
      <c r="D23" s="7" t="s">
        <v>99</v>
      </c>
      <c r="E23" s="7" t="s">
        <v>98</v>
      </c>
      <c r="F23">
        <v>688027</v>
      </c>
      <c r="G23">
        <v>15969872</v>
      </c>
      <c r="H23">
        <v>4308.3</v>
      </c>
      <c r="I23" t="str">
        <f t="shared" si="0"/>
        <v>201975-84 years</v>
      </c>
    </row>
    <row r="24" spans="2:9">
      <c r="B24">
        <v>2019</v>
      </c>
      <c r="C24">
        <v>2019</v>
      </c>
      <c r="D24" s="7" t="s">
        <v>97</v>
      </c>
      <c r="E24" s="7" t="s">
        <v>96</v>
      </c>
      <c r="F24">
        <v>873746</v>
      </c>
      <c r="G24">
        <v>6604958</v>
      </c>
      <c r="H24">
        <v>13228.6</v>
      </c>
      <c r="I24" t="str">
        <f t="shared" si="0"/>
        <v>201985+ years</v>
      </c>
    </row>
    <row r="25" spans="2:9">
      <c r="B25">
        <v>2019</v>
      </c>
      <c r="C25">
        <v>2019</v>
      </c>
      <c r="D25" s="7" t="s">
        <v>95</v>
      </c>
      <c r="E25" s="7" t="s">
        <v>94</v>
      </c>
      <c r="F25">
        <v>147</v>
      </c>
      <c r="G25" t="s">
        <v>93</v>
      </c>
      <c r="H25" t="s">
        <v>93</v>
      </c>
      <c r="I25" t="str">
        <f t="shared" si="0"/>
        <v>2019Not Stated</v>
      </c>
    </row>
    <row r="26" spans="2:9">
      <c r="B26">
        <v>2020</v>
      </c>
      <c r="C26">
        <v>2020</v>
      </c>
      <c r="D26" s="7" t="s">
        <v>117</v>
      </c>
      <c r="E26" s="7" t="s">
        <v>116</v>
      </c>
      <c r="F26">
        <v>19582</v>
      </c>
      <c r="G26">
        <v>3735010</v>
      </c>
      <c r="H26">
        <v>524.29999999999995</v>
      </c>
      <c r="I26" t="str">
        <f t="shared" si="0"/>
        <v>2020&lt; 1 year</v>
      </c>
    </row>
    <row r="27" spans="2:9">
      <c r="B27">
        <v>2020</v>
      </c>
      <c r="C27">
        <v>2020</v>
      </c>
      <c r="D27" s="7" t="s">
        <v>115</v>
      </c>
      <c r="E27" s="7" t="s">
        <v>114</v>
      </c>
      <c r="F27">
        <v>3529</v>
      </c>
      <c r="G27">
        <v>15566282</v>
      </c>
      <c r="H27">
        <v>22.7</v>
      </c>
      <c r="I27" t="str">
        <f t="shared" si="0"/>
        <v>20201-4 years</v>
      </c>
    </row>
    <row r="28" spans="2:9">
      <c r="B28">
        <v>2020</v>
      </c>
      <c r="C28">
        <v>2020</v>
      </c>
      <c r="D28" s="7" t="s">
        <v>113</v>
      </c>
      <c r="E28" s="7" t="s">
        <v>112</v>
      </c>
      <c r="F28">
        <v>5623</v>
      </c>
      <c r="G28">
        <v>40992134</v>
      </c>
      <c r="H28">
        <v>13.7</v>
      </c>
      <c r="I28" t="str">
        <f t="shared" si="0"/>
        <v>20205-14 years</v>
      </c>
    </row>
    <row r="29" spans="2:9">
      <c r="B29">
        <v>2020</v>
      </c>
      <c r="C29">
        <v>2020</v>
      </c>
      <c r="D29" s="7" t="s">
        <v>111</v>
      </c>
      <c r="E29" s="7" t="s">
        <v>110</v>
      </c>
      <c r="F29">
        <v>35816</v>
      </c>
      <c r="G29">
        <v>42555684</v>
      </c>
      <c r="H29">
        <v>84.2</v>
      </c>
      <c r="I29" t="str">
        <f t="shared" si="0"/>
        <v>202015-24 years</v>
      </c>
    </row>
    <row r="30" spans="2:9">
      <c r="B30">
        <v>2020</v>
      </c>
      <c r="C30">
        <v>2020</v>
      </c>
      <c r="D30" s="7" t="s">
        <v>109</v>
      </c>
      <c r="E30" s="7" t="s">
        <v>108</v>
      </c>
      <c r="F30">
        <v>73486</v>
      </c>
      <c r="G30">
        <v>46069646</v>
      </c>
      <c r="H30">
        <v>159.5</v>
      </c>
      <c r="I30" t="str">
        <f t="shared" si="0"/>
        <v>202025-34 years</v>
      </c>
    </row>
    <row r="31" spans="2:9">
      <c r="B31">
        <v>2020</v>
      </c>
      <c r="C31">
        <v>2020</v>
      </c>
      <c r="D31" s="7" t="s">
        <v>107</v>
      </c>
      <c r="E31" s="7" t="s">
        <v>106</v>
      </c>
      <c r="F31">
        <v>104490</v>
      </c>
      <c r="G31">
        <v>42136192</v>
      </c>
      <c r="H31">
        <v>248</v>
      </c>
      <c r="I31" t="str">
        <f t="shared" si="0"/>
        <v>202035-44 years</v>
      </c>
    </row>
    <row r="32" spans="2:9">
      <c r="B32">
        <v>2020</v>
      </c>
      <c r="C32">
        <v>2020</v>
      </c>
      <c r="D32" s="7" t="s">
        <v>105</v>
      </c>
      <c r="E32" s="7" t="s">
        <v>104</v>
      </c>
      <c r="F32">
        <v>191142</v>
      </c>
      <c r="G32">
        <v>40366133</v>
      </c>
      <c r="H32">
        <v>473.5</v>
      </c>
      <c r="I32" t="str">
        <f t="shared" si="0"/>
        <v>202045-54 years</v>
      </c>
    </row>
    <row r="33" spans="2:9">
      <c r="B33">
        <v>2020</v>
      </c>
      <c r="C33">
        <v>2020</v>
      </c>
      <c r="D33" s="7" t="s">
        <v>103</v>
      </c>
      <c r="E33" s="7" t="s">
        <v>102</v>
      </c>
      <c r="F33">
        <v>440549</v>
      </c>
      <c r="G33">
        <v>42403677</v>
      </c>
      <c r="H33">
        <v>1038.9000000000001</v>
      </c>
      <c r="I33" t="str">
        <f t="shared" si="0"/>
        <v>202055-64 years</v>
      </c>
    </row>
    <row r="34" spans="2:9">
      <c r="B34">
        <v>2020</v>
      </c>
      <c r="C34">
        <v>2020</v>
      </c>
      <c r="D34" s="7" t="s">
        <v>101</v>
      </c>
      <c r="E34" s="7" t="s">
        <v>100</v>
      </c>
      <c r="F34">
        <v>674507</v>
      </c>
      <c r="G34">
        <v>32549398</v>
      </c>
      <c r="H34">
        <v>2072.3000000000002</v>
      </c>
      <c r="I34" t="str">
        <f t="shared" si="0"/>
        <v>202065-74 years</v>
      </c>
    </row>
    <row r="35" spans="2:9">
      <c r="B35">
        <v>2020</v>
      </c>
      <c r="C35">
        <v>2020</v>
      </c>
      <c r="D35" s="7" t="s">
        <v>99</v>
      </c>
      <c r="E35" s="7" t="s">
        <v>98</v>
      </c>
      <c r="F35">
        <v>822084</v>
      </c>
      <c r="G35">
        <v>16451547</v>
      </c>
      <c r="H35">
        <v>4997</v>
      </c>
      <c r="I35" t="str">
        <f t="shared" si="0"/>
        <v>202075-84 years</v>
      </c>
    </row>
    <row r="36" spans="2:9">
      <c r="B36">
        <v>2020</v>
      </c>
      <c r="C36">
        <v>2020</v>
      </c>
      <c r="D36" s="7" t="s">
        <v>97</v>
      </c>
      <c r="E36" s="7" t="s">
        <v>96</v>
      </c>
      <c r="F36">
        <v>1012805</v>
      </c>
      <c r="G36">
        <v>6658420</v>
      </c>
      <c r="H36">
        <v>15210.9</v>
      </c>
      <c r="I36" t="str">
        <f t="shared" si="0"/>
        <v>202085+ years</v>
      </c>
    </row>
    <row r="37" spans="2:9">
      <c r="B37">
        <v>2020</v>
      </c>
      <c r="C37">
        <v>2020</v>
      </c>
      <c r="D37" s="7" t="s">
        <v>95</v>
      </c>
      <c r="E37" s="7" t="s">
        <v>94</v>
      </c>
      <c r="F37">
        <v>116</v>
      </c>
      <c r="G37" t="s">
        <v>93</v>
      </c>
      <c r="H37" t="s">
        <v>93</v>
      </c>
      <c r="I37" t="str">
        <f t="shared" si="0"/>
        <v>2020Not Stated</v>
      </c>
    </row>
    <row r="38" spans="2:9">
      <c r="B38" t="s">
        <v>75</v>
      </c>
      <c r="C38">
        <v>2021</v>
      </c>
      <c r="D38" s="7" t="s">
        <v>117</v>
      </c>
      <c r="E38" s="7" t="s">
        <v>116</v>
      </c>
      <c r="F38">
        <v>19920</v>
      </c>
      <c r="G38">
        <v>3735010</v>
      </c>
      <c r="H38">
        <v>533.29999999999995</v>
      </c>
      <c r="I38" t="str">
        <f t="shared" si="0"/>
        <v>2021&lt; 1 year</v>
      </c>
    </row>
    <row r="39" spans="2:9">
      <c r="B39" t="s">
        <v>75</v>
      </c>
      <c r="C39">
        <v>2021</v>
      </c>
      <c r="D39" s="7" t="s">
        <v>115</v>
      </c>
      <c r="E39" s="7" t="s">
        <v>114</v>
      </c>
      <c r="F39">
        <v>3816</v>
      </c>
      <c r="G39">
        <v>15566282</v>
      </c>
      <c r="H39">
        <v>24.5</v>
      </c>
      <c r="I39" t="str">
        <f t="shared" si="0"/>
        <v>20211-4 years</v>
      </c>
    </row>
    <row r="40" spans="2:9">
      <c r="B40" t="s">
        <v>75</v>
      </c>
      <c r="C40">
        <v>2021</v>
      </c>
      <c r="D40" s="7" t="s">
        <v>113</v>
      </c>
      <c r="E40" s="7" t="s">
        <v>112</v>
      </c>
      <c r="F40">
        <v>5975</v>
      </c>
      <c r="G40">
        <v>40992134</v>
      </c>
      <c r="H40">
        <v>14.6</v>
      </c>
      <c r="I40" t="str">
        <f t="shared" si="0"/>
        <v>20215-14 years</v>
      </c>
    </row>
    <row r="41" spans="2:9">
      <c r="B41" t="s">
        <v>75</v>
      </c>
      <c r="C41">
        <v>2021</v>
      </c>
      <c r="D41" s="7" t="s">
        <v>111</v>
      </c>
      <c r="E41" s="7" t="s">
        <v>110</v>
      </c>
      <c r="F41">
        <v>38308</v>
      </c>
      <c r="G41">
        <v>42555684</v>
      </c>
      <c r="H41">
        <v>90</v>
      </c>
      <c r="I41" t="str">
        <f t="shared" si="0"/>
        <v>202115-24 years</v>
      </c>
    </row>
    <row r="42" spans="2:9">
      <c r="B42" t="s">
        <v>75</v>
      </c>
      <c r="C42">
        <v>2021</v>
      </c>
      <c r="D42" s="7" t="s">
        <v>109</v>
      </c>
      <c r="E42" s="7" t="s">
        <v>108</v>
      </c>
      <c r="F42">
        <v>82274</v>
      </c>
      <c r="G42">
        <v>46069646</v>
      </c>
      <c r="H42">
        <v>178.6</v>
      </c>
      <c r="I42" t="str">
        <f t="shared" si="0"/>
        <v>202125-34 years</v>
      </c>
    </row>
    <row r="43" spans="2:9">
      <c r="B43" t="s">
        <v>75</v>
      </c>
      <c r="C43">
        <v>2021</v>
      </c>
      <c r="D43" s="7" t="s">
        <v>107</v>
      </c>
      <c r="E43" s="7" t="s">
        <v>106</v>
      </c>
      <c r="F43">
        <v>124940</v>
      </c>
      <c r="G43">
        <v>42136192</v>
      </c>
      <c r="H43">
        <v>296.5</v>
      </c>
      <c r="I43" t="str">
        <f t="shared" si="0"/>
        <v>202135-44 years</v>
      </c>
    </row>
    <row r="44" spans="2:9">
      <c r="B44" t="s">
        <v>75</v>
      </c>
      <c r="C44">
        <v>2021</v>
      </c>
      <c r="D44" s="7" t="s">
        <v>105</v>
      </c>
      <c r="E44" s="7" t="s">
        <v>104</v>
      </c>
      <c r="F44">
        <v>216037</v>
      </c>
      <c r="G44">
        <v>40366133</v>
      </c>
      <c r="H44">
        <v>535.20000000000005</v>
      </c>
      <c r="I44" t="str">
        <f t="shared" si="0"/>
        <v>202145-54 years</v>
      </c>
    </row>
    <row r="45" spans="2:9">
      <c r="B45" t="s">
        <v>75</v>
      </c>
      <c r="C45">
        <v>2021</v>
      </c>
      <c r="D45" s="7" t="s">
        <v>103</v>
      </c>
      <c r="E45" s="7" t="s">
        <v>102</v>
      </c>
      <c r="F45">
        <v>478172</v>
      </c>
      <c r="G45">
        <v>42403677</v>
      </c>
      <c r="H45">
        <v>1127.7</v>
      </c>
      <c r="I45" t="str">
        <f t="shared" si="0"/>
        <v>202155-64 years</v>
      </c>
    </row>
    <row r="46" spans="2:9">
      <c r="B46" t="s">
        <v>75</v>
      </c>
      <c r="C46">
        <v>2021</v>
      </c>
      <c r="D46" s="7" t="s">
        <v>101</v>
      </c>
      <c r="E46" s="7" t="s">
        <v>100</v>
      </c>
      <c r="F46">
        <v>724267</v>
      </c>
      <c r="G46">
        <v>32549398</v>
      </c>
      <c r="H46">
        <v>2225.1</v>
      </c>
      <c r="I46" t="str">
        <f t="shared" si="0"/>
        <v>202165-74 years</v>
      </c>
    </row>
    <row r="47" spans="2:9">
      <c r="B47" t="s">
        <v>75</v>
      </c>
      <c r="C47">
        <v>2021</v>
      </c>
      <c r="D47" s="7" t="s">
        <v>99</v>
      </c>
      <c r="E47" s="7" t="s">
        <v>98</v>
      </c>
      <c r="F47">
        <v>829654</v>
      </c>
      <c r="G47">
        <v>16451547</v>
      </c>
      <c r="H47">
        <v>5043</v>
      </c>
      <c r="I47" t="str">
        <f t="shared" si="0"/>
        <v>202175-84 years</v>
      </c>
    </row>
    <row r="48" spans="2:9">
      <c r="B48" t="s">
        <v>75</v>
      </c>
      <c r="C48">
        <v>2021</v>
      </c>
      <c r="D48" s="7" t="s">
        <v>97</v>
      </c>
      <c r="E48" s="7" t="s">
        <v>96</v>
      </c>
      <c r="F48">
        <v>940779</v>
      </c>
      <c r="G48">
        <v>6658420</v>
      </c>
      <c r="H48">
        <v>14129.2</v>
      </c>
      <c r="I48" t="str">
        <f t="shared" si="0"/>
        <v>202185+ years</v>
      </c>
    </row>
    <row r="49" spans="1:9">
      <c r="B49" t="s">
        <v>75</v>
      </c>
      <c r="C49">
        <v>2021</v>
      </c>
      <c r="D49" s="7" t="s">
        <v>95</v>
      </c>
      <c r="E49" s="7" t="s">
        <v>94</v>
      </c>
      <c r="F49">
        <v>93</v>
      </c>
      <c r="G49" t="s">
        <v>93</v>
      </c>
      <c r="H49" t="s">
        <v>93</v>
      </c>
      <c r="I49" t="str">
        <f t="shared" si="0"/>
        <v>2021Not Stated</v>
      </c>
    </row>
    <row r="50" spans="1:9">
      <c r="B50" t="s">
        <v>132</v>
      </c>
      <c r="C50">
        <v>2022</v>
      </c>
      <c r="D50" s="7" t="s">
        <v>117</v>
      </c>
      <c r="E50" s="7" t="s">
        <v>116</v>
      </c>
      <c r="F50">
        <v>11566</v>
      </c>
      <c r="G50">
        <v>3735010</v>
      </c>
      <c r="H50">
        <v>309.7</v>
      </c>
      <c r="I50" t="str">
        <f t="shared" si="0"/>
        <v>2022&lt; 1 year</v>
      </c>
    </row>
    <row r="51" spans="1:9">
      <c r="B51" t="s">
        <v>132</v>
      </c>
      <c r="C51">
        <v>2022</v>
      </c>
      <c r="D51" s="7" t="s">
        <v>115</v>
      </c>
      <c r="E51" s="7" t="s">
        <v>114</v>
      </c>
      <c r="F51">
        <v>2393</v>
      </c>
      <c r="G51">
        <v>15566282</v>
      </c>
      <c r="H51">
        <v>15.4</v>
      </c>
      <c r="I51" t="str">
        <f t="shared" si="0"/>
        <v>20221-4 years</v>
      </c>
    </row>
    <row r="52" spans="1:9">
      <c r="B52" t="s">
        <v>132</v>
      </c>
      <c r="C52">
        <v>2022</v>
      </c>
      <c r="D52" s="7" t="s">
        <v>113</v>
      </c>
      <c r="E52" s="7" t="s">
        <v>112</v>
      </c>
      <c r="F52">
        <v>3678</v>
      </c>
      <c r="G52">
        <v>40992134</v>
      </c>
      <c r="H52">
        <v>9</v>
      </c>
      <c r="I52" t="str">
        <f t="shared" si="0"/>
        <v>20225-14 years</v>
      </c>
    </row>
    <row r="53" spans="1:9">
      <c r="B53" t="s">
        <v>132</v>
      </c>
      <c r="C53">
        <v>2022</v>
      </c>
      <c r="D53" s="7" t="s">
        <v>111</v>
      </c>
      <c r="E53" s="7" t="s">
        <v>110</v>
      </c>
      <c r="F53">
        <v>20899</v>
      </c>
      <c r="G53">
        <v>42555684</v>
      </c>
      <c r="H53">
        <v>49.1</v>
      </c>
      <c r="I53" t="str">
        <f t="shared" si="0"/>
        <v>202215-24 years</v>
      </c>
    </row>
    <row r="54" spans="1:9">
      <c r="B54" t="s">
        <v>132</v>
      </c>
      <c r="C54">
        <v>2022</v>
      </c>
      <c r="D54" s="7" t="s">
        <v>109</v>
      </c>
      <c r="E54" s="7" t="s">
        <v>108</v>
      </c>
      <c r="F54">
        <v>44498</v>
      </c>
      <c r="G54">
        <v>46069646</v>
      </c>
      <c r="H54">
        <v>96.6</v>
      </c>
      <c r="I54" t="str">
        <f t="shared" si="0"/>
        <v>202225-34 years</v>
      </c>
    </row>
    <row r="55" spans="1:9">
      <c r="B55" t="s">
        <v>132</v>
      </c>
      <c r="C55">
        <v>2022</v>
      </c>
      <c r="D55" s="7" t="s">
        <v>107</v>
      </c>
      <c r="E55" s="7" t="s">
        <v>106</v>
      </c>
      <c r="F55">
        <v>67597</v>
      </c>
      <c r="G55">
        <v>42136192</v>
      </c>
      <c r="H55">
        <v>160.4</v>
      </c>
      <c r="I55" t="str">
        <f t="shared" si="0"/>
        <v>202235-44 years</v>
      </c>
    </row>
    <row r="56" spans="1:9">
      <c r="B56" t="s">
        <v>132</v>
      </c>
      <c r="C56">
        <v>2022</v>
      </c>
      <c r="D56" s="7" t="s">
        <v>105</v>
      </c>
      <c r="E56" s="7" t="s">
        <v>104</v>
      </c>
      <c r="F56">
        <v>114165</v>
      </c>
      <c r="G56">
        <v>40366133</v>
      </c>
      <c r="H56">
        <v>282.8</v>
      </c>
      <c r="I56" t="str">
        <f t="shared" si="0"/>
        <v>202245-54 years</v>
      </c>
    </row>
    <row r="57" spans="1:9">
      <c r="B57" t="s">
        <v>132</v>
      </c>
      <c r="C57">
        <v>2022</v>
      </c>
      <c r="D57" s="7" t="s">
        <v>103</v>
      </c>
      <c r="E57" s="7" t="s">
        <v>102</v>
      </c>
      <c r="F57">
        <v>264299</v>
      </c>
      <c r="G57">
        <v>42403677</v>
      </c>
      <c r="H57">
        <v>623.29999999999995</v>
      </c>
      <c r="I57" t="str">
        <f t="shared" si="0"/>
        <v>202255-64 years</v>
      </c>
    </row>
    <row r="58" spans="1:9">
      <c r="B58" t="s">
        <v>132</v>
      </c>
      <c r="C58">
        <v>2022</v>
      </c>
      <c r="D58" s="7" t="s">
        <v>101</v>
      </c>
      <c r="E58" s="7" t="s">
        <v>100</v>
      </c>
      <c r="F58">
        <v>423217</v>
      </c>
      <c r="G58">
        <v>32549398</v>
      </c>
      <c r="H58">
        <v>1300.2</v>
      </c>
      <c r="I58" t="str">
        <f t="shared" si="0"/>
        <v>202265-74 years</v>
      </c>
    </row>
    <row r="59" spans="1:9">
      <c r="B59" t="s">
        <v>132</v>
      </c>
      <c r="C59">
        <v>2022</v>
      </c>
      <c r="D59" s="7" t="s">
        <v>99</v>
      </c>
      <c r="E59" s="7" t="s">
        <v>98</v>
      </c>
      <c r="F59">
        <v>520134</v>
      </c>
      <c r="G59">
        <v>16451547</v>
      </c>
      <c r="H59">
        <v>3161.6</v>
      </c>
      <c r="I59" t="str">
        <f t="shared" si="0"/>
        <v>202275-84 years</v>
      </c>
    </row>
    <row r="60" spans="1:9">
      <c r="B60" t="s">
        <v>132</v>
      </c>
      <c r="C60">
        <v>2022</v>
      </c>
      <c r="D60" s="7" t="s">
        <v>97</v>
      </c>
      <c r="E60" s="7" t="s">
        <v>96</v>
      </c>
      <c r="F60">
        <v>589254</v>
      </c>
      <c r="G60">
        <v>6658420</v>
      </c>
      <c r="H60">
        <v>8849.7999999999993</v>
      </c>
      <c r="I60" t="str">
        <f t="shared" si="0"/>
        <v>202285+ years</v>
      </c>
    </row>
    <row r="61" spans="1:9">
      <c r="B61" t="s">
        <v>132</v>
      </c>
      <c r="C61">
        <v>2022</v>
      </c>
      <c r="D61" s="7" t="s">
        <v>95</v>
      </c>
      <c r="E61" s="7" t="s">
        <v>94</v>
      </c>
      <c r="F61">
        <v>65</v>
      </c>
      <c r="G61" t="s">
        <v>93</v>
      </c>
      <c r="H61" t="s">
        <v>93</v>
      </c>
      <c r="I61" t="str">
        <f t="shared" si="0"/>
        <v>2022Not Stated</v>
      </c>
    </row>
    <row r="62" spans="1:9">
      <c r="A62" t="s">
        <v>8</v>
      </c>
    </row>
    <row r="63" spans="1:9">
      <c r="A63" t="s">
        <v>74</v>
      </c>
    </row>
    <row r="64" spans="1:9">
      <c r="A64" t="s">
        <v>10</v>
      </c>
    </row>
    <row r="65" spans="1:1">
      <c r="A65" t="s">
        <v>92</v>
      </c>
    </row>
    <row r="66" spans="1:1">
      <c r="A66" t="s">
        <v>91</v>
      </c>
    </row>
    <row r="67" spans="1:1">
      <c r="A67" t="s">
        <v>13</v>
      </c>
    </row>
    <row r="68" spans="1:1">
      <c r="A68" t="s">
        <v>14</v>
      </c>
    </row>
    <row r="69" spans="1:1">
      <c r="A69" t="s">
        <v>16</v>
      </c>
    </row>
    <row r="70" spans="1:1">
      <c r="A70" t="s">
        <v>17</v>
      </c>
    </row>
    <row r="71" spans="1:1">
      <c r="A71" t="s">
        <v>8</v>
      </c>
    </row>
    <row r="72" spans="1:1">
      <c r="A72" t="s">
        <v>72</v>
      </c>
    </row>
    <row r="73" spans="1:1">
      <c r="A73" t="s">
        <v>8</v>
      </c>
    </row>
    <row r="74" spans="1:1">
      <c r="A74" t="s">
        <v>142</v>
      </c>
    </row>
    <row r="75" spans="1:1">
      <c r="A75" t="s">
        <v>8</v>
      </c>
    </row>
    <row r="76" spans="1:1">
      <c r="A76" t="s">
        <v>20</v>
      </c>
    </row>
    <row r="77" spans="1:1">
      <c r="A77" t="s">
        <v>70</v>
      </c>
    </row>
    <row r="78" spans="1:1">
      <c r="A78" t="s">
        <v>69</v>
      </c>
    </row>
    <row r="79" spans="1:1">
      <c r="A79" t="s">
        <v>141</v>
      </c>
    </row>
    <row r="80" spans="1:1">
      <c r="A80" t="s">
        <v>129</v>
      </c>
    </row>
    <row r="81" spans="1:1">
      <c r="A81" t="s">
        <v>8</v>
      </c>
    </row>
    <row r="82" spans="1:1">
      <c r="A82" t="s">
        <v>24</v>
      </c>
    </row>
    <row r="83" spans="1:1">
      <c r="A83" t="s">
        <v>140</v>
      </c>
    </row>
    <row r="84" spans="1:1">
      <c r="A84" t="s">
        <v>87</v>
      </c>
    </row>
    <row r="85" spans="1:1">
      <c r="A85" t="s">
        <v>139</v>
      </c>
    </row>
    <row r="86" spans="1:1">
      <c r="A86" t="s">
        <v>138</v>
      </c>
    </row>
    <row r="87" spans="1:1">
      <c r="A87" t="s">
        <v>61</v>
      </c>
    </row>
    <row r="88" spans="1:1">
      <c r="A88" t="s">
        <v>60</v>
      </c>
    </row>
    <row r="89" spans="1:1">
      <c r="A89" t="s">
        <v>59</v>
      </c>
    </row>
    <row r="90" spans="1:1">
      <c r="A90" t="s">
        <v>58</v>
      </c>
    </row>
    <row r="91" spans="1:1">
      <c r="A91" t="s">
        <v>137</v>
      </c>
    </row>
    <row r="92" spans="1:1">
      <c r="A92" t="s">
        <v>56</v>
      </c>
    </row>
    <row r="93" spans="1:1">
      <c r="A93" t="s">
        <v>55</v>
      </c>
    </row>
    <row r="94" spans="1:1">
      <c r="A94" t="s">
        <v>136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A1:G42"/>
  <sheetViews>
    <sheetView workbookViewId="0">
      <selection activeCell="H31" sqref="H31"/>
    </sheetView>
  </sheetViews>
  <sheetFormatPr defaultRowHeight="14.5"/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B2">
        <v>2018</v>
      </c>
      <c r="C2">
        <v>2018</v>
      </c>
      <c r="D2">
        <v>2839205</v>
      </c>
      <c r="E2">
        <v>327167434</v>
      </c>
      <c r="F2">
        <v>867.8</v>
      </c>
      <c r="G2">
        <v>723.6</v>
      </c>
    </row>
    <row r="3" spans="1:7">
      <c r="B3">
        <v>2019</v>
      </c>
      <c r="C3">
        <v>2019</v>
      </c>
      <c r="D3">
        <v>2854838</v>
      </c>
      <c r="E3">
        <v>328239523</v>
      </c>
      <c r="F3">
        <v>869.7</v>
      </c>
      <c r="G3">
        <v>715.2</v>
      </c>
    </row>
    <row r="4" spans="1:7">
      <c r="B4">
        <v>2020</v>
      </c>
      <c r="C4">
        <v>2020</v>
      </c>
      <c r="D4">
        <v>3383729</v>
      </c>
      <c r="E4">
        <v>329484123</v>
      </c>
      <c r="F4">
        <v>1027</v>
      </c>
      <c r="G4">
        <v>835.4</v>
      </c>
    </row>
    <row r="5" spans="1:7">
      <c r="B5" t="s">
        <v>75</v>
      </c>
      <c r="C5">
        <v>2021</v>
      </c>
      <c r="D5">
        <v>3464235</v>
      </c>
      <c r="E5">
        <v>329484123</v>
      </c>
      <c r="F5">
        <v>1051.4000000000001</v>
      </c>
      <c r="G5">
        <v>858.5</v>
      </c>
    </row>
    <row r="6" spans="1:7">
      <c r="A6" t="s">
        <v>7</v>
      </c>
      <c r="D6">
        <v>12542007</v>
      </c>
      <c r="E6">
        <v>1314375203</v>
      </c>
      <c r="F6">
        <v>954.2</v>
      </c>
      <c r="G6">
        <v>783.9</v>
      </c>
    </row>
    <row r="7" spans="1:7">
      <c r="A7" t="s">
        <v>8</v>
      </c>
    </row>
    <row r="8" spans="1:7">
      <c r="A8" t="s">
        <v>74</v>
      </c>
    </row>
    <row r="9" spans="1:7">
      <c r="A9" t="s">
        <v>10</v>
      </c>
    </row>
    <row r="10" spans="1:7">
      <c r="A10" t="s">
        <v>73</v>
      </c>
    </row>
    <row r="11" spans="1:7">
      <c r="A11" t="s">
        <v>11</v>
      </c>
    </row>
    <row r="12" spans="1:7">
      <c r="A12" t="s">
        <v>12</v>
      </c>
    </row>
    <row r="13" spans="1:7">
      <c r="A13" t="s">
        <v>13</v>
      </c>
    </row>
    <row r="14" spans="1:7">
      <c r="A14" t="s">
        <v>14</v>
      </c>
    </row>
    <row r="15" spans="1:7">
      <c r="A15" t="s">
        <v>15</v>
      </c>
    </row>
    <row r="16" spans="1:7">
      <c r="A16" t="s">
        <v>16</v>
      </c>
    </row>
    <row r="17" spans="1:1">
      <c r="A17" t="s">
        <v>17</v>
      </c>
    </row>
    <row r="18" spans="1:1">
      <c r="A18" t="s">
        <v>8</v>
      </c>
    </row>
    <row r="19" spans="1:1">
      <c r="A19" t="s">
        <v>72</v>
      </c>
    </row>
    <row r="20" spans="1:1">
      <c r="A20" t="s">
        <v>8</v>
      </c>
    </row>
    <row r="21" spans="1:1">
      <c r="A21" t="s">
        <v>71</v>
      </c>
    </row>
    <row r="22" spans="1:1">
      <c r="A22" t="s">
        <v>8</v>
      </c>
    </row>
    <row r="23" spans="1:1">
      <c r="A23" t="s">
        <v>20</v>
      </c>
    </row>
    <row r="24" spans="1:1">
      <c r="A24" t="s">
        <v>70</v>
      </c>
    </row>
    <row r="25" spans="1:1">
      <c r="A25" t="s">
        <v>69</v>
      </c>
    </row>
    <row r="26" spans="1:1">
      <c r="A26" t="s">
        <v>68</v>
      </c>
    </row>
    <row r="27" spans="1:1">
      <c r="A27" t="s">
        <v>8</v>
      </c>
    </row>
    <row r="28" spans="1:1">
      <c r="A28" t="s">
        <v>24</v>
      </c>
    </row>
    <row r="29" spans="1:1">
      <c r="A29" t="s">
        <v>67</v>
      </c>
    </row>
    <row r="30" spans="1:1">
      <c r="A30" t="s">
        <v>66</v>
      </c>
    </row>
    <row r="31" spans="1:1">
      <c r="A31" t="s">
        <v>65</v>
      </c>
    </row>
    <row r="32" spans="1:1">
      <c r="A32" t="s">
        <v>64</v>
      </c>
    </row>
    <row r="33" spans="1:1">
      <c r="A33" t="s">
        <v>63</v>
      </c>
    </row>
    <row r="34" spans="1:1">
      <c r="A34" t="s">
        <v>62</v>
      </c>
    </row>
    <row r="35" spans="1:1">
      <c r="A35" t="s">
        <v>61</v>
      </c>
    </row>
    <row r="36" spans="1:1">
      <c r="A36" t="s">
        <v>60</v>
      </c>
    </row>
    <row r="37" spans="1:1">
      <c r="A37" t="s">
        <v>59</v>
      </c>
    </row>
    <row r="38" spans="1:1">
      <c r="A38" t="s">
        <v>58</v>
      </c>
    </row>
    <row r="39" spans="1:1">
      <c r="A39" t="s">
        <v>57</v>
      </c>
    </row>
    <row r="40" spans="1:1">
      <c r="A40" t="s">
        <v>56</v>
      </c>
    </row>
    <row r="41" spans="1:1">
      <c r="A41" t="s">
        <v>55</v>
      </c>
    </row>
    <row r="42" spans="1:1">
      <c r="A42" t="s">
        <v>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/>
  </sheetPr>
  <dimension ref="A1:I24"/>
  <sheetViews>
    <sheetView workbookViewId="0">
      <selection activeCell="A2" sqref="A2"/>
    </sheetView>
  </sheetViews>
  <sheetFormatPr defaultRowHeight="14.5"/>
  <cols>
    <col min="1" max="1" width="16.6328125" customWidth="1"/>
    <col min="2" max="2" width="11.90625" customWidth="1"/>
    <col min="3" max="3" width="15.6328125" customWidth="1"/>
    <col min="4" max="4" width="11.90625" customWidth="1"/>
    <col min="5" max="5" width="16.6328125" customWidth="1"/>
    <col min="6" max="6" width="16.36328125" customWidth="1"/>
    <col min="7" max="7" width="15.6328125" customWidth="1"/>
  </cols>
  <sheetData>
    <row r="1" spans="1:9" ht="59" thickBot="1">
      <c r="A1" s="17" t="s">
        <v>1</v>
      </c>
      <c r="B1" s="17" t="s">
        <v>5</v>
      </c>
      <c r="C1" s="17" t="s">
        <v>77</v>
      </c>
      <c r="E1" s="17" t="s">
        <v>1</v>
      </c>
      <c r="F1" s="17" t="s">
        <v>76</v>
      </c>
      <c r="G1" s="17" t="s">
        <v>77</v>
      </c>
    </row>
    <row r="2" spans="1:9" ht="15" thickTop="1">
      <c r="A2" s="16">
        <f>'Rates data 1999-2020'!B2</f>
        <v>1999</v>
      </c>
      <c r="B2" s="3">
        <f>'Rates data 1999-2020'!F2</f>
        <v>857</v>
      </c>
      <c r="E2" s="16">
        <f>A2</f>
        <v>1999</v>
      </c>
      <c r="F2" s="3">
        <f>'Rates data 1999-2020'!G2</f>
        <v>875.6</v>
      </c>
    </row>
    <row r="3" spans="1:9">
      <c r="A3" s="16">
        <f>'Rates data 1999-2020'!B3</f>
        <v>2000</v>
      </c>
      <c r="B3" s="3">
        <f>'Rates data 1999-2020'!F3</f>
        <v>854</v>
      </c>
      <c r="C3" s="2">
        <f>B3/B2-1</f>
        <v>-3.500583430571802E-3</v>
      </c>
      <c r="D3" s="2"/>
      <c r="E3" s="16">
        <f t="shared" ref="E3:E24" si="0">A3</f>
        <v>2000</v>
      </c>
      <c r="F3" s="3">
        <f>'Rates data 1999-2020'!G3</f>
        <v>869</v>
      </c>
      <c r="G3" s="2">
        <f>F3/F2-1</f>
        <v>-7.5376884422110324E-3</v>
      </c>
      <c r="I3" t="b">
        <f>C3&gt;G3</f>
        <v>1</v>
      </c>
    </row>
    <row r="4" spans="1:9">
      <c r="A4" s="16">
        <f>'Rates data 1999-2020'!B4</f>
        <v>2001</v>
      </c>
      <c r="B4" s="3">
        <f>'Rates data 1999-2020'!F4</f>
        <v>848</v>
      </c>
      <c r="C4" s="2">
        <f t="shared" ref="C4:G24" si="1">B4/B3-1</f>
        <v>-7.0257611241217877E-3</v>
      </c>
      <c r="D4" s="2"/>
      <c r="E4" s="16">
        <f t="shared" si="0"/>
        <v>2001</v>
      </c>
      <c r="F4" s="3">
        <f>'Rates data 1999-2020'!G4</f>
        <v>858.8</v>
      </c>
      <c r="G4" s="2">
        <f t="shared" si="1"/>
        <v>-1.1737629459148469E-2</v>
      </c>
      <c r="I4" t="b">
        <f t="shared" ref="I4:I24" si="2">C4&gt;G4</f>
        <v>1</v>
      </c>
    </row>
    <row r="5" spans="1:9">
      <c r="A5" s="16">
        <f>'Rates data 1999-2020'!B5</f>
        <v>2002</v>
      </c>
      <c r="B5" s="3">
        <f>'Rates data 1999-2020'!F5</f>
        <v>849.5</v>
      </c>
      <c r="C5" s="2">
        <f t="shared" si="1"/>
        <v>1.768867924528239E-3</v>
      </c>
      <c r="D5" s="2"/>
      <c r="E5" s="16">
        <f t="shared" si="0"/>
        <v>2002</v>
      </c>
      <c r="F5" s="3">
        <f>'Rates data 1999-2020'!G5</f>
        <v>855.9</v>
      </c>
      <c r="G5" s="2">
        <f t="shared" si="1"/>
        <v>-3.3768048439682952E-3</v>
      </c>
      <c r="I5" t="b">
        <f t="shared" si="2"/>
        <v>1</v>
      </c>
    </row>
    <row r="6" spans="1:9">
      <c r="A6" s="16">
        <f>'Rates data 1999-2020'!B6</f>
        <v>2003</v>
      </c>
      <c r="B6" s="3">
        <f>'Rates data 1999-2020'!F6</f>
        <v>843.9</v>
      </c>
      <c r="C6" s="2">
        <f t="shared" si="1"/>
        <v>-6.5921130076516121E-3</v>
      </c>
      <c r="D6" s="2"/>
      <c r="E6" s="16">
        <f t="shared" si="0"/>
        <v>2003</v>
      </c>
      <c r="F6" s="3">
        <f>'Rates data 1999-2020'!G6</f>
        <v>843.5</v>
      </c>
      <c r="G6" s="2">
        <f t="shared" si="1"/>
        <v>-1.4487673793667444E-2</v>
      </c>
      <c r="I6" t="b">
        <f t="shared" si="2"/>
        <v>1</v>
      </c>
    </row>
    <row r="7" spans="1:9">
      <c r="A7" s="16">
        <f>'Rates data 1999-2020'!B7</f>
        <v>2004</v>
      </c>
      <c r="B7" s="3">
        <f>'Rates data 1999-2020'!F7</f>
        <v>818.8</v>
      </c>
      <c r="C7" s="2">
        <f t="shared" si="1"/>
        <v>-2.9742860528498616E-2</v>
      </c>
      <c r="D7" s="2"/>
      <c r="E7" s="16">
        <f t="shared" si="0"/>
        <v>2004</v>
      </c>
      <c r="F7" s="3">
        <f>'Rates data 1999-2020'!G7</f>
        <v>813.7</v>
      </c>
      <c r="G7" s="2">
        <f t="shared" si="1"/>
        <v>-3.532898636633075E-2</v>
      </c>
      <c r="I7" t="b">
        <f t="shared" si="2"/>
        <v>1</v>
      </c>
    </row>
    <row r="8" spans="1:9">
      <c r="A8" s="16">
        <f>'Rates data 1999-2020'!B8</f>
        <v>2005</v>
      </c>
      <c r="B8" s="3">
        <f>'Rates data 1999-2020'!F8</f>
        <v>828.4</v>
      </c>
      <c r="C8" s="2">
        <f t="shared" si="1"/>
        <v>1.172447484123107E-2</v>
      </c>
      <c r="D8" s="2"/>
      <c r="E8" s="16">
        <f t="shared" si="0"/>
        <v>2005</v>
      </c>
      <c r="F8" s="3">
        <f>'Rates data 1999-2020'!G8</f>
        <v>815</v>
      </c>
      <c r="G8" s="2">
        <f t="shared" si="1"/>
        <v>1.5976404080126905E-3</v>
      </c>
      <c r="I8" t="b">
        <f t="shared" si="2"/>
        <v>1</v>
      </c>
    </row>
    <row r="9" spans="1:9">
      <c r="A9" s="16">
        <f>'Rates data 1999-2020'!B9</f>
        <v>2006</v>
      </c>
      <c r="B9" s="3">
        <f>'Rates data 1999-2020'!F9</f>
        <v>813.1</v>
      </c>
      <c r="C9" s="2">
        <f t="shared" si="1"/>
        <v>-1.8469338483824149E-2</v>
      </c>
      <c r="D9" s="2"/>
      <c r="E9" s="16">
        <f t="shared" si="0"/>
        <v>2006</v>
      </c>
      <c r="F9" s="3">
        <f>'Rates data 1999-2020'!G9</f>
        <v>791.8</v>
      </c>
      <c r="G9" s="2">
        <f t="shared" si="1"/>
        <v>-2.8466257668711692E-2</v>
      </c>
      <c r="I9" t="b">
        <f t="shared" si="2"/>
        <v>1</v>
      </c>
    </row>
    <row r="10" spans="1:9">
      <c r="A10" s="16">
        <f>'Rates data 1999-2020'!B10</f>
        <v>2007</v>
      </c>
      <c r="B10" s="3">
        <f>'Rates data 1999-2020'!F10</f>
        <v>804.6</v>
      </c>
      <c r="C10" s="2">
        <f t="shared" si="1"/>
        <v>-1.0453818718484831E-2</v>
      </c>
      <c r="D10" s="2"/>
      <c r="E10" s="16">
        <f t="shared" si="0"/>
        <v>2007</v>
      </c>
      <c r="F10" s="3">
        <f>'Rates data 1999-2020'!G10</f>
        <v>775.3</v>
      </c>
      <c r="G10" s="2">
        <f t="shared" si="1"/>
        <v>-2.0838595604950716E-2</v>
      </c>
      <c r="I10" t="b">
        <f t="shared" si="2"/>
        <v>1</v>
      </c>
    </row>
    <row r="11" spans="1:9">
      <c r="A11" s="16">
        <f>'Rates data 1999-2020'!B11</f>
        <v>2008</v>
      </c>
      <c r="B11" s="3">
        <f>'Rates data 1999-2020'!F11</f>
        <v>812.9</v>
      </c>
      <c r="C11" s="2">
        <f t="shared" si="1"/>
        <v>1.031568481232914E-2</v>
      </c>
      <c r="D11" s="2"/>
      <c r="E11" s="16">
        <f t="shared" si="0"/>
        <v>2008</v>
      </c>
      <c r="F11" s="3">
        <f>'Rates data 1999-2020'!G11</f>
        <v>774.9</v>
      </c>
      <c r="G11" s="2">
        <f t="shared" si="1"/>
        <v>-5.1592931768340566E-4</v>
      </c>
      <c r="I11" t="b">
        <f t="shared" si="2"/>
        <v>1</v>
      </c>
    </row>
    <row r="12" spans="1:9">
      <c r="A12" s="16">
        <f>'Rates data 1999-2020'!B12</f>
        <v>2009</v>
      </c>
      <c r="B12" s="3">
        <f>'Rates data 1999-2020'!F12</f>
        <v>794.5</v>
      </c>
      <c r="C12" s="2">
        <f t="shared" si="1"/>
        <v>-2.2635010456390714E-2</v>
      </c>
      <c r="D12" s="2"/>
      <c r="E12" s="16">
        <f t="shared" si="0"/>
        <v>2009</v>
      </c>
      <c r="F12" s="3">
        <f>'Rates data 1999-2020'!G12</f>
        <v>749.6</v>
      </c>
      <c r="G12" s="2">
        <f t="shared" si="1"/>
        <v>-3.2649374112788676E-2</v>
      </c>
      <c r="I12" t="b">
        <f t="shared" si="2"/>
        <v>1</v>
      </c>
    </row>
    <row r="13" spans="1:9">
      <c r="A13" s="16">
        <f>'Rates data 1999-2020'!B13</f>
        <v>2010</v>
      </c>
      <c r="B13" s="3">
        <f>'Rates data 1999-2020'!F13</f>
        <v>799.5</v>
      </c>
      <c r="C13" s="2">
        <f t="shared" si="1"/>
        <v>6.2932662051604638E-3</v>
      </c>
      <c r="D13" s="2"/>
      <c r="E13" s="16">
        <f t="shared" si="0"/>
        <v>2010</v>
      </c>
      <c r="F13" s="3">
        <f>'Rates data 1999-2020'!G13</f>
        <v>747</v>
      </c>
      <c r="G13" s="2">
        <f t="shared" si="1"/>
        <v>-3.4685165421558528E-3</v>
      </c>
      <c r="I13" t="b">
        <f t="shared" si="2"/>
        <v>1</v>
      </c>
    </row>
    <row r="14" spans="1:9">
      <c r="A14" s="16">
        <f>'Rates data 1999-2020'!B14</f>
        <v>2011</v>
      </c>
      <c r="B14" s="3">
        <f>'Rates data 1999-2020'!F14</f>
        <v>807.3</v>
      </c>
      <c r="C14" s="2">
        <f t="shared" si="1"/>
        <v>9.7560975609756184E-3</v>
      </c>
      <c r="D14" s="2"/>
      <c r="E14" s="16">
        <f t="shared" si="0"/>
        <v>2011</v>
      </c>
      <c r="F14" s="3">
        <f>'Rates data 1999-2020'!G14</f>
        <v>741.3</v>
      </c>
      <c r="G14" s="2">
        <f t="shared" si="1"/>
        <v>-7.6305220883534641E-3</v>
      </c>
      <c r="I14" t="b">
        <f t="shared" si="2"/>
        <v>1</v>
      </c>
    </row>
    <row r="15" spans="1:9">
      <c r="A15" s="16">
        <f>'Rates data 1999-2020'!B15</f>
        <v>2012</v>
      </c>
      <c r="B15" s="3">
        <f>'Rates data 1999-2020'!F15</f>
        <v>810.2</v>
      </c>
      <c r="C15" s="2">
        <f t="shared" si="1"/>
        <v>3.5922209835255181E-3</v>
      </c>
      <c r="D15" s="2"/>
      <c r="E15" s="16">
        <f t="shared" si="0"/>
        <v>2012</v>
      </c>
      <c r="F15" s="3">
        <f>'Rates data 1999-2020'!G15</f>
        <v>732.8</v>
      </c>
      <c r="G15" s="2">
        <f t="shared" si="1"/>
        <v>-1.1466342911102156E-2</v>
      </c>
      <c r="I15" t="b">
        <f t="shared" si="2"/>
        <v>1</v>
      </c>
    </row>
    <row r="16" spans="1:9">
      <c r="A16" s="16">
        <f>'Rates data 1999-2020'!B16</f>
        <v>2013</v>
      </c>
      <c r="B16" s="3">
        <f>'Rates data 1999-2020'!F16</f>
        <v>821.5</v>
      </c>
      <c r="C16" s="2">
        <f t="shared" si="1"/>
        <v>1.3947173537398161E-2</v>
      </c>
      <c r="D16" s="2"/>
      <c r="E16" s="16">
        <f t="shared" si="0"/>
        <v>2013</v>
      </c>
      <c r="F16" s="3">
        <f>'Rates data 1999-2020'!G16</f>
        <v>731.9</v>
      </c>
      <c r="G16" s="2">
        <f t="shared" si="1"/>
        <v>-1.2281659388645449E-3</v>
      </c>
      <c r="I16" t="b">
        <f t="shared" si="2"/>
        <v>1</v>
      </c>
    </row>
    <row r="17" spans="1:9">
      <c r="A17" s="16">
        <f>'Rates data 1999-2020'!B17</f>
        <v>2014</v>
      </c>
      <c r="B17" s="3">
        <f>'Rates data 1999-2020'!F17</f>
        <v>823.7</v>
      </c>
      <c r="C17" s="2">
        <f t="shared" si="1"/>
        <v>2.6780279975655574E-3</v>
      </c>
      <c r="D17" s="2"/>
      <c r="E17" s="16">
        <f t="shared" si="0"/>
        <v>2014</v>
      </c>
      <c r="F17" s="3">
        <f>'Rates data 1999-2020'!G17</f>
        <v>724.6</v>
      </c>
      <c r="G17" s="2">
        <f t="shared" si="1"/>
        <v>-9.9740401694219383E-3</v>
      </c>
      <c r="I17" t="b">
        <f t="shared" si="2"/>
        <v>1</v>
      </c>
    </row>
    <row r="18" spans="1:9">
      <c r="A18" s="16">
        <f>'Rates data 1999-2020'!B18</f>
        <v>2015</v>
      </c>
      <c r="B18" s="3">
        <f>'Rates data 1999-2020'!F18</f>
        <v>844</v>
      </c>
      <c r="C18" s="2">
        <f t="shared" si="1"/>
        <v>2.4644894986038501E-2</v>
      </c>
      <c r="D18" s="2"/>
      <c r="E18" s="16">
        <f t="shared" si="0"/>
        <v>2015</v>
      </c>
      <c r="F18" s="3">
        <f>'Rates data 1999-2020'!G18</f>
        <v>733.1</v>
      </c>
      <c r="G18" s="2">
        <f t="shared" si="1"/>
        <v>1.1730609991719598E-2</v>
      </c>
      <c r="I18" t="b">
        <f t="shared" si="2"/>
        <v>1</v>
      </c>
    </row>
    <row r="19" spans="1:9">
      <c r="A19" s="16">
        <f>'Rates data 1999-2020'!B19</f>
        <v>2016</v>
      </c>
      <c r="B19" s="3">
        <f>'Rates data 1999-2020'!F19</f>
        <v>849.3</v>
      </c>
      <c r="C19" s="2">
        <f t="shared" si="1"/>
        <v>6.2796208530804254E-3</v>
      </c>
      <c r="D19" s="2"/>
      <c r="E19" s="16">
        <f t="shared" si="0"/>
        <v>2016</v>
      </c>
      <c r="F19" s="3">
        <f>'Rates data 1999-2020'!G19</f>
        <v>728.8</v>
      </c>
      <c r="G19" s="2">
        <f t="shared" si="1"/>
        <v>-5.8655026599373494E-3</v>
      </c>
      <c r="I19" t="b">
        <f t="shared" si="2"/>
        <v>1</v>
      </c>
    </row>
    <row r="20" spans="1:9">
      <c r="A20" s="16">
        <f>'Rates data 1999-2020'!B20</f>
        <v>2017</v>
      </c>
      <c r="B20" s="3">
        <f>'Rates data 1999-2020'!F20</f>
        <v>863.8</v>
      </c>
      <c r="C20" s="2">
        <f t="shared" si="1"/>
        <v>1.7072883551159768E-2</v>
      </c>
      <c r="D20" s="2"/>
      <c r="E20" s="16">
        <f t="shared" si="0"/>
        <v>2017</v>
      </c>
      <c r="F20" s="3">
        <f>'Rates data 1999-2020'!G20</f>
        <v>731.9</v>
      </c>
      <c r="G20" s="2">
        <f t="shared" si="1"/>
        <v>4.2535675082326918E-3</v>
      </c>
      <c r="I20" t="b">
        <f t="shared" si="2"/>
        <v>1</v>
      </c>
    </row>
    <row r="21" spans="1:9">
      <c r="A21" s="16">
        <f>'Rates data 1999-2020'!B21</f>
        <v>2018</v>
      </c>
      <c r="B21" s="3">
        <f>'Rates data 1999-2020'!F21</f>
        <v>867.8</v>
      </c>
      <c r="C21" s="2">
        <f t="shared" si="1"/>
        <v>4.630701551284977E-3</v>
      </c>
      <c r="D21" s="2"/>
      <c r="E21" s="16">
        <f t="shared" si="0"/>
        <v>2018</v>
      </c>
      <c r="F21" s="3">
        <f>'Rates data 1999-2020'!G21</f>
        <v>723.6</v>
      </c>
      <c r="G21" s="2">
        <f t="shared" si="1"/>
        <v>-1.1340347041945531E-2</v>
      </c>
      <c r="I21" t="b">
        <f t="shared" si="2"/>
        <v>1</v>
      </c>
    </row>
    <row r="22" spans="1:9">
      <c r="A22" s="16">
        <f>'Rates data 1999-2020'!B22</f>
        <v>2019</v>
      </c>
      <c r="B22" s="3">
        <f>'Rates data 1999-2020'!F22</f>
        <v>869.7</v>
      </c>
      <c r="C22" s="2">
        <f t="shared" si="1"/>
        <v>2.1894445724821576E-3</v>
      </c>
      <c r="D22" s="2"/>
      <c r="E22" s="16">
        <f t="shared" si="0"/>
        <v>2019</v>
      </c>
      <c r="F22" s="3">
        <f>'Rates data 1999-2020'!G22</f>
        <v>715.2</v>
      </c>
      <c r="G22" s="2">
        <f t="shared" si="1"/>
        <v>-1.1608623548922004E-2</v>
      </c>
      <c r="I22" t="b">
        <f t="shared" si="2"/>
        <v>1</v>
      </c>
    </row>
    <row r="23" spans="1:9">
      <c r="A23" s="16">
        <f>'Rates data 1999-2020'!B23</f>
        <v>2020</v>
      </c>
      <c r="B23" s="3">
        <f>'Rates data 1999-2020'!F23</f>
        <v>1027</v>
      </c>
      <c r="C23" s="2">
        <f t="shared" si="1"/>
        <v>0.18086696562032878</v>
      </c>
      <c r="D23" s="2"/>
      <c r="E23" s="16">
        <f t="shared" si="0"/>
        <v>2020</v>
      </c>
      <c r="F23" s="3">
        <f>'Rates data 1999-2020'!G23</f>
        <v>835.4</v>
      </c>
      <c r="G23" s="2">
        <f t="shared" si="1"/>
        <v>0.16806487695749439</v>
      </c>
      <c r="I23" t="b">
        <f t="shared" si="2"/>
        <v>1</v>
      </c>
    </row>
    <row r="24" spans="1:9">
      <c r="A24" s="16" t="str">
        <f>'Rates data 2018-2021 Prov'!B5</f>
        <v>2021 (provisional)</v>
      </c>
      <c r="B24" s="3">
        <f>'Rates data 2018-2021 Prov'!F5</f>
        <v>1051.4000000000001</v>
      </c>
      <c r="C24" s="2">
        <f t="shared" si="1"/>
        <v>2.3758519961051716E-2</v>
      </c>
      <c r="D24" s="2"/>
      <c r="E24" s="16" t="str">
        <f t="shared" si="0"/>
        <v>2021 (provisional)</v>
      </c>
      <c r="F24" s="3">
        <f>'Rates data 2018-2021 Prov'!G5</f>
        <v>858.5</v>
      </c>
      <c r="G24" s="2">
        <f t="shared" si="1"/>
        <v>2.7651424467321162E-2</v>
      </c>
      <c r="I24" t="b">
        <f t="shared" si="2"/>
        <v>0</v>
      </c>
    </row>
  </sheetData>
  <conditionalFormatting sqref="C3:C24">
    <cfRule type="dataBar" priority="3">
      <dataBar>
        <cfvo type="min"/>
        <cfvo type="num" val="0.3"/>
        <color theme="6"/>
      </dataBar>
      <extLst>
        <ext xmlns:x14="http://schemas.microsoft.com/office/spreadsheetml/2009/9/main" uri="{B025F937-C7B1-47D3-B67F-A62EFF666E3E}">
          <x14:id>{BAC24DA2-216D-4894-B826-7EB827C0B41B}</x14:id>
        </ext>
      </extLst>
    </cfRule>
  </conditionalFormatting>
  <conditionalFormatting sqref="G3:G24">
    <cfRule type="dataBar" priority="1">
      <dataBar>
        <cfvo type="min"/>
        <cfvo type="num" val="0.3"/>
        <color theme="6"/>
      </dataBar>
      <extLst>
        <ext xmlns:x14="http://schemas.microsoft.com/office/spreadsheetml/2009/9/main" uri="{B025F937-C7B1-47D3-B67F-A62EFF666E3E}">
          <x14:id>{E27570A7-7690-4A9E-8D54-EF88B895E59A}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AC24DA2-216D-4894-B826-7EB827C0B41B}">
            <x14:dataBar minLength="0" maxLength="100" gradient="0">
              <x14:cfvo type="autoMin"/>
              <x14:cfvo type="num">
                <xm:f>0.3</xm:f>
              </x14:cfvo>
              <x14:negativeFillColor theme="3"/>
              <x14:axisColor rgb="FF000000"/>
            </x14:dataBar>
          </x14:cfRule>
          <xm:sqref>C3:C24</xm:sqref>
        </x14:conditionalFormatting>
        <x14:conditionalFormatting xmlns:xm="http://schemas.microsoft.com/office/excel/2006/main">
          <x14:cfRule type="dataBar" id="{E27570A7-7690-4A9E-8D54-EF88B895E59A}">
            <x14:dataBar minLength="0" maxLength="100" gradient="0">
              <x14:cfvo type="autoMin"/>
              <x14:cfvo type="num">
                <xm:f>0.3</xm:f>
              </x14:cfvo>
              <x14:negativeFillColor theme="3"/>
              <x14:axisColor rgb="FF000000"/>
            </x14:dataBar>
          </x14:cfRule>
          <xm:sqref>G3:G24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</sheetPr>
  <dimension ref="A1:H39"/>
  <sheetViews>
    <sheetView workbookViewId="0">
      <selection activeCell="B1" sqref="B1"/>
    </sheetView>
  </sheetViews>
  <sheetFormatPr defaultRowHeight="14.5"/>
  <cols>
    <col min="1" max="1" width="27.1796875" customWidth="1"/>
  </cols>
  <sheetData>
    <row r="1" spans="1:8">
      <c r="A1" t="s">
        <v>78</v>
      </c>
      <c r="B1" s="4" t="s">
        <v>79</v>
      </c>
    </row>
    <row r="2" spans="1:8">
      <c r="B2" t="s">
        <v>80</v>
      </c>
      <c r="C2" t="s">
        <v>81</v>
      </c>
      <c r="G2" t="s">
        <v>82</v>
      </c>
      <c r="H2" t="s">
        <v>83</v>
      </c>
    </row>
    <row r="3" spans="1:8">
      <c r="A3">
        <v>2021</v>
      </c>
      <c r="B3" s="5">
        <v>76.099999999999994</v>
      </c>
      <c r="E3" cm="1">
        <f t="array" ref="E3:F24">_xlfn._xlws.SORT(A3:B24,1,1)</f>
        <v>2000</v>
      </c>
      <c r="F3" s="3">
        <v>76.8</v>
      </c>
    </row>
    <row r="4" spans="1:8">
      <c r="A4">
        <v>2020</v>
      </c>
      <c r="B4" s="5">
        <v>77</v>
      </c>
      <c r="E4">
        <v>2001</v>
      </c>
      <c r="F4" s="3">
        <v>77</v>
      </c>
      <c r="G4" s="3">
        <f>F4-F3</f>
        <v>0.20000000000000284</v>
      </c>
      <c r="H4" s="1">
        <f>F4/F3-1</f>
        <v>2.6041666666667407E-3</v>
      </c>
    </row>
    <row r="5" spans="1:8">
      <c r="A5">
        <v>2019</v>
      </c>
      <c r="B5" s="5">
        <v>78.8</v>
      </c>
      <c r="E5">
        <v>2002</v>
      </c>
      <c r="F5" s="3">
        <v>77</v>
      </c>
      <c r="G5" s="3">
        <f t="shared" ref="G5:G24" si="0">F5-F4</f>
        <v>0</v>
      </c>
      <c r="H5" s="1">
        <f t="shared" ref="H5:H24" si="1">F5/F4-1</f>
        <v>0</v>
      </c>
    </row>
    <row r="6" spans="1:8">
      <c r="A6">
        <v>2018</v>
      </c>
      <c r="B6" s="5">
        <v>78.7</v>
      </c>
      <c r="E6">
        <v>2003</v>
      </c>
      <c r="F6" s="3">
        <v>77.2</v>
      </c>
      <c r="G6" s="3">
        <f t="shared" si="0"/>
        <v>0.20000000000000284</v>
      </c>
      <c r="H6" s="1">
        <f t="shared" si="1"/>
        <v>2.5974025974027093E-3</v>
      </c>
    </row>
    <row r="7" spans="1:8">
      <c r="A7">
        <v>2017</v>
      </c>
      <c r="B7" s="5">
        <v>78.599999999999994</v>
      </c>
      <c r="E7">
        <v>2004</v>
      </c>
      <c r="F7" s="3">
        <v>77.599999999999994</v>
      </c>
      <c r="G7" s="3">
        <f t="shared" si="0"/>
        <v>0.39999999999999147</v>
      </c>
      <c r="H7" s="1">
        <f t="shared" si="1"/>
        <v>5.1813471502588637E-3</v>
      </c>
    </row>
    <row r="8" spans="1:8">
      <c r="A8">
        <v>2016</v>
      </c>
      <c r="B8" s="5">
        <v>78.7</v>
      </c>
      <c r="E8">
        <v>2005</v>
      </c>
      <c r="F8" s="3">
        <v>77.599999999999994</v>
      </c>
      <c r="G8" s="3">
        <f t="shared" si="0"/>
        <v>0</v>
      </c>
      <c r="H8" s="1">
        <f t="shared" si="1"/>
        <v>0</v>
      </c>
    </row>
    <row r="9" spans="1:8">
      <c r="A9">
        <v>2015</v>
      </c>
      <c r="B9" s="5">
        <v>78.7</v>
      </c>
      <c r="E9">
        <v>2006</v>
      </c>
      <c r="F9" s="3">
        <v>77.8</v>
      </c>
      <c r="G9" s="3">
        <f t="shared" si="0"/>
        <v>0.20000000000000284</v>
      </c>
      <c r="H9" s="1">
        <f t="shared" si="1"/>
        <v>2.5773195876288568E-3</v>
      </c>
    </row>
    <row r="10" spans="1:8">
      <c r="A10">
        <v>2014</v>
      </c>
      <c r="B10" s="5">
        <v>78.900000000000006</v>
      </c>
      <c r="E10">
        <v>2007</v>
      </c>
      <c r="F10" s="3">
        <v>78.099999999999994</v>
      </c>
      <c r="G10" s="3">
        <f t="shared" si="0"/>
        <v>0.29999999999999716</v>
      </c>
      <c r="H10" s="1">
        <f t="shared" si="1"/>
        <v>3.85604113110527E-3</v>
      </c>
    </row>
    <row r="11" spans="1:8">
      <c r="A11">
        <v>2013</v>
      </c>
      <c r="B11" s="5">
        <v>78.8</v>
      </c>
      <c r="E11">
        <v>2008</v>
      </c>
      <c r="F11" s="3">
        <v>78.2</v>
      </c>
      <c r="G11" s="3">
        <f t="shared" si="0"/>
        <v>0.10000000000000853</v>
      </c>
      <c r="H11" s="1">
        <f t="shared" si="1"/>
        <v>1.2804097311140961E-3</v>
      </c>
    </row>
    <row r="12" spans="1:8">
      <c r="A12">
        <v>2012</v>
      </c>
      <c r="B12" s="5">
        <v>78.8</v>
      </c>
      <c r="E12">
        <v>2009</v>
      </c>
      <c r="F12" s="3">
        <v>78.5</v>
      </c>
      <c r="G12" s="3">
        <f t="shared" si="0"/>
        <v>0.29999999999999716</v>
      </c>
      <c r="H12" s="1">
        <f t="shared" si="1"/>
        <v>3.8363171355497716E-3</v>
      </c>
    </row>
    <row r="13" spans="1:8">
      <c r="A13">
        <v>2011</v>
      </c>
      <c r="B13" s="5">
        <v>78.7</v>
      </c>
      <c r="E13">
        <v>2010</v>
      </c>
      <c r="F13" s="6">
        <v>78.7</v>
      </c>
      <c r="G13" s="3">
        <f t="shared" si="0"/>
        <v>0.20000000000000284</v>
      </c>
      <c r="H13" s="1">
        <f t="shared" si="1"/>
        <v>2.5477707006369421E-3</v>
      </c>
    </row>
    <row r="14" spans="1:8">
      <c r="A14">
        <v>2010</v>
      </c>
      <c r="B14" s="5">
        <v>78.7</v>
      </c>
      <c r="E14">
        <v>2011</v>
      </c>
      <c r="F14" s="6">
        <v>78.7</v>
      </c>
      <c r="G14" s="3">
        <f t="shared" si="0"/>
        <v>0</v>
      </c>
      <c r="H14" s="1">
        <f t="shared" si="1"/>
        <v>0</v>
      </c>
    </row>
    <row r="15" spans="1:8">
      <c r="A15">
        <v>2009</v>
      </c>
      <c r="B15" s="5">
        <v>78.5</v>
      </c>
      <c r="E15">
        <v>2012</v>
      </c>
      <c r="F15" s="6">
        <v>78.8</v>
      </c>
      <c r="G15" s="3">
        <f t="shared" si="0"/>
        <v>9.9999999999994316E-2</v>
      </c>
      <c r="H15" s="1">
        <f t="shared" si="1"/>
        <v>1.2706480304955914E-3</v>
      </c>
    </row>
    <row r="16" spans="1:8">
      <c r="A16">
        <v>2008</v>
      </c>
      <c r="B16" s="5">
        <v>78.2</v>
      </c>
      <c r="E16">
        <v>2013</v>
      </c>
      <c r="F16" s="6">
        <v>78.8</v>
      </c>
      <c r="G16" s="3">
        <f t="shared" si="0"/>
        <v>0</v>
      </c>
      <c r="H16" s="1">
        <f t="shared" si="1"/>
        <v>0</v>
      </c>
    </row>
    <row r="17" spans="1:8">
      <c r="A17">
        <v>2007</v>
      </c>
      <c r="B17" s="5">
        <v>78.099999999999994</v>
      </c>
      <c r="E17">
        <v>2014</v>
      </c>
      <c r="F17" s="6">
        <v>78.900000000000006</v>
      </c>
      <c r="G17" s="3">
        <f t="shared" si="0"/>
        <v>0.10000000000000853</v>
      </c>
      <c r="H17" s="1">
        <f t="shared" si="1"/>
        <v>1.2690355329949554E-3</v>
      </c>
    </row>
    <row r="18" spans="1:8">
      <c r="A18">
        <v>2006</v>
      </c>
      <c r="B18" s="5">
        <v>77.8</v>
      </c>
      <c r="E18">
        <v>2015</v>
      </c>
      <c r="F18" s="6">
        <v>78.7</v>
      </c>
      <c r="G18" s="3">
        <f t="shared" si="0"/>
        <v>-0.20000000000000284</v>
      </c>
      <c r="H18" s="1">
        <f t="shared" si="1"/>
        <v>-2.5348542458808465E-3</v>
      </c>
    </row>
    <row r="19" spans="1:8">
      <c r="A19">
        <v>2005</v>
      </c>
      <c r="B19" s="5">
        <v>77.599999999999994</v>
      </c>
      <c r="E19">
        <v>2016</v>
      </c>
      <c r="F19" s="6">
        <v>78.7</v>
      </c>
      <c r="G19" s="3">
        <f t="shared" si="0"/>
        <v>0</v>
      </c>
      <c r="H19" s="1">
        <f t="shared" si="1"/>
        <v>0</v>
      </c>
    </row>
    <row r="20" spans="1:8">
      <c r="A20">
        <v>2004</v>
      </c>
      <c r="B20" s="5">
        <v>77.599999999999994</v>
      </c>
      <c r="E20">
        <v>2017</v>
      </c>
      <c r="F20" s="6">
        <v>78.599999999999994</v>
      </c>
      <c r="G20" s="3">
        <f t="shared" si="0"/>
        <v>-0.10000000000000853</v>
      </c>
      <c r="H20" s="1">
        <f t="shared" si="1"/>
        <v>-1.2706480304957024E-3</v>
      </c>
    </row>
    <row r="21" spans="1:8">
      <c r="A21">
        <v>2003</v>
      </c>
      <c r="B21" s="5">
        <v>77.2</v>
      </c>
      <c r="E21">
        <v>2018</v>
      </c>
      <c r="F21" s="6">
        <v>78.7</v>
      </c>
      <c r="G21" s="3">
        <f t="shared" si="0"/>
        <v>0.10000000000000853</v>
      </c>
      <c r="H21" s="1">
        <f t="shared" si="1"/>
        <v>1.2722646310434627E-3</v>
      </c>
    </row>
    <row r="22" spans="1:8">
      <c r="A22">
        <v>2002</v>
      </c>
      <c r="B22" s="5">
        <v>77</v>
      </c>
      <c r="E22">
        <v>2019</v>
      </c>
      <c r="F22" s="6">
        <v>78.8</v>
      </c>
      <c r="G22" s="3">
        <f t="shared" si="0"/>
        <v>9.9999999999994316E-2</v>
      </c>
      <c r="H22" s="1">
        <f t="shared" si="1"/>
        <v>1.2706480304955914E-3</v>
      </c>
    </row>
    <row r="23" spans="1:8">
      <c r="A23">
        <v>2001</v>
      </c>
      <c r="B23" s="5">
        <v>77</v>
      </c>
      <c r="E23">
        <v>2020</v>
      </c>
      <c r="F23" s="6">
        <v>77</v>
      </c>
      <c r="G23" s="3">
        <f t="shared" si="0"/>
        <v>-1.7999999999999972</v>
      </c>
      <c r="H23" s="1">
        <f t="shared" si="1"/>
        <v>-2.2842639593908642E-2</v>
      </c>
    </row>
    <row r="24" spans="1:8">
      <c r="A24">
        <v>2000</v>
      </c>
      <c r="B24" s="5">
        <v>76.8</v>
      </c>
      <c r="E24">
        <v>2021</v>
      </c>
      <c r="F24" s="6">
        <v>76.099999999999994</v>
      </c>
      <c r="G24" s="3">
        <f t="shared" si="0"/>
        <v>-0.90000000000000568</v>
      </c>
      <c r="H24" s="1">
        <f t="shared" si="1"/>
        <v>-1.1688311688311748E-2</v>
      </c>
    </row>
    <row r="25" spans="1:8">
      <c r="F25" s="5"/>
    </row>
    <row r="26" spans="1:8">
      <c r="F26" s="5"/>
    </row>
    <row r="27" spans="1:8">
      <c r="F27" s="5"/>
    </row>
    <row r="28" spans="1:8">
      <c r="F28" s="5"/>
    </row>
    <row r="29" spans="1:8">
      <c r="F29" s="5"/>
    </row>
    <row r="30" spans="1:8">
      <c r="F30" s="5"/>
    </row>
    <row r="31" spans="1:8">
      <c r="F31" s="5"/>
    </row>
    <row r="32" spans="1:8">
      <c r="F32" s="5"/>
    </row>
    <row r="33" spans="6:6">
      <c r="F33" s="5"/>
    </row>
    <row r="34" spans="6:6">
      <c r="F34" s="5"/>
    </row>
    <row r="35" spans="6:6">
      <c r="F35" s="5"/>
    </row>
    <row r="36" spans="6:6">
      <c r="F36" s="5"/>
    </row>
    <row r="37" spans="6:6">
      <c r="F37" s="5"/>
    </row>
    <row r="38" spans="6:6">
      <c r="F38" s="5"/>
    </row>
    <row r="39" spans="6:6">
      <c r="F39" s="5"/>
    </row>
  </sheetData>
  <hyperlinks>
    <hyperlink ref="B1" r:id="rId1" xr:uid="{00000000-0004-0000-04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/>
  </sheetPr>
  <dimension ref="A1:J95"/>
  <sheetViews>
    <sheetView workbookViewId="0">
      <selection activeCell="M21" sqref="M21"/>
    </sheetView>
  </sheetViews>
  <sheetFormatPr defaultRowHeight="14.5"/>
  <sheetData>
    <row r="1" spans="1:10">
      <c r="A1" t="s">
        <v>0</v>
      </c>
      <c r="B1" t="s">
        <v>1</v>
      </c>
      <c r="C1" t="s">
        <v>2</v>
      </c>
      <c r="D1" t="s">
        <v>128</v>
      </c>
      <c r="E1" t="s">
        <v>127</v>
      </c>
      <c r="F1" t="s">
        <v>3</v>
      </c>
      <c r="G1" t="s">
        <v>4</v>
      </c>
      <c r="H1" t="s">
        <v>5</v>
      </c>
      <c r="I1" t="s">
        <v>6</v>
      </c>
      <c r="J1" t="s">
        <v>134</v>
      </c>
    </row>
    <row r="2" spans="1:10">
      <c r="B2">
        <v>1999</v>
      </c>
      <c r="C2">
        <v>1999</v>
      </c>
      <c r="D2" t="s">
        <v>126</v>
      </c>
      <c r="E2" t="s">
        <v>125</v>
      </c>
      <c r="F2">
        <v>1215939</v>
      </c>
      <c r="G2">
        <v>142237295</v>
      </c>
      <c r="H2">
        <v>854.9</v>
      </c>
      <c r="I2">
        <v>734</v>
      </c>
      <c r="J2" t="str">
        <f>C2&amp;E2</f>
        <v>1999F</v>
      </c>
    </row>
    <row r="3" spans="1:10">
      <c r="B3">
        <v>1999</v>
      </c>
      <c r="C3">
        <v>1999</v>
      </c>
      <c r="D3" t="s">
        <v>124</v>
      </c>
      <c r="E3" t="s">
        <v>123</v>
      </c>
      <c r="F3">
        <v>1175460</v>
      </c>
      <c r="G3">
        <v>136802873</v>
      </c>
      <c r="H3">
        <v>859.2</v>
      </c>
      <c r="I3">
        <v>1067</v>
      </c>
      <c r="J3" t="str">
        <f t="shared" ref="J3:J45" si="0">C3&amp;E3</f>
        <v>1999M</v>
      </c>
    </row>
    <row r="4" spans="1:10">
      <c r="B4">
        <v>2000</v>
      </c>
      <c r="C4">
        <v>2000</v>
      </c>
      <c r="D4" t="s">
        <v>126</v>
      </c>
      <c r="E4" t="s">
        <v>125</v>
      </c>
      <c r="F4">
        <v>1225773</v>
      </c>
      <c r="G4">
        <v>143368343</v>
      </c>
      <c r="H4">
        <v>855</v>
      </c>
      <c r="I4">
        <v>731.4</v>
      </c>
      <c r="J4" t="str">
        <f t="shared" si="0"/>
        <v>2000F</v>
      </c>
    </row>
    <row r="5" spans="1:10">
      <c r="B5">
        <v>2000</v>
      </c>
      <c r="C5">
        <v>2000</v>
      </c>
      <c r="D5" t="s">
        <v>124</v>
      </c>
      <c r="E5" t="s">
        <v>123</v>
      </c>
      <c r="F5">
        <v>1177578</v>
      </c>
      <c r="G5">
        <v>138053563</v>
      </c>
      <c r="H5">
        <v>853</v>
      </c>
      <c r="I5">
        <v>1053.8</v>
      </c>
      <c r="J5" t="str">
        <f t="shared" si="0"/>
        <v>2000M</v>
      </c>
    </row>
    <row r="6" spans="1:10">
      <c r="B6">
        <v>2001</v>
      </c>
      <c r="C6">
        <v>2001</v>
      </c>
      <c r="D6" t="s">
        <v>126</v>
      </c>
      <c r="E6" t="s">
        <v>125</v>
      </c>
      <c r="F6">
        <v>1233004</v>
      </c>
      <c r="G6">
        <v>145077463</v>
      </c>
      <c r="H6">
        <v>849.9</v>
      </c>
      <c r="I6">
        <v>725.6</v>
      </c>
      <c r="J6" t="str">
        <f t="shared" si="0"/>
        <v>2001F</v>
      </c>
    </row>
    <row r="7" spans="1:10">
      <c r="B7">
        <v>2001</v>
      </c>
      <c r="C7">
        <v>2001</v>
      </c>
      <c r="D7" t="s">
        <v>124</v>
      </c>
      <c r="E7" t="s">
        <v>123</v>
      </c>
      <c r="F7">
        <v>1183421</v>
      </c>
      <c r="G7">
        <v>139891492</v>
      </c>
      <c r="H7">
        <v>846</v>
      </c>
      <c r="I7">
        <v>1035.4000000000001</v>
      </c>
      <c r="J7" t="str">
        <f t="shared" si="0"/>
        <v>2001M</v>
      </c>
    </row>
    <row r="8" spans="1:10">
      <c r="B8">
        <v>2002</v>
      </c>
      <c r="C8">
        <v>2002</v>
      </c>
      <c r="D8" t="s">
        <v>126</v>
      </c>
      <c r="E8" t="s">
        <v>125</v>
      </c>
      <c r="F8">
        <v>1244123</v>
      </c>
      <c r="G8">
        <v>146394634</v>
      </c>
      <c r="H8">
        <v>849.8</v>
      </c>
      <c r="I8">
        <v>723.6</v>
      </c>
      <c r="J8" t="str">
        <f t="shared" si="0"/>
        <v>2002F</v>
      </c>
    </row>
    <row r="9" spans="1:10">
      <c r="B9">
        <v>2002</v>
      </c>
      <c r="C9">
        <v>2002</v>
      </c>
      <c r="D9" t="s">
        <v>124</v>
      </c>
      <c r="E9" t="s">
        <v>123</v>
      </c>
      <c r="F9">
        <v>1199264</v>
      </c>
      <c r="G9">
        <v>141230559</v>
      </c>
      <c r="H9">
        <v>849.2</v>
      </c>
      <c r="I9">
        <v>1030.5999999999999</v>
      </c>
      <c r="J9" t="str">
        <f t="shared" si="0"/>
        <v>2002M</v>
      </c>
    </row>
    <row r="10" spans="1:10">
      <c r="B10">
        <v>2003</v>
      </c>
      <c r="C10">
        <v>2003</v>
      </c>
      <c r="D10" t="s">
        <v>126</v>
      </c>
      <c r="E10" t="s">
        <v>125</v>
      </c>
      <c r="F10">
        <v>1246324</v>
      </c>
      <c r="G10">
        <v>147679036</v>
      </c>
      <c r="H10">
        <v>843.9</v>
      </c>
      <c r="I10">
        <v>715.2</v>
      </c>
      <c r="J10" t="str">
        <f t="shared" si="0"/>
        <v>2003F</v>
      </c>
    </row>
    <row r="11" spans="1:10">
      <c r="B11">
        <v>2003</v>
      </c>
      <c r="C11">
        <v>2003</v>
      </c>
      <c r="D11" t="s">
        <v>124</v>
      </c>
      <c r="E11" t="s">
        <v>123</v>
      </c>
      <c r="F11">
        <v>1201964</v>
      </c>
      <c r="G11">
        <v>142428897</v>
      </c>
      <c r="H11">
        <v>843.9</v>
      </c>
      <c r="I11">
        <v>1010.3</v>
      </c>
      <c r="J11" t="str">
        <f t="shared" si="0"/>
        <v>2003M</v>
      </c>
    </row>
    <row r="12" spans="1:10">
      <c r="B12">
        <v>2004</v>
      </c>
      <c r="C12">
        <v>2004</v>
      </c>
      <c r="D12" t="s">
        <v>126</v>
      </c>
      <c r="E12" t="s">
        <v>125</v>
      </c>
      <c r="F12">
        <v>1215947</v>
      </c>
      <c r="G12">
        <v>148977286</v>
      </c>
      <c r="H12">
        <v>816.2</v>
      </c>
      <c r="I12">
        <v>690.5</v>
      </c>
      <c r="J12" t="str">
        <f t="shared" si="0"/>
        <v>2004F</v>
      </c>
    </row>
    <row r="13" spans="1:10">
      <c r="B13">
        <v>2004</v>
      </c>
      <c r="C13">
        <v>2004</v>
      </c>
      <c r="D13" t="s">
        <v>124</v>
      </c>
      <c r="E13" t="s">
        <v>123</v>
      </c>
      <c r="F13">
        <v>1181668</v>
      </c>
      <c r="G13">
        <v>143828012</v>
      </c>
      <c r="H13">
        <v>821.6</v>
      </c>
      <c r="I13">
        <v>973.3</v>
      </c>
      <c r="J13" t="str">
        <f t="shared" si="0"/>
        <v>2004M</v>
      </c>
    </row>
    <row r="14" spans="1:10">
      <c r="B14">
        <v>2005</v>
      </c>
      <c r="C14">
        <v>2005</v>
      </c>
      <c r="D14" t="s">
        <v>126</v>
      </c>
      <c r="E14" t="s">
        <v>125</v>
      </c>
      <c r="F14">
        <v>1240342</v>
      </c>
      <c r="G14">
        <v>150319521</v>
      </c>
      <c r="H14">
        <v>825.1</v>
      </c>
      <c r="I14">
        <v>692.3</v>
      </c>
      <c r="J14" t="str">
        <f t="shared" si="0"/>
        <v>2005F</v>
      </c>
    </row>
    <row r="15" spans="1:10">
      <c r="B15">
        <v>2005</v>
      </c>
      <c r="C15">
        <v>2005</v>
      </c>
      <c r="D15" t="s">
        <v>124</v>
      </c>
      <c r="E15" t="s">
        <v>123</v>
      </c>
      <c r="F15">
        <v>1207675</v>
      </c>
      <c r="G15">
        <v>145197078</v>
      </c>
      <c r="H15">
        <v>831.7</v>
      </c>
      <c r="I15">
        <v>971.9</v>
      </c>
      <c r="J15" t="str">
        <f t="shared" si="0"/>
        <v>2005M</v>
      </c>
    </row>
    <row r="16" spans="1:10">
      <c r="B16">
        <v>2006</v>
      </c>
      <c r="C16">
        <v>2006</v>
      </c>
      <c r="D16" t="s">
        <v>126</v>
      </c>
      <c r="E16" t="s">
        <v>125</v>
      </c>
      <c r="F16">
        <v>1224322</v>
      </c>
      <c r="G16">
        <v>151732647</v>
      </c>
      <c r="H16">
        <v>806.9</v>
      </c>
      <c r="I16">
        <v>672.2</v>
      </c>
      <c r="J16" t="str">
        <f t="shared" si="0"/>
        <v>2006F</v>
      </c>
    </row>
    <row r="17" spans="2:10">
      <c r="B17">
        <v>2006</v>
      </c>
      <c r="C17">
        <v>2006</v>
      </c>
      <c r="D17" t="s">
        <v>124</v>
      </c>
      <c r="E17" t="s">
        <v>123</v>
      </c>
      <c r="F17">
        <v>1201942</v>
      </c>
      <c r="G17">
        <v>146647265</v>
      </c>
      <c r="H17">
        <v>819.6</v>
      </c>
      <c r="I17">
        <v>943.5</v>
      </c>
      <c r="J17" t="str">
        <f t="shared" si="0"/>
        <v>2006M</v>
      </c>
    </row>
    <row r="18" spans="2:10">
      <c r="B18">
        <v>2007</v>
      </c>
      <c r="C18">
        <v>2007</v>
      </c>
      <c r="D18" t="s">
        <v>126</v>
      </c>
      <c r="E18" t="s">
        <v>125</v>
      </c>
      <c r="F18">
        <v>1219744</v>
      </c>
      <c r="G18">
        <v>153166353</v>
      </c>
      <c r="H18">
        <v>796.4</v>
      </c>
      <c r="I18">
        <v>658.1</v>
      </c>
      <c r="J18" t="str">
        <f t="shared" si="0"/>
        <v>2007F</v>
      </c>
    </row>
    <row r="19" spans="2:10">
      <c r="B19">
        <v>2007</v>
      </c>
      <c r="C19">
        <v>2007</v>
      </c>
      <c r="D19" t="s">
        <v>124</v>
      </c>
      <c r="E19" t="s">
        <v>123</v>
      </c>
      <c r="F19">
        <v>1203968</v>
      </c>
      <c r="G19">
        <v>148064854</v>
      </c>
      <c r="H19">
        <v>813.1</v>
      </c>
      <c r="I19">
        <v>922.9</v>
      </c>
      <c r="J19" t="str">
        <f t="shared" si="0"/>
        <v>2007M</v>
      </c>
    </row>
    <row r="20" spans="2:10">
      <c r="B20">
        <v>2008</v>
      </c>
      <c r="C20">
        <v>2008</v>
      </c>
      <c r="D20" t="s">
        <v>126</v>
      </c>
      <c r="E20" t="s">
        <v>125</v>
      </c>
      <c r="F20">
        <v>1245787</v>
      </c>
      <c r="G20">
        <v>154604015</v>
      </c>
      <c r="H20">
        <v>805.8</v>
      </c>
      <c r="I20">
        <v>659.9</v>
      </c>
      <c r="J20" t="str">
        <f t="shared" si="0"/>
        <v>2008F</v>
      </c>
    </row>
    <row r="21" spans="2:10">
      <c r="B21">
        <v>2008</v>
      </c>
      <c r="C21">
        <v>2008</v>
      </c>
      <c r="D21" t="s">
        <v>124</v>
      </c>
      <c r="E21" t="s">
        <v>123</v>
      </c>
      <c r="F21">
        <v>1226197</v>
      </c>
      <c r="G21">
        <v>149489951</v>
      </c>
      <c r="H21">
        <v>820.3</v>
      </c>
      <c r="I21">
        <v>918.8</v>
      </c>
      <c r="J21" t="str">
        <f t="shared" si="0"/>
        <v>2008M</v>
      </c>
    </row>
    <row r="22" spans="2:10">
      <c r="B22">
        <v>2009</v>
      </c>
      <c r="C22">
        <v>2009</v>
      </c>
      <c r="D22" t="s">
        <v>126</v>
      </c>
      <c r="E22" t="s">
        <v>125</v>
      </c>
      <c r="F22">
        <v>1219784</v>
      </c>
      <c r="G22">
        <v>155964075</v>
      </c>
      <c r="H22">
        <v>782.1</v>
      </c>
      <c r="I22">
        <v>636.79999999999995</v>
      </c>
      <c r="J22" t="str">
        <f t="shared" si="0"/>
        <v>2009F</v>
      </c>
    </row>
    <row r="23" spans="2:10">
      <c r="B23">
        <v>2009</v>
      </c>
      <c r="C23">
        <v>2009</v>
      </c>
      <c r="D23" t="s">
        <v>124</v>
      </c>
      <c r="E23" t="s">
        <v>123</v>
      </c>
      <c r="F23">
        <v>1217379</v>
      </c>
      <c r="G23">
        <v>150807454</v>
      </c>
      <c r="H23">
        <v>807.2</v>
      </c>
      <c r="I23">
        <v>890.9</v>
      </c>
      <c r="J23" t="str">
        <f t="shared" si="0"/>
        <v>2009M</v>
      </c>
    </row>
    <row r="24" spans="2:10">
      <c r="B24">
        <v>2010</v>
      </c>
      <c r="C24">
        <v>2010</v>
      </c>
      <c r="D24" t="s">
        <v>126</v>
      </c>
      <c r="E24" t="s">
        <v>125</v>
      </c>
      <c r="F24">
        <v>1236003</v>
      </c>
      <c r="G24">
        <v>156964212</v>
      </c>
      <c r="H24">
        <v>787.4</v>
      </c>
      <c r="I24">
        <v>634.9</v>
      </c>
      <c r="J24" t="str">
        <f t="shared" si="0"/>
        <v>2010F</v>
      </c>
    </row>
    <row r="25" spans="2:10">
      <c r="B25">
        <v>2010</v>
      </c>
      <c r="C25">
        <v>2010</v>
      </c>
      <c r="D25" t="s">
        <v>124</v>
      </c>
      <c r="E25" t="s">
        <v>123</v>
      </c>
      <c r="F25">
        <v>1232432</v>
      </c>
      <c r="G25">
        <v>151781326</v>
      </c>
      <c r="H25">
        <v>812</v>
      </c>
      <c r="I25">
        <v>887.1</v>
      </c>
      <c r="J25" t="str">
        <f t="shared" si="0"/>
        <v>2010M</v>
      </c>
    </row>
    <row r="26" spans="2:10">
      <c r="B26">
        <v>2011</v>
      </c>
      <c r="C26">
        <v>2011</v>
      </c>
      <c r="D26" t="s">
        <v>126</v>
      </c>
      <c r="E26" t="s">
        <v>125</v>
      </c>
      <c r="F26">
        <v>1260480</v>
      </c>
      <c r="G26">
        <v>158301098</v>
      </c>
      <c r="H26">
        <v>796.3</v>
      </c>
      <c r="I26">
        <v>632.4</v>
      </c>
      <c r="J26" t="str">
        <f t="shared" si="0"/>
        <v>2011F</v>
      </c>
    </row>
    <row r="27" spans="2:10">
      <c r="B27">
        <v>2011</v>
      </c>
      <c r="C27">
        <v>2011</v>
      </c>
      <c r="D27" t="s">
        <v>124</v>
      </c>
      <c r="E27" t="s">
        <v>123</v>
      </c>
      <c r="F27">
        <v>1254978</v>
      </c>
      <c r="G27">
        <v>153290819</v>
      </c>
      <c r="H27">
        <v>818.7</v>
      </c>
      <c r="I27">
        <v>875.3</v>
      </c>
      <c r="J27" t="str">
        <f t="shared" si="0"/>
        <v>2011M</v>
      </c>
    </row>
    <row r="28" spans="2:10">
      <c r="B28">
        <v>2012</v>
      </c>
      <c r="C28">
        <v>2012</v>
      </c>
      <c r="D28" t="s">
        <v>126</v>
      </c>
      <c r="E28" t="s">
        <v>125</v>
      </c>
      <c r="F28">
        <v>1269557</v>
      </c>
      <c r="G28">
        <v>159421973</v>
      </c>
      <c r="H28">
        <v>796.4</v>
      </c>
      <c r="I28">
        <v>624.70000000000005</v>
      </c>
      <c r="J28" t="str">
        <f t="shared" si="0"/>
        <v>2012F</v>
      </c>
    </row>
    <row r="29" spans="2:10">
      <c r="B29">
        <v>2012</v>
      </c>
      <c r="C29">
        <v>2012</v>
      </c>
      <c r="D29" t="s">
        <v>124</v>
      </c>
      <c r="E29" t="s">
        <v>123</v>
      </c>
      <c r="F29">
        <v>1273722</v>
      </c>
      <c r="G29">
        <v>154492067</v>
      </c>
      <c r="H29">
        <v>824.5</v>
      </c>
      <c r="I29">
        <v>865.1</v>
      </c>
      <c r="J29" t="str">
        <f t="shared" si="0"/>
        <v>2012M</v>
      </c>
    </row>
    <row r="30" spans="2:10">
      <c r="B30">
        <v>2013</v>
      </c>
      <c r="C30">
        <v>2013</v>
      </c>
      <c r="D30" t="s">
        <v>126</v>
      </c>
      <c r="E30" t="s">
        <v>125</v>
      </c>
      <c r="F30">
        <v>1290959</v>
      </c>
      <c r="G30">
        <v>160477237</v>
      </c>
      <c r="H30">
        <v>804.4</v>
      </c>
      <c r="I30">
        <v>623.5</v>
      </c>
      <c r="J30" t="str">
        <f t="shared" si="0"/>
        <v>2013F</v>
      </c>
    </row>
    <row r="31" spans="2:10">
      <c r="B31">
        <v>2013</v>
      </c>
      <c r="C31">
        <v>2013</v>
      </c>
      <c r="D31" t="s">
        <v>124</v>
      </c>
      <c r="E31" t="s">
        <v>123</v>
      </c>
      <c r="F31">
        <v>1306034</v>
      </c>
      <c r="G31">
        <v>155651602</v>
      </c>
      <c r="H31">
        <v>839.1</v>
      </c>
      <c r="I31">
        <v>863.6</v>
      </c>
      <c r="J31" t="str">
        <f t="shared" si="0"/>
        <v>2013M</v>
      </c>
    </row>
    <row r="32" spans="2:10">
      <c r="B32">
        <v>2014</v>
      </c>
      <c r="C32">
        <v>2014</v>
      </c>
      <c r="D32" t="s">
        <v>126</v>
      </c>
      <c r="E32" t="s">
        <v>125</v>
      </c>
      <c r="F32">
        <v>1298177</v>
      </c>
      <c r="G32">
        <v>161920569</v>
      </c>
      <c r="H32">
        <v>801.7</v>
      </c>
      <c r="I32">
        <v>616.70000000000005</v>
      </c>
      <c r="J32" t="str">
        <f t="shared" si="0"/>
        <v>2014F</v>
      </c>
    </row>
    <row r="33" spans="1:10">
      <c r="B33">
        <v>2014</v>
      </c>
      <c r="C33">
        <v>2014</v>
      </c>
      <c r="D33" t="s">
        <v>124</v>
      </c>
      <c r="E33" t="s">
        <v>123</v>
      </c>
      <c r="F33">
        <v>1328241</v>
      </c>
      <c r="G33">
        <v>156936487</v>
      </c>
      <c r="H33">
        <v>846.4</v>
      </c>
      <c r="I33">
        <v>855.1</v>
      </c>
      <c r="J33" t="str">
        <f t="shared" si="0"/>
        <v>2014M</v>
      </c>
    </row>
    <row r="34" spans="1:10">
      <c r="B34">
        <v>2015</v>
      </c>
      <c r="C34">
        <v>2015</v>
      </c>
      <c r="D34" t="s">
        <v>126</v>
      </c>
      <c r="E34" t="s">
        <v>125</v>
      </c>
      <c r="F34">
        <v>1339226</v>
      </c>
      <c r="G34">
        <v>163189523</v>
      </c>
      <c r="H34">
        <v>820.7</v>
      </c>
      <c r="I34">
        <v>624.20000000000005</v>
      </c>
      <c r="J34" t="str">
        <f t="shared" si="0"/>
        <v>2015F</v>
      </c>
    </row>
    <row r="35" spans="1:10">
      <c r="B35">
        <v>2015</v>
      </c>
      <c r="C35">
        <v>2015</v>
      </c>
      <c r="D35" t="s">
        <v>124</v>
      </c>
      <c r="E35" t="s">
        <v>123</v>
      </c>
      <c r="F35">
        <v>1373404</v>
      </c>
      <c r="G35">
        <v>158229297</v>
      </c>
      <c r="H35">
        <v>868</v>
      </c>
      <c r="I35">
        <v>863.2</v>
      </c>
      <c r="J35" t="str">
        <f t="shared" si="0"/>
        <v>2015M</v>
      </c>
    </row>
    <row r="36" spans="1:10">
      <c r="B36">
        <v>2016</v>
      </c>
      <c r="C36">
        <v>2016</v>
      </c>
      <c r="D36" t="s">
        <v>126</v>
      </c>
      <c r="E36" t="s">
        <v>125</v>
      </c>
      <c r="F36">
        <v>1344016</v>
      </c>
      <c r="G36">
        <v>164048590</v>
      </c>
      <c r="H36">
        <v>819.3</v>
      </c>
      <c r="I36">
        <v>617.5</v>
      </c>
      <c r="J36" t="str">
        <f t="shared" si="0"/>
        <v>2016F</v>
      </c>
    </row>
    <row r="37" spans="1:10">
      <c r="B37">
        <v>2016</v>
      </c>
      <c r="C37">
        <v>2016</v>
      </c>
      <c r="D37" t="s">
        <v>124</v>
      </c>
      <c r="E37" t="s">
        <v>123</v>
      </c>
      <c r="F37">
        <v>1400232</v>
      </c>
      <c r="G37">
        <v>159078923</v>
      </c>
      <c r="H37">
        <v>880.2</v>
      </c>
      <c r="I37">
        <v>861</v>
      </c>
      <c r="J37" t="str">
        <f t="shared" si="0"/>
        <v>2016M</v>
      </c>
    </row>
    <row r="38" spans="1:10">
      <c r="B38">
        <v>2017</v>
      </c>
      <c r="C38">
        <v>2017</v>
      </c>
      <c r="D38" t="s">
        <v>126</v>
      </c>
      <c r="E38" t="s">
        <v>125</v>
      </c>
      <c r="F38">
        <v>1374392</v>
      </c>
      <c r="G38">
        <v>165311059</v>
      </c>
      <c r="H38">
        <v>831.4</v>
      </c>
      <c r="I38">
        <v>619.70000000000005</v>
      </c>
      <c r="J38" t="str">
        <f t="shared" si="0"/>
        <v>2017F</v>
      </c>
    </row>
    <row r="39" spans="1:10">
      <c r="B39">
        <v>2017</v>
      </c>
      <c r="C39">
        <v>2017</v>
      </c>
      <c r="D39" t="s">
        <v>124</v>
      </c>
      <c r="E39" t="s">
        <v>123</v>
      </c>
      <c r="F39">
        <v>1439111</v>
      </c>
      <c r="G39">
        <v>160408119</v>
      </c>
      <c r="H39">
        <v>897.2</v>
      </c>
      <c r="I39">
        <v>864.5</v>
      </c>
      <c r="J39" t="str">
        <f t="shared" si="0"/>
        <v>2017M</v>
      </c>
    </row>
    <row r="40" spans="1:10">
      <c r="B40">
        <v>2018</v>
      </c>
      <c r="C40">
        <v>2018</v>
      </c>
      <c r="D40" t="s">
        <v>126</v>
      </c>
      <c r="E40" t="s">
        <v>125</v>
      </c>
      <c r="F40">
        <v>1380736</v>
      </c>
      <c r="G40">
        <v>166038755</v>
      </c>
      <c r="H40">
        <v>831.6</v>
      </c>
      <c r="I40">
        <v>611.29999999999995</v>
      </c>
      <c r="J40" t="str">
        <f t="shared" si="0"/>
        <v>2018F</v>
      </c>
    </row>
    <row r="41" spans="1:10">
      <c r="B41">
        <v>2018</v>
      </c>
      <c r="C41">
        <v>2018</v>
      </c>
      <c r="D41" t="s">
        <v>124</v>
      </c>
      <c r="E41" t="s">
        <v>123</v>
      </c>
      <c r="F41">
        <v>1458469</v>
      </c>
      <c r="G41">
        <v>161128679</v>
      </c>
      <c r="H41">
        <v>905.2</v>
      </c>
      <c r="I41">
        <v>855.5</v>
      </c>
      <c r="J41" t="str">
        <f t="shared" si="0"/>
        <v>2018M</v>
      </c>
    </row>
    <row r="42" spans="1:10">
      <c r="B42">
        <v>2019</v>
      </c>
      <c r="C42">
        <v>2019</v>
      </c>
      <c r="D42" t="s">
        <v>126</v>
      </c>
      <c r="E42" t="s">
        <v>125</v>
      </c>
      <c r="F42">
        <v>1381015</v>
      </c>
      <c r="G42">
        <v>166582199</v>
      </c>
      <c r="H42">
        <v>829</v>
      </c>
      <c r="I42">
        <v>602.70000000000005</v>
      </c>
      <c r="J42" t="str">
        <f t="shared" si="0"/>
        <v>2019F</v>
      </c>
    </row>
    <row r="43" spans="1:10">
      <c r="B43">
        <v>2019</v>
      </c>
      <c r="C43">
        <v>2019</v>
      </c>
      <c r="D43" t="s">
        <v>124</v>
      </c>
      <c r="E43" t="s">
        <v>123</v>
      </c>
      <c r="F43">
        <v>1473823</v>
      </c>
      <c r="G43">
        <v>161657324</v>
      </c>
      <c r="H43">
        <v>911.7</v>
      </c>
      <c r="I43">
        <v>846.7</v>
      </c>
      <c r="J43" t="str">
        <f t="shared" si="0"/>
        <v>2019M</v>
      </c>
    </row>
    <row r="44" spans="1:10">
      <c r="B44">
        <v>2020</v>
      </c>
      <c r="C44">
        <v>2020</v>
      </c>
      <c r="D44" t="s">
        <v>126</v>
      </c>
      <c r="E44" t="s">
        <v>125</v>
      </c>
      <c r="F44">
        <v>1613845</v>
      </c>
      <c r="G44">
        <v>167227921</v>
      </c>
      <c r="H44">
        <v>965.1</v>
      </c>
      <c r="I44">
        <v>695.1</v>
      </c>
      <c r="J44" t="str">
        <f t="shared" si="0"/>
        <v>2020F</v>
      </c>
    </row>
    <row r="45" spans="1:10">
      <c r="B45">
        <v>2020</v>
      </c>
      <c r="C45">
        <v>2020</v>
      </c>
      <c r="D45" t="s">
        <v>124</v>
      </c>
      <c r="E45" t="s">
        <v>123</v>
      </c>
      <c r="F45">
        <v>1769884</v>
      </c>
      <c r="G45">
        <v>162256202</v>
      </c>
      <c r="H45">
        <v>1090.8</v>
      </c>
      <c r="I45">
        <v>998.3</v>
      </c>
      <c r="J45" t="str">
        <f t="shared" si="0"/>
        <v>2020M</v>
      </c>
    </row>
    <row r="46" spans="1:10">
      <c r="A46" t="s">
        <v>8</v>
      </c>
    </row>
    <row r="47" spans="1:10">
      <c r="A47" t="s">
        <v>9</v>
      </c>
    </row>
    <row r="48" spans="1:10">
      <c r="A48" t="s">
        <v>10</v>
      </c>
    </row>
    <row r="49" spans="1:1">
      <c r="A49" t="s">
        <v>122</v>
      </c>
    </row>
    <row r="50" spans="1:1">
      <c r="A50" t="s">
        <v>91</v>
      </c>
    </row>
    <row r="51" spans="1:1">
      <c r="A51" t="s">
        <v>13</v>
      </c>
    </row>
    <row r="52" spans="1:1">
      <c r="A52" t="s">
        <v>14</v>
      </c>
    </row>
    <row r="53" spans="1:1">
      <c r="A53" t="s">
        <v>15</v>
      </c>
    </row>
    <row r="54" spans="1:1">
      <c r="A54" t="s">
        <v>16</v>
      </c>
    </row>
    <row r="55" spans="1:1">
      <c r="A55" t="s">
        <v>17</v>
      </c>
    </row>
    <row r="56" spans="1:1">
      <c r="A56" t="s">
        <v>8</v>
      </c>
    </row>
    <row r="57" spans="1:1">
      <c r="A57" t="s">
        <v>18</v>
      </c>
    </row>
    <row r="58" spans="1:1">
      <c r="A58" t="s">
        <v>8</v>
      </c>
    </row>
    <row r="59" spans="1:1">
      <c r="A59" t="s">
        <v>121</v>
      </c>
    </row>
    <row r="60" spans="1:1">
      <c r="A60" t="s">
        <v>8</v>
      </c>
    </row>
    <row r="61" spans="1:1">
      <c r="A61" t="s">
        <v>20</v>
      </c>
    </row>
    <row r="62" spans="1:1">
      <c r="A62" t="s">
        <v>21</v>
      </c>
    </row>
    <row r="63" spans="1:1">
      <c r="A63" t="s">
        <v>22</v>
      </c>
    </row>
    <row r="64" spans="1:1">
      <c r="A64" t="s">
        <v>120</v>
      </c>
    </row>
    <row r="65" spans="1:1">
      <c r="A65" t="s">
        <v>8</v>
      </c>
    </row>
    <row r="66" spans="1:1">
      <c r="A66" t="s">
        <v>24</v>
      </c>
    </row>
    <row r="67" spans="1:1">
      <c r="A67" t="s">
        <v>25</v>
      </c>
    </row>
    <row r="68" spans="1:1">
      <c r="A68" t="s">
        <v>26</v>
      </c>
    </row>
    <row r="69" spans="1:1">
      <c r="A69" t="s">
        <v>27</v>
      </c>
    </row>
    <row r="70" spans="1:1">
      <c r="A70" t="s">
        <v>28</v>
      </c>
    </row>
    <row r="71" spans="1:1">
      <c r="A71" t="s">
        <v>29</v>
      </c>
    </row>
    <row r="72" spans="1:1">
      <c r="A72" t="s">
        <v>30</v>
      </c>
    </row>
    <row r="73" spans="1:1">
      <c r="A73" t="s">
        <v>31</v>
      </c>
    </row>
    <row r="74" spans="1:1">
      <c r="A74" t="s">
        <v>32</v>
      </c>
    </row>
    <row r="75" spans="1:1">
      <c r="A75" t="s">
        <v>33</v>
      </c>
    </row>
    <row r="76" spans="1:1">
      <c r="A76" t="s">
        <v>34</v>
      </c>
    </row>
    <row r="77" spans="1:1">
      <c r="A77" t="s">
        <v>35</v>
      </c>
    </row>
    <row r="78" spans="1:1">
      <c r="A78" t="s">
        <v>36</v>
      </c>
    </row>
    <row r="79" spans="1:1">
      <c r="A79" t="s">
        <v>37</v>
      </c>
    </row>
    <row r="80" spans="1:1">
      <c r="A80" t="s">
        <v>38</v>
      </c>
    </row>
    <row r="81" spans="1:1">
      <c r="A81" t="s">
        <v>39</v>
      </c>
    </row>
    <row r="82" spans="1:1">
      <c r="A82" t="s">
        <v>40</v>
      </c>
    </row>
    <row r="83" spans="1:1">
      <c r="A83" t="s">
        <v>41</v>
      </c>
    </row>
    <row r="84" spans="1:1">
      <c r="A84" t="s">
        <v>42</v>
      </c>
    </row>
    <row r="85" spans="1:1">
      <c r="A85" t="s">
        <v>43</v>
      </c>
    </row>
    <row r="86" spans="1:1">
      <c r="A86" t="s">
        <v>44</v>
      </c>
    </row>
    <row r="87" spans="1:1">
      <c r="A87" t="s">
        <v>45</v>
      </c>
    </row>
    <row r="88" spans="1:1">
      <c r="A88" t="s">
        <v>46</v>
      </c>
    </row>
    <row r="89" spans="1:1">
      <c r="A89" t="s">
        <v>47</v>
      </c>
    </row>
    <row r="90" spans="1:1">
      <c r="A90" t="s">
        <v>48</v>
      </c>
    </row>
    <row r="91" spans="1:1">
      <c r="A91" t="s">
        <v>49</v>
      </c>
    </row>
    <row r="92" spans="1:1">
      <c r="A92" t="s">
        <v>50</v>
      </c>
    </row>
    <row r="93" spans="1:1">
      <c r="A93" t="s">
        <v>51</v>
      </c>
    </row>
    <row r="94" spans="1:1">
      <c r="A94" t="s">
        <v>52</v>
      </c>
    </row>
    <row r="95" spans="1:1">
      <c r="A95" t="s">
        <v>53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/>
  </sheetPr>
  <dimension ref="A1:J47"/>
  <sheetViews>
    <sheetView workbookViewId="0">
      <selection activeCell="M21" sqref="M21"/>
    </sheetView>
  </sheetViews>
  <sheetFormatPr defaultRowHeight="14.5"/>
  <sheetData>
    <row r="1" spans="1:10">
      <c r="A1" t="s">
        <v>0</v>
      </c>
      <c r="B1" t="s">
        <v>1</v>
      </c>
      <c r="C1" t="s">
        <v>2</v>
      </c>
      <c r="D1" t="s">
        <v>128</v>
      </c>
      <c r="E1" t="s">
        <v>127</v>
      </c>
      <c r="F1" t="s">
        <v>3</v>
      </c>
      <c r="G1" t="s">
        <v>4</v>
      </c>
      <c r="H1" t="s">
        <v>5</v>
      </c>
      <c r="I1" t="s">
        <v>6</v>
      </c>
      <c r="J1" t="s">
        <v>134</v>
      </c>
    </row>
    <row r="2" spans="1:10">
      <c r="B2">
        <v>2018</v>
      </c>
      <c r="C2">
        <v>2018</v>
      </c>
      <c r="D2" t="s">
        <v>126</v>
      </c>
      <c r="E2" t="s">
        <v>125</v>
      </c>
      <c r="F2">
        <v>1380736</v>
      </c>
      <c r="G2">
        <v>166038755</v>
      </c>
      <c r="H2">
        <v>831.6</v>
      </c>
      <c r="I2">
        <v>611.29999999999995</v>
      </c>
      <c r="J2" t="str">
        <f>C2&amp;E2</f>
        <v>2018F</v>
      </c>
    </row>
    <row r="3" spans="1:10">
      <c r="B3">
        <v>2018</v>
      </c>
      <c r="C3">
        <v>2018</v>
      </c>
      <c r="D3" t="s">
        <v>124</v>
      </c>
      <c r="E3" t="s">
        <v>123</v>
      </c>
      <c r="F3">
        <v>1458469</v>
      </c>
      <c r="G3">
        <v>161128679</v>
      </c>
      <c r="H3">
        <v>905.2</v>
      </c>
      <c r="I3">
        <v>855.5</v>
      </c>
      <c r="J3" t="str">
        <f t="shared" ref="J3:J11" si="0">C3&amp;E3</f>
        <v>2018M</v>
      </c>
    </row>
    <row r="4" spans="1:10">
      <c r="B4">
        <v>2019</v>
      </c>
      <c r="C4">
        <v>2019</v>
      </c>
      <c r="D4" t="s">
        <v>126</v>
      </c>
      <c r="E4" t="s">
        <v>125</v>
      </c>
      <c r="F4">
        <v>1381015</v>
      </c>
      <c r="G4">
        <v>166582199</v>
      </c>
      <c r="H4">
        <v>829</v>
      </c>
      <c r="I4">
        <v>602.70000000000005</v>
      </c>
      <c r="J4" t="str">
        <f t="shared" si="0"/>
        <v>2019F</v>
      </c>
    </row>
    <row r="5" spans="1:10">
      <c r="B5">
        <v>2019</v>
      </c>
      <c r="C5">
        <v>2019</v>
      </c>
      <c r="D5" t="s">
        <v>124</v>
      </c>
      <c r="E5" t="s">
        <v>123</v>
      </c>
      <c r="F5">
        <v>1473823</v>
      </c>
      <c r="G5">
        <v>161657324</v>
      </c>
      <c r="H5">
        <v>911.7</v>
      </c>
      <c r="I5">
        <v>846.7</v>
      </c>
      <c r="J5" t="str">
        <f t="shared" si="0"/>
        <v>2019M</v>
      </c>
    </row>
    <row r="6" spans="1:10">
      <c r="B6">
        <v>2020</v>
      </c>
      <c r="C6">
        <v>2020</v>
      </c>
      <c r="D6" t="s">
        <v>126</v>
      </c>
      <c r="E6" t="s">
        <v>125</v>
      </c>
      <c r="F6">
        <v>1613845</v>
      </c>
      <c r="G6">
        <v>167227921</v>
      </c>
      <c r="H6">
        <v>965.1</v>
      </c>
      <c r="I6">
        <v>695.1</v>
      </c>
      <c r="J6" t="str">
        <f t="shared" si="0"/>
        <v>2020F</v>
      </c>
    </row>
    <row r="7" spans="1:10">
      <c r="B7">
        <v>2020</v>
      </c>
      <c r="C7">
        <v>2020</v>
      </c>
      <c r="D7" t="s">
        <v>124</v>
      </c>
      <c r="E7" t="s">
        <v>123</v>
      </c>
      <c r="F7">
        <v>1769884</v>
      </c>
      <c r="G7">
        <v>162256202</v>
      </c>
      <c r="H7">
        <v>1090.8</v>
      </c>
      <c r="I7">
        <v>998.3</v>
      </c>
      <c r="J7" t="str">
        <f t="shared" si="0"/>
        <v>2020M</v>
      </c>
    </row>
    <row r="8" spans="1:10">
      <c r="B8" t="s">
        <v>75</v>
      </c>
      <c r="C8">
        <v>2021</v>
      </c>
      <c r="D8" t="s">
        <v>126</v>
      </c>
      <c r="E8" t="s">
        <v>125</v>
      </c>
      <c r="F8">
        <v>1626126</v>
      </c>
      <c r="G8">
        <v>167227921</v>
      </c>
      <c r="H8">
        <v>972.4</v>
      </c>
      <c r="I8">
        <v>707.7</v>
      </c>
      <c r="J8" t="str">
        <f t="shared" si="0"/>
        <v>2021F</v>
      </c>
    </row>
    <row r="9" spans="1:10">
      <c r="B9" t="s">
        <v>75</v>
      </c>
      <c r="C9">
        <v>2021</v>
      </c>
      <c r="D9" t="s">
        <v>124</v>
      </c>
      <c r="E9" t="s">
        <v>123</v>
      </c>
      <c r="F9">
        <v>1838109</v>
      </c>
      <c r="G9">
        <v>162256202</v>
      </c>
      <c r="H9">
        <v>1132.8</v>
      </c>
      <c r="I9">
        <v>1033.5999999999999</v>
      </c>
      <c r="J9" t="str">
        <f t="shared" si="0"/>
        <v>2021M</v>
      </c>
    </row>
    <row r="10" spans="1:10">
      <c r="B10" t="s">
        <v>132</v>
      </c>
      <c r="C10">
        <v>2022</v>
      </c>
      <c r="D10" t="s">
        <v>126</v>
      </c>
      <c r="E10" t="s">
        <v>125</v>
      </c>
      <c r="F10">
        <v>980663</v>
      </c>
      <c r="G10">
        <v>167227921</v>
      </c>
      <c r="H10">
        <v>586.4</v>
      </c>
      <c r="I10">
        <v>424.2</v>
      </c>
      <c r="J10" t="str">
        <f t="shared" si="0"/>
        <v>2022F</v>
      </c>
    </row>
    <row r="11" spans="1:10">
      <c r="B11" t="s">
        <v>132</v>
      </c>
      <c r="C11">
        <v>2022</v>
      </c>
      <c r="D11" t="s">
        <v>124</v>
      </c>
      <c r="E11" t="s">
        <v>123</v>
      </c>
      <c r="F11">
        <v>1081102</v>
      </c>
      <c r="G11">
        <v>162256202</v>
      </c>
      <c r="H11">
        <v>666.3</v>
      </c>
      <c r="I11">
        <v>610.1</v>
      </c>
      <c r="J11" t="str">
        <f t="shared" si="0"/>
        <v>2022M</v>
      </c>
    </row>
    <row r="12" spans="1:10">
      <c r="A12" t="s">
        <v>8</v>
      </c>
    </row>
    <row r="13" spans="1:10">
      <c r="A13" t="s">
        <v>74</v>
      </c>
    </row>
    <row r="14" spans="1:10">
      <c r="A14" t="s">
        <v>10</v>
      </c>
    </row>
    <row r="15" spans="1:10">
      <c r="A15" t="s">
        <v>122</v>
      </c>
    </row>
    <row r="16" spans="1:10">
      <c r="A16" t="s">
        <v>91</v>
      </c>
    </row>
    <row r="17" spans="1:1">
      <c r="A17" t="s">
        <v>13</v>
      </c>
    </row>
    <row r="18" spans="1:1">
      <c r="A18" t="s">
        <v>14</v>
      </c>
    </row>
    <row r="19" spans="1:1">
      <c r="A19" t="s">
        <v>15</v>
      </c>
    </row>
    <row r="20" spans="1:1">
      <c r="A20" t="s">
        <v>16</v>
      </c>
    </row>
    <row r="21" spans="1:1">
      <c r="A21" t="s">
        <v>17</v>
      </c>
    </row>
    <row r="22" spans="1:1">
      <c r="A22" t="s">
        <v>8</v>
      </c>
    </row>
    <row r="23" spans="1:1">
      <c r="A23" t="s">
        <v>72</v>
      </c>
    </row>
    <row r="24" spans="1:1">
      <c r="A24" t="s">
        <v>8</v>
      </c>
    </row>
    <row r="25" spans="1:1">
      <c r="A25" t="s">
        <v>131</v>
      </c>
    </row>
    <row r="26" spans="1:1">
      <c r="A26" t="s">
        <v>8</v>
      </c>
    </row>
    <row r="27" spans="1:1">
      <c r="A27" t="s">
        <v>20</v>
      </c>
    </row>
    <row r="28" spans="1:1">
      <c r="A28" t="s">
        <v>70</v>
      </c>
    </row>
    <row r="29" spans="1:1">
      <c r="A29" t="s">
        <v>69</v>
      </c>
    </row>
    <row r="30" spans="1:1">
      <c r="A30" t="s">
        <v>130</v>
      </c>
    </row>
    <row r="31" spans="1:1">
      <c r="A31" t="s">
        <v>129</v>
      </c>
    </row>
    <row r="32" spans="1:1">
      <c r="A32" t="s">
        <v>8</v>
      </c>
    </row>
    <row r="33" spans="1:1">
      <c r="A33" t="s">
        <v>24</v>
      </c>
    </row>
    <row r="34" spans="1:1">
      <c r="A34" t="s">
        <v>67</v>
      </c>
    </row>
    <row r="35" spans="1:1">
      <c r="A35" t="s">
        <v>66</v>
      </c>
    </row>
    <row r="36" spans="1:1">
      <c r="A36" t="s">
        <v>65</v>
      </c>
    </row>
    <row r="37" spans="1:1">
      <c r="A37" t="s">
        <v>64</v>
      </c>
    </row>
    <row r="38" spans="1:1">
      <c r="A38" t="s">
        <v>63</v>
      </c>
    </row>
    <row r="39" spans="1:1">
      <c r="A39" t="s">
        <v>62</v>
      </c>
    </row>
    <row r="40" spans="1:1">
      <c r="A40" t="s">
        <v>61</v>
      </c>
    </row>
    <row r="41" spans="1:1">
      <c r="A41" t="s">
        <v>60</v>
      </c>
    </row>
    <row r="42" spans="1:1">
      <c r="A42" t="s">
        <v>59</v>
      </c>
    </row>
    <row r="43" spans="1:1">
      <c r="A43" t="s">
        <v>58</v>
      </c>
    </row>
    <row r="44" spans="1:1">
      <c r="A44" t="s">
        <v>57</v>
      </c>
    </row>
    <row r="45" spans="1:1">
      <c r="A45" t="s">
        <v>56</v>
      </c>
    </row>
    <row r="46" spans="1:1">
      <c r="A46" t="s">
        <v>55</v>
      </c>
    </row>
    <row r="47" spans="1:1">
      <c r="A47" t="s">
        <v>54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/>
  </sheetPr>
  <dimension ref="A1:I25"/>
  <sheetViews>
    <sheetView topLeftCell="A2" workbookViewId="0">
      <selection activeCell="I5" sqref="I5"/>
    </sheetView>
  </sheetViews>
  <sheetFormatPr defaultRowHeight="14.5"/>
  <cols>
    <col min="1" max="1" width="16.6328125" customWidth="1"/>
    <col min="2" max="2" width="10.6328125" customWidth="1"/>
    <col min="3" max="3" width="15.6328125" customWidth="1"/>
    <col min="5" max="5" width="10.6328125" customWidth="1"/>
    <col min="6" max="6" width="15.6328125" customWidth="1"/>
    <col min="9" max="9" width="10.6328125" customWidth="1"/>
  </cols>
  <sheetData>
    <row r="1" spans="1:9" ht="117.5" thickBot="1">
      <c r="A1" s="17" t="s">
        <v>133</v>
      </c>
      <c r="B1" s="17" t="s">
        <v>123</v>
      </c>
      <c r="E1" s="17" t="s">
        <v>125</v>
      </c>
      <c r="I1" s="17" t="s">
        <v>147</v>
      </c>
    </row>
    <row r="2" spans="1:9" ht="40" thickTop="1" thickBot="1">
      <c r="B2" s="17" t="s">
        <v>124</v>
      </c>
      <c r="C2" s="17" t="s">
        <v>77</v>
      </c>
      <c r="E2" s="17" t="s">
        <v>126</v>
      </c>
      <c r="F2" s="17" t="s">
        <v>77</v>
      </c>
    </row>
    <row r="3" spans="1:9" ht="15" thickTop="1">
      <c r="A3" s="16">
        <f>'Rates data 1999-2020'!B2</f>
        <v>1999</v>
      </c>
      <c r="B3" s="3">
        <f>_xlfn.XLOOKUP($A3&amp;B$1,'Sex data 1999-2020'!$J$2:$J$45,'Sex data 1999-2020'!$I$2:$I$45,,0)</f>
        <v>1067</v>
      </c>
      <c r="C3" s="2"/>
      <c r="E3" s="3">
        <f>_xlfn.XLOOKUP($A3&amp;E$1,'Sex data 1999-2020'!$J$2:$J$45,'Sex data 1999-2020'!$I$2:$I$45,,0)</f>
        <v>734</v>
      </c>
      <c r="F3" s="2"/>
      <c r="I3" s="18">
        <f>B3/E3</f>
        <v>1.4536784741144415</v>
      </c>
    </row>
    <row r="4" spans="1:9">
      <c r="A4" s="16">
        <f>'Rates data 1999-2020'!B3</f>
        <v>2000</v>
      </c>
      <c r="B4" s="3">
        <f>_xlfn.XLOOKUP($A4&amp;B$1,'Sex data 1999-2020'!$J$2:$J$45,'Sex data 1999-2020'!$I$2:$I$45,,0)</f>
        <v>1053.8</v>
      </c>
      <c r="C4" s="2">
        <f t="shared" ref="C4:C25" si="0">B4/B3-1</f>
        <v>-1.2371134020618624E-2</v>
      </c>
      <c r="E4" s="3">
        <f>_xlfn.XLOOKUP($A4&amp;E$1,'Sex data 1999-2020'!$J$2:$J$45,'Sex data 1999-2020'!$I$2:$I$45,,0)</f>
        <v>731.4</v>
      </c>
      <c r="F4" s="2">
        <f t="shared" ref="F4:F25" si="1">E4/E3-1</f>
        <v>-3.5422343324250649E-3</v>
      </c>
      <c r="G4" t="b">
        <f>C4&lt;F4</f>
        <v>1</v>
      </c>
      <c r="I4" s="18">
        <f>B4/E4</f>
        <v>1.4407984686901831</v>
      </c>
    </row>
    <row r="5" spans="1:9">
      <c r="A5" s="16">
        <f>'Rates data 1999-2020'!B4</f>
        <v>2001</v>
      </c>
      <c r="B5" s="3">
        <f>_xlfn.XLOOKUP($A5&amp;B$1,'Sex data 1999-2020'!$J$2:$J$45,'Sex data 1999-2020'!$I$2:$I$45,,0)</f>
        <v>1035.4000000000001</v>
      </c>
      <c r="C5" s="2">
        <f t="shared" si="0"/>
        <v>-1.7460618713228238E-2</v>
      </c>
      <c r="E5" s="3">
        <f>_xlfn.XLOOKUP($A5&amp;E$1,'Sex data 1999-2020'!$J$2:$J$45,'Sex data 1999-2020'!$I$2:$I$45,,0)</f>
        <v>725.6</v>
      </c>
      <c r="F5" s="2">
        <f t="shared" si="1"/>
        <v>-7.9299972655181294E-3</v>
      </c>
      <c r="G5" t="b">
        <f t="shared" ref="G5:G25" si="2">C5&lt;F5</f>
        <v>1</v>
      </c>
      <c r="I5" s="18">
        <f t="shared" ref="I5:I25" si="3">B5/E5</f>
        <v>1.4269570011025359</v>
      </c>
    </row>
    <row r="6" spans="1:9">
      <c r="A6" s="16">
        <f>'Rates data 1999-2020'!B5</f>
        <v>2002</v>
      </c>
      <c r="B6" s="3">
        <f>_xlfn.XLOOKUP($A6&amp;B$1,'Sex data 1999-2020'!$J$2:$J$45,'Sex data 1999-2020'!$I$2:$I$45,,0)</f>
        <v>1030.5999999999999</v>
      </c>
      <c r="C6" s="2">
        <f t="shared" si="0"/>
        <v>-4.6358895113001175E-3</v>
      </c>
      <c r="E6" s="3">
        <f>_xlfn.XLOOKUP($A6&amp;E$1,'Sex data 1999-2020'!$J$2:$J$45,'Sex data 1999-2020'!$I$2:$I$45,,0)</f>
        <v>723.6</v>
      </c>
      <c r="F6" s="2">
        <f t="shared" si="1"/>
        <v>-2.7563395810363822E-3</v>
      </c>
      <c r="G6" t="b">
        <f t="shared" si="2"/>
        <v>1</v>
      </c>
      <c r="I6" s="18">
        <f t="shared" si="3"/>
        <v>1.4242675511332226</v>
      </c>
    </row>
    <row r="7" spans="1:9">
      <c r="A7" s="16">
        <f>'Rates data 1999-2020'!B6</f>
        <v>2003</v>
      </c>
      <c r="B7" s="3">
        <f>_xlfn.XLOOKUP($A7&amp;B$1,'Sex data 1999-2020'!$J$2:$J$45,'Sex data 1999-2020'!$I$2:$I$45,,0)</f>
        <v>1010.3</v>
      </c>
      <c r="C7" s="2">
        <f t="shared" si="0"/>
        <v>-1.9697263729866021E-2</v>
      </c>
      <c r="E7" s="3">
        <f>_xlfn.XLOOKUP($A7&amp;E$1,'Sex data 1999-2020'!$J$2:$J$45,'Sex data 1999-2020'!$I$2:$I$45,,0)</f>
        <v>715.2</v>
      </c>
      <c r="F7" s="2">
        <f t="shared" si="1"/>
        <v>-1.1608623548922004E-2</v>
      </c>
      <c r="G7" t="b">
        <f t="shared" si="2"/>
        <v>1</v>
      </c>
      <c r="I7" s="18">
        <f t="shared" si="3"/>
        <v>1.4126118568232662</v>
      </c>
    </row>
    <row r="8" spans="1:9">
      <c r="A8" s="16">
        <f>'Rates data 1999-2020'!B7</f>
        <v>2004</v>
      </c>
      <c r="B8" s="3">
        <f>_xlfn.XLOOKUP($A8&amp;B$1,'Sex data 1999-2020'!$J$2:$J$45,'Sex data 1999-2020'!$I$2:$I$45,,0)</f>
        <v>973.3</v>
      </c>
      <c r="C8" s="2">
        <f t="shared" si="0"/>
        <v>-3.6622785311293704E-2</v>
      </c>
      <c r="E8" s="3">
        <f>_xlfn.XLOOKUP($A8&amp;E$1,'Sex data 1999-2020'!$J$2:$J$45,'Sex data 1999-2020'!$I$2:$I$45,,0)</f>
        <v>690.5</v>
      </c>
      <c r="F8" s="2">
        <f t="shared" si="1"/>
        <v>-3.4535794183445212E-2</v>
      </c>
      <c r="G8" t="b">
        <f t="shared" si="2"/>
        <v>1</v>
      </c>
      <c r="I8" s="18">
        <f t="shared" si="3"/>
        <v>1.4095582910934106</v>
      </c>
    </row>
    <row r="9" spans="1:9">
      <c r="A9" s="16">
        <f>'Rates data 1999-2020'!B8</f>
        <v>2005</v>
      </c>
      <c r="B9" s="3">
        <f>_xlfn.XLOOKUP($A9&amp;B$1,'Sex data 1999-2020'!$J$2:$J$45,'Sex data 1999-2020'!$I$2:$I$45,,0)</f>
        <v>971.9</v>
      </c>
      <c r="C9" s="2">
        <f t="shared" si="0"/>
        <v>-1.4384054248433031E-3</v>
      </c>
      <c r="E9" s="3">
        <f>_xlfn.XLOOKUP($A9&amp;E$1,'Sex data 1999-2020'!$J$2:$J$45,'Sex data 1999-2020'!$I$2:$I$45,,0)</f>
        <v>692.3</v>
      </c>
      <c r="F9" s="2">
        <f t="shared" si="1"/>
        <v>2.6068066618392116E-3</v>
      </c>
      <c r="G9" t="b">
        <f t="shared" si="2"/>
        <v>1</v>
      </c>
      <c r="I9" s="18">
        <f t="shared" si="3"/>
        <v>1.4038711541239348</v>
      </c>
    </row>
    <row r="10" spans="1:9">
      <c r="A10" s="16">
        <f>'Rates data 1999-2020'!B9</f>
        <v>2006</v>
      </c>
      <c r="B10" s="3">
        <f>_xlfn.XLOOKUP($A10&amp;B$1,'Sex data 1999-2020'!$J$2:$J$45,'Sex data 1999-2020'!$I$2:$I$45,,0)</f>
        <v>943.5</v>
      </c>
      <c r="C10" s="2">
        <f t="shared" si="0"/>
        <v>-2.9221113283259603E-2</v>
      </c>
      <c r="E10" s="3">
        <f>_xlfn.XLOOKUP($A10&amp;E$1,'Sex data 1999-2020'!$J$2:$J$45,'Sex data 1999-2020'!$I$2:$I$45,,0)</f>
        <v>672.2</v>
      </c>
      <c r="F10" s="2">
        <f t="shared" si="1"/>
        <v>-2.9033655929510238E-2</v>
      </c>
      <c r="G10" t="b">
        <f t="shared" si="2"/>
        <v>1</v>
      </c>
      <c r="I10" s="18">
        <f t="shared" si="3"/>
        <v>1.4036001190121987</v>
      </c>
    </row>
    <row r="11" spans="1:9">
      <c r="A11" s="16">
        <f>'Rates data 1999-2020'!B10</f>
        <v>2007</v>
      </c>
      <c r="B11" s="3">
        <f>_xlfn.XLOOKUP($A11&amp;B$1,'Sex data 1999-2020'!$J$2:$J$45,'Sex data 1999-2020'!$I$2:$I$45,,0)</f>
        <v>922.9</v>
      </c>
      <c r="C11" s="2">
        <f t="shared" si="0"/>
        <v>-2.1833598304186519E-2</v>
      </c>
      <c r="E11" s="3">
        <f>_xlfn.XLOOKUP($A11&amp;E$1,'Sex data 1999-2020'!$J$2:$J$45,'Sex data 1999-2020'!$I$2:$I$45,,0)</f>
        <v>658.1</v>
      </c>
      <c r="F11" s="2">
        <f t="shared" si="1"/>
        <v>-2.0975900029753136E-2</v>
      </c>
      <c r="G11" t="b">
        <f t="shared" si="2"/>
        <v>1</v>
      </c>
      <c r="I11" s="18">
        <f t="shared" si="3"/>
        <v>1.4023704604163501</v>
      </c>
    </row>
    <row r="12" spans="1:9">
      <c r="A12" s="16">
        <f>'Rates data 1999-2020'!B11</f>
        <v>2008</v>
      </c>
      <c r="B12" s="3">
        <f>_xlfn.XLOOKUP($A12&amp;B$1,'Sex data 1999-2020'!$J$2:$J$45,'Sex data 1999-2020'!$I$2:$I$45,,0)</f>
        <v>918.8</v>
      </c>
      <c r="C12" s="2">
        <f t="shared" si="0"/>
        <v>-4.4425181493119581E-3</v>
      </c>
      <c r="E12" s="3">
        <f>_xlfn.XLOOKUP($A12&amp;E$1,'Sex data 1999-2020'!$J$2:$J$45,'Sex data 1999-2020'!$I$2:$I$45,,0)</f>
        <v>659.9</v>
      </c>
      <c r="F12" s="2">
        <f t="shared" si="1"/>
        <v>2.7351466342500075E-3</v>
      </c>
      <c r="G12" t="b">
        <f t="shared" si="2"/>
        <v>1</v>
      </c>
      <c r="I12" s="18">
        <f t="shared" si="3"/>
        <v>1.3923321715411425</v>
      </c>
    </row>
    <row r="13" spans="1:9">
      <c r="A13" s="16">
        <f>'Rates data 1999-2020'!B12</f>
        <v>2009</v>
      </c>
      <c r="B13" s="3">
        <f>_xlfn.XLOOKUP($A13&amp;B$1,'Sex data 1999-2020'!$J$2:$J$45,'Sex data 1999-2020'!$I$2:$I$45,,0)</f>
        <v>890.9</v>
      </c>
      <c r="C13" s="2">
        <f t="shared" si="0"/>
        <v>-3.0365694383979069E-2</v>
      </c>
      <c r="E13" s="3">
        <f>_xlfn.XLOOKUP($A13&amp;E$1,'Sex data 1999-2020'!$J$2:$J$45,'Sex data 1999-2020'!$I$2:$I$45,,0)</f>
        <v>636.79999999999995</v>
      </c>
      <c r="F13" s="2">
        <f t="shared" si="1"/>
        <v>-3.5005303833914314E-2</v>
      </c>
      <c r="G13" t="b">
        <f t="shared" si="2"/>
        <v>0</v>
      </c>
      <c r="I13" s="18">
        <f t="shared" si="3"/>
        <v>1.3990263819095479</v>
      </c>
    </row>
    <row r="14" spans="1:9">
      <c r="A14" s="16">
        <f>'Rates data 1999-2020'!B13</f>
        <v>2010</v>
      </c>
      <c r="B14" s="3">
        <f>_xlfn.XLOOKUP($A14&amp;B$1,'Sex data 1999-2020'!$J$2:$J$45,'Sex data 1999-2020'!$I$2:$I$45,,0)</f>
        <v>887.1</v>
      </c>
      <c r="C14" s="2">
        <f t="shared" si="0"/>
        <v>-4.2653496464248875E-3</v>
      </c>
      <c r="E14" s="3">
        <f>_xlfn.XLOOKUP($A14&amp;E$1,'Sex data 1999-2020'!$J$2:$J$45,'Sex data 1999-2020'!$I$2:$I$45,,0)</f>
        <v>634.9</v>
      </c>
      <c r="F14" s="2">
        <f t="shared" si="1"/>
        <v>-2.9836683417084897E-3</v>
      </c>
      <c r="G14" t="b">
        <f t="shared" si="2"/>
        <v>1</v>
      </c>
      <c r="I14" s="18">
        <f t="shared" si="3"/>
        <v>1.3972279099070721</v>
      </c>
    </row>
    <row r="15" spans="1:9">
      <c r="A15" s="16">
        <f>'Rates data 1999-2020'!B14</f>
        <v>2011</v>
      </c>
      <c r="B15" s="3">
        <f>_xlfn.XLOOKUP($A15&amp;B$1,'Sex data 1999-2020'!$J$2:$J$45,'Sex data 1999-2020'!$I$2:$I$45,,0)</f>
        <v>875.3</v>
      </c>
      <c r="C15" s="2">
        <f t="shared" si="0"/>
        <v>-1.3301769811746245E-2</v>
      </c>
      <c r="E15" s="3">
        <f>_xlfn.XLOOKUP($A15&amp;E$1,'Sex data 1999-2020'!$J$2:$J$45,'Sex data 1999-2020'!$I$2:$I$45,,0)</f>
        <v>632.4</v>
      </c>
      <c r="F15" s="2">
        <f t="shared" si="1"/>
        <v>-3.9376279729090857E-3</v>
      </c>
      <c r="G15" t="b">
        <f t="shared" si="2"/>
        <v>1</v>
      </c>
      <c r="I15" s="18">
        <f t="shared" si="3"/>
        <v>1.3840923466160657</v>
      </c>
    </row>
    <row r="16" spans="1:9">
      <c r="A16" s="16">
        <f>'Rates data 1999-2020'!B15</f>
        <v>2012</v>
      </c>
      <c r="B16" s="3">
        <f>_xlfn.XLOOKUP($A16&amp;B$1,'Sex data 1999-2020'!$J$2:$J$45,'Sex data 1999-2020'!$I$2:$I$45,,0)</f>
        <v>865.1</v>
      </c>
      <c r="C16" s="2">
        <f t="shared" si="0"/>
        <v>-1.1653147492288296E-2</v>
      </c>
      <c r="E16" s="3">
        <f>_xlfn.XLOOKUP($A16&amp;E$1,'Sex data 1999-2020'!$J$2:$J$45,'Sex data 1999-2020'!$I$2:$I$45,,0)</f>
        <v>624.70000000000005</v>
      </c>
      <c r="F16" s="2">
        <f t="shared" si="1"/>
        <v>-1.2175838077166268E-2</v>
      </c>
      <c r="G16" t="b">
        <f t="shared" si="2"/>
        <v>0</v>
      </c>
      <c r="I16" s="18">
        <f t="shared" si="3"/>
        <v>1.3848247158636144</v>
      </c>
    </row>
    <row r="17" spans="1:9">
      <c r="A17" s="16">
        <f>'Rates data 1999-2020'!B16</f>
        <v>2013</v>
      </c>
      <c r="B17" s="3">
        <f>_xlfn.XLOOKUP($A17&amp;B$1,'Sex data 1999-2020'!$J$2:$J$45,'Sex data 1999-2020'!$I$2:$I$45,,0)</f>
        <v>863.6</v>
      </c>
      <c r="C17" s="2">
        <f t="shared" si="0"/>
        <v>-1.7339035949601733E-3</v>
      </c>
      <c r="E17" s="3">
        <f>_xlfn.XLOOKUP($A17&amp;E$1,'Sex data 1999-2020'!$J$2:$J$45,'Sex data 1999-2020'!$I$2:$I$45,,0)</f>
        <v>623.5</v>
      </c>
      <c r="F17" s="2">
        <f t="shared" si="1"/>
        <v>-1.9209220425805418E-3</v>
      </c>
      <c r="G17" t="b">
        <f t="shared" si="2"/>
        <v>0</v>
      </c>
      <c r="I17" s="18">
        <f t="shared" si="3"/>
        <v>1.385084202085004</v>
      </c>
    </row>
    <row r="18" spans="1:9">
      <c r="A18" s="16">
        <f>'Rates data 1999-2020'!B17</f>
        <v>2014</v>
      </c>
      <c r="B18" s="3">
        <f>_xlfn.XLOOKUP($A18&amp;B$1,'Sex data 1999-2020'!$J$2:$J$45,'Sex data 1999-2020'!$I$2:$I$45,,0)</f>
        <v>855.1</v>
      </c>
      <c r="C18" s="2">
        <f t="shared" si="0"/>
        <v>-9.8425196850393526E-3</v>
      </c>
      <c r="E18" s="3">
        <f>_xlfn.XLOOKUP($A18&amp;E$1,'Sex data 1999-2020'!$J$2:$J$45,'Sex data 1999-2020'!$I$2:$I$45,,0)</f>
        <v>616.70000000000005</v>
      </c>
      <c r="F18" s="2">
        <f t="shared" si="1"/>
        <v>-1.0906174819566905E-2</v>
      </c>
      <c r="G18" t="b">
        <f t="shared" si="2"/>
        <v>0</v>
      </c>
      <c r="I18" s="18">
        <f t="shared" si="3"/>
        <v>1.3865736987189881</v>
      </c>
    </row>
    <row r="19" spans="1:9">
      <c r="A19" s="16">
        <f>'Rates data 1999-2020'!B18</f>
        <v>2015</v>
      </c>
      <c r="B19" s="3">
        <f>_xlfn.XLOOKUP($A19&amp;B$1,'Sex data 1999-2020'!$J$2:$J$45,'Sex data 1999-2020'!$I$2:$I$45,,0)</f>
        <v>863.2</v>
      </c>
      <c r="C19" s="2">
        <f t="shared" si="0"/>
        <v>9.4725763068648217E-3</v>
      </c>
      <c r="E19" s="3">
        <f>_xlfn.XLOOKUP($A19&amp;E$1,'Sex data 1999-2020'!$J$2:$J$45,'Sex data 1999-2020'!$I$2:$I$45,,0)</f>
        <v>624.20000000000005</v>
      </c>
      <c r="F19" s="2">
        <f t="shared" si="1"/>
        <v>1.216150478352529E-2</v>
      </c>
      <c r="G19" t="b">
        <f t="shared" si="2"/>
        <v>1</v>
      </c>
      <c r="I19" s="18">
        <f t="shared" si="3"/>
        <v>1.3828900993271387</v>
      </c>
    </row>
    <row r="20" spans="1:9">
      <c r="A20" s="16">
        <f>'Rates data 1999-2020'!B19</f>
        <v>2016</v>
      </c>
      <c r="B20" s="3">
        <f>_xlfn.XLOOKUP($A20&amp;B$1,'Sex data 1999-2020'!$J$2:$J$45,'Sex data 1999-2020'!$I$2:$I$45,,0)</f>
        <v>861</v>
      </c>
      <c r="C20" s="2">
        <f t="shared" si="0"/>
        <v>-2.5486561631140603E-3</v>
      </c>
      <c r="E20" s="3">
        <f>_xlfn.XLOOKUP($A20&amp;E$1,'Sex data 1999-2020'!$J$2:$J$45,'Sex data 1999-2020'!$I$2:$I$45,,0)</f>
        <v>617.5</v>
      </c>
      <c r="F20" s="2">
        <f t="shared" si="1"/>
        <v>-1.0733739186158386E-2</v>
      </c>
      <c r="G20" t="b">
        <f t="shared" si="2"/>
        <v>0</v>
      </c>
      <c r="I20" s="18">
        <f t="shared" si="3"/>
        <v>1.394331983805668</v>
      </c>
    </row>
    <row r="21" spans="1:9">
      <c r="A21" s="16">
        <f>'Rates data 1999-2020'!B20</f>
        <v>2017</v>
      </c>
      <c r="B21" s="3">
        <f>_xlfn.XLOOKUP($A21&amp;B$1,'Sex data 1999-2020'!$J$2:$J$45,'Sex data 1999-2020'!$I$2:$I$45,,0)</f>
        <v>864.5</v>
      </c>
      <c r="C21" s="2">
        <f t="shared" si="0"/>
        <v>4.0650406504065817E-3</v>
      </c>
      <c r="E21" s="3">
        <f>_xlfn.XLOOKUP($A21&amp;E$1,'Sex data 1999-2020'!$J$2:$J$45,'Sex data 1999-2020'!$I$2:$I$45,,0)</f>
        <v>619.70000000000005</v>
      </c>
      <c r="F21" s="2">
        <f t="shared" si="1"/>
        <v>3.5627530364372717E-3</v>
      </c>
      <c r="G21" t="b">
        <f t="shared" si="2"/>
        <v>0</v>
      </c>
      <c r="I21" s="18">
        <f t="shared" si="3"/>
        <v>1.3950298531547523</v>
      </c>
    </row>
    <row r="22" spans="1:9">
      <c r="A22" s="16">
        <f>'Rates data 1999-2020'!B21</f>
        <v>2018</v>
      </c>
      <c r="B22" s="3">
        <f>_xlfn.XLOOKUP($A22&amp;B$1,'Sex data 1999-2020'!$J$2:$J$45,'Sex data 1999-2020'!$I$2:$I$45,,0)</f>
        <v>855.5</v>
      </c>
      <c r="C22" s="2">
        <f t="shared" si="0"/>
        <v>-1.0410641989589409E-2</v>
      </c>
      <c r="E22" s="3">
        <f>_xlfn.XLOOKUP($A22&amp;E$1,'Sex data 1999-2020'!$J$2:$J$45,'Sex data 1999-2020'!$I$2:$I$45,,0)</f>
        <v>611.29999999999995</v>
      </c>
      <c r="F22" s="2">
        <f t="shared" si="1"/>
        <v>-1.3554945941584795E-2</v>
      </c>
      <c r="G22" t="b">
        <f t="shared" si="2"/>
        <v>0</v>
      </c>
      <c r="I22" s="18">
        <f t="shared" si="3"/>
        <v>1.399476525437592</v>
      </c>
    </row>
    <row r="23" spans="1:9">
      <c r="A23" s="16">
        <f>'Rates data 1999-2020'!B22</f>
        <v>2019</v>
      </c>
      <c r="B23" s="3">
        <f>_xlfn.XLOOKUP($A23&amp;B$1,'Sex data 1999-2020'!$J$2:$J$45,'Sex data 1999-2020'!$I$2:$I$45,,0)</f>
        <v>846.7</v>
      </c>
      <c r="C23" s="2">
        <f t="shared" si="0"/>
        <v>-1.0286382232612468E-2</v>
      </c>
      <c r="E23" s="3">
        <f>_xlfn.XLOOKUP($A23&amp;E$1,'Sex data 1999-2020'!$J$2:$J$45,'Sex data 1999-2020'!$I$2:$I$45,,0)</f>
        <v>602.70000000000005</v>
      </c>
      <c r="F23" s="2">
        <f t="shared" si="1"/>
        <v>-1.4068378864714348E-2</v>
      </c>
      <c r="G23" t="b">
        <f t="shared" si="2"/>
        <v>0</v>
      </c>
      <c r="I23" s="18">
        <f t="shared" si="3"/>
        <v>1.4048448647751783</v>
      </c>
    </row>
    <row r="24" spans="1:9">
      <c r="A24" s="16">
        <f>'Rates data 1999-2020'!B23</f>
        <v>2020</v>
      </c>
      <c r="B24" s="3">
        <f>_xlfn.XLOOKUP($A24&amp;B$1,'Sex data 1999-2020'!$J$2:$J$45,'Sex data 1999-2020'!$I$2:$I$45,,0)</f>
        <v>998.3</v>
      </c>
      <c r="C24" s="2">
        <f t="shared" si="0"/>
        <v>0.17904806897366243</v>
      </c>
      <c r="E24" s="3">
        <f>_xlfn.XLOOKUP($A24&amp;E$1,'Sex data 1999-2020'!$J$2:$J$45,'Sex data 1999-2020'!$I$2:$I$45,,0)</f>
        <v>695.1</v>
      </c>
      <c r="F24" s="2">
        <f t="shared" si="1"/>
        <v>0.15331010452961658</v>
      </c>
      <c r="G24" t="b">
        <f t="shared" si="2"/>
        <v>0</v>
      </c>
      <c r="I24" s="18">
        <f t="shared" si="3"/>
        <v>1.4361962307581642</v>
      </c>
    </row>
    <row r="25" spans="1:9">
      <c r="A25" s="16" t="str">
        <f>'Rates data 2018-2021 Prov'!B5</f>
        <v>2021 (provisional)</v>
      </c>
      <c r="B25" s="3">
        <f>_xlfn.XLOOKUP("2021"&amp;B$1,'Sex data 2018-2022 Prov'!$J$2:$J$11,'Sex data 2018-2022 Prov'!$I$2:$I$11,,0)</f>
        <v>1033.5999999999999</v>
      </c>
      <c r="C25" s="2">
        <f t="shared" si="0"/>
        <v>3.5360112190724102E-2</v>
      </c>
      <c r="E25" s="3">
        <f>_xlfn.XLOOKUP("2021"&amp;E$1,'Sex data 2018-2022 Prov'!$J$2:$J$11,'Sex data 2018-2022 Prov'!$I$2:$I$11,,0)</f>
        <v>707.7</v>
      </c>
      <c r="F25" s="2">
        <f t="shared" si="1"/>
        <v>1.812688821752273E-2</v>
      </c>
      <c r="G25" t="b">
        <f t="shared" si="2"/>
        <v>0</v>
      </c>
      <c r="I25" s="18">
        <f t="shared" si="3"/>
        <v>1.4605058640666948</v>
      </c>
    </row>
  </sheetData>
  <conditionalFormatting sqref="C3:C25">
    <cfRule type="dataBar" priority="2">
      <dataBar>
        <cfvo type="min"/>
        <cfvo type="num" val="0.3"/>
        <color theme="6"/>
      </dataBar>
      <extLst>
        <ext xmlns:x14="http://schemas.microsoft.com/office/spreadsheetml/2009/9/main" uri="{B025F937-C7B1-47D3-B67F-A62EFF666E3E}">
          <x14:id>{8C41CF7A-4270-4CDB-9032-1E238426D5F0}</x14:id>
        </ext>
      </extLst>
    </cfRule>
  </conditionalFormatting>
  <conditionalFormatting sqref="F3:F25">
    <cfRule type="dataBar" priority="1">
      <dataBar>
        <cfvo type="min"/>
        <cfvo type="num" val="0.3"/>
        <color theme="6"/>
      </dataBar>
      <extLst>
        <ext xmlns:x14="http://schemas.microsoft.com/office/spreadsheetml/2009/9/main" uri="{B025F937-C7B1-47D3-B67F-A62EFF666E3E}">
          <x14:id>{7344FBA4-6775-43F3-9D72-CCAB629BD184}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C41CF7A-4270-4CDB-9032-1E238426D5F0}">
            <x14:dataBar minLength="0" maxLength="100" gradient="0">
              <x14:cfvo type="autoMin"/>
              <x14:cfvo type="num">
                <xm:f>0.3</xm:f>
              </x14:cfvo>
              <x14:negativeFillColor theme="3"/>
              <x14:axisColor rgb="FF000000"/>
            </x14:dataBar>
          </x14:cfRule>
          <xm:sqref>C3:C25</xm:sqref>
        </x14:conditionalFormatting>
        <x14:conditionalFormatting xmlns:xm="http://schemas.microsoft.com/office/excel/2006/main">
          <x14:cfRule type="dataBar" id="{7344FBA4-6775-43F3-9D72-CCAB629BD184}">
            <x14:dataBar minLength="0" maxLength="100" gradient="0">
              <x14:cfvo type="autoMin"/>
              <x14:cfvo type="num">
                <xm:f>0.3</xm:f>
              </x14:cfvo>
              <x14:negativeFillColor theme="3"/>
              <x14:axisColor rgb="FF000000"/>
            </x14:dataBar>
          </x14:cfRule>
          <xm:sqref>F3:F25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/>
  </sheetPr>
  <dimension ref="A1:Z27"/>
  <sheetViews>
    <sheetView tabSelected="1" workbookViewId="0">
      <selection activeCell="G38" sqref="G38"/>
    </sheetView>
  </sheetViews>
  <sheetFormatPr defaultRowHeight="14.5"/>
  <cols>
    <col min="1" max="1" width="10.7265625" customWidth="1"/>
    <col min="15" max="15" width="16.453125" customWidth="1"/>
    <col min="16" max="26" width="10.6328125" customWidth="1"/>
  </cols>
  <sheetData>
    <row r="1" spans="1:26">
      <c r="B1" s="10" t="s">
        <v>144</v>
      </c>
      <c r="C1" s="10"/>
      <c r="D1" s="10"/>
      <c r="E1" s="10"/>
      <c r="F1" s="10"/>
      <c r="G1" s="10"/>
      <c r="H1" s="10"/>
      <c r="I1" s="10"/>
      <c r="J1" s="10"/>
      <c r="K1" s="10"/>
      <c r="L1" s="10"/>
      <c r="P1" s="10" t="s">
        <v>143</v>
      </c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s="12" customFormat="1" ht="29.5" thickBot="1">
      <c r="A2" s="11"/>
      <c r="B2" s="14" t="str" cm="1">
        <f t="array" ref="B2:L2">TRANSPOSE('Age Groups Data 1999-2020'!D2:D12)</f>
        <v>&lt; 1 year</v>
      </c>
      <c r="C2" s="14" t="str">
        <v>1-4 years</v>
      </c>
      <c r="D2" s="14" t="str">
        <v>5-14 years</v>
      </c>
      <c r="E2" s="14" t="str">
        <v>15-24 years</v>
      </c>
      <c r="F2" s="14" t="str">
        <v>25-34 years</v>
      </c>
      <c r="G2" s="14" t="str">
        <v>35-44 years</v>
      </c>
      <c r="H2" s="14" t="str">
        <v>45-54 years</v>
      </c>
      <c r="I2" s="14" t="str">
        <v>55-64 years</v>
      </c>
      <c r="J2" s="14" t="str">
        <v>65-74 years</v>
      </c>
      <c r="K2" s="14" t="str">
        <v>75-84 years</v>
      </c>
      <c r="L2" s="14" t="str">
        <v>85+ years</v>
      </c>
      <c r="P2" s="14" t="str">
        <f>B2</f>
        <v>&lt; 1 year</v>
      </c>
      <c r="Q2" s="14" t="str">
        <f t="shared" ref="Q2:Z2" si="0">C2</f>
        <v>1-4 years</v>
      </c>
      <c r="R2" s="14" t="str">
        <f t="shared" si="0"/>
        <v>5-14 years</v>
      </c>
      <c r="S2" s="14" t="str">
        <f t="shared" si="0"/>
        <v>15-24 years</v>
      </c>
      <c r="T2" s="14" t="str">
        <f t="shared" si="0"/>
        <v>25-34 years</v>
      </c>
      <c r="U2" s="14" t="str">
        <f t="shared" si="0"/>
        <v>35-44 years</v>
      </c>
      <c r="V2" s="14" t="str">
        <f t="shared" si="0"/>
        <v>45-54 years</v>
      </c>
      <c r="W2" s="14" t="str">
        <f t="shared" si="0"/>
        <v>55-64 years</v>
      </c>
      <c r="X2" s="14" t="str">
        <f t="shared" si="0"/>
        <v>65-74 years</v>
      </c>
      <c r="Y2" s="14" t="str">
        <f t="shared" si="0"/>
        <v>75-84 years</v>
      </c>
      <c r="Z2" s="14" t="str">
        <f t="shared" si="0"/>
        <v>85+ years</v>
      </c>
    </row>
    <row r="3" spans="1:26">
      <c r="A3" s="9">
        <f>'Rates data 1999-2020'!B2</f>
        <v>1999</v>
      </c>
      <c r="B3" s="13">
        <f>_xlfn.XLOOKUP($A3&amp;B$2,'Age Groups Data 1999-2020'!$I$2:$I$265,'Age Groups Data 1999-2020'!$H$2:$H$265,,0)</f>
        <v>736</v>
      </c>
      <c r="C3" s="13">
        <f>_xlfn.XLOOKUP($A3&amp;C$2,'Age Groups Data 1999-2020'!$I$2:$I$265,'Age Groups Data 1999-2020'!$H$2:$H$265,,0)</f>
        <v>34.200000000000003</v>
      </c>
      <c r="D3" s="13">
        <f>_xlfn.XLOOKUP($A3&amp;D$2,'Age Groups Data 1999-2020'!$I$2:$I$265,'Age Groups Data 1999-2020'!$H$2:$H$265,,0)</f>
        <v>18.600000000000001</v>
      </c>
      <c r="E3" s="13">
        <f>_xlfn.XLOOKUP($A3&amp;E$2,'Age Groups Data 1999-2020'!$I$2:$I$265,'Age Groups Data 1999-2020'!$H$2:$H$265,,0)</f>
        <v>79.3</v>
      </c>
      <c r="F3" s="13">
        <f>_xlfn.XLOOKUP($A3&amp;F$2,'Age Groups Data 1999-2020'!$I$2:$I$265,'Age Groups Data 1999-2020'!$H$2:$H$265,,0)</f>
        <v>102.2</v>
      </c>
      <c r="G3" s="13">
        <f>_xlfn.XLOOKUP($A3&amp;G$2,'Age Groups Data 1999-2020'!$I$2:$I$265,'Age Groups Data 1999-2020'!$H$2:$H$265,,0)</f>
        <v>198</v>
      </c>
      <c r="H3" s="13">
        <f>_xlfn.XLOOKUP($A3&amp;H$2,'Age Groups Data 1999-2020'!$I$2:$I$265,'Age Groups Data 1999-2020'!$H$2:$H$265,,0)</f>
        <v>418.2</v>
      </c>
      <c r="I3" s="13">
        <f>_xlfn.XLOOKUP($A3&amp;I$2,'Age Groups Data 1999-2020'!$I$2:$I$265,'Age Groups Data 1999-2020'!$H$2:$H$265,,0)</f>
        <v>1005</v>
      </c>
      <c r="J3" s="13">
        <f>_xlfn.XLOOKUP($A3&amp;J$2,'Age Groups Data 1999-2020'!$I$2:$I$265,'Age Groups Data 1999-2020'!$H$2:$H$265,,0)</f>
        <v>2457.3000000000002</v>
      </c>
      <c r="K3" s="13">
        <f>_xlfn.XLOOKUP($A3&amp;K$2,'Age Groups Data 1999-2020'!$I$2:$I$265,'Age Groups Data 1999-2020'!$H$2:$H$265,,0)</f>
        <v>5714.5</v>
      </c>
      <c r="L3" s="13">
        <f>_xlfn.XLOOKUP($A3&amp;L$2,'Age Groups Data 1999-2020'!$I$2:$I$265,'Age Groups Data 1999-2020'!$H$2:$H$265,,0)</f>
        <v>15554.6</v>
      </c>
      <c r="O3" s="9">
        <f>A3</f>
        <v>1999</v>
      </c>
    </row>
    <row r="4" spans="1:26">
      <c r="A4" s="9">
        <f>'Rates data 1999-2020'!B3</f>
        <v>2000</v>
      </c>
      <c r="B4" s="13">
        <f>_xlfn.XLOOKUP($A4&amp;B$2,'Age Groups Data 1999-2020'!$I$2:$I$265,'Age Groups Data 1999-2020'!$H$2:$H$265,,0)</f>
        <v>736.7</v>
      </c>
      <c r="C4" s="13">
        <f>_xlfn.XLOOKUP($A4&amp;C$2,'Age Groups Data 1999-2020'!$I$2:$I$265,'Age Groups Data 1999-2020'!$H$2:$H$265,,0)</f>
        <v>32.4</v>
      </c>
      <c r="D4" s="13">
        <f>_xlfn.XLOOKUP($A4&amp;D$2,'Age Groups Data 1999-2020'!$I$2:$I$265,'Age Groups Data 1999-2020'!$H$2:$H$265,,0)</f>
        <v>18</v>
      </c>
      <c r="E4" s="13">
        <f>_xlfn.XLOOKUP($A4&amp;E$2,'Age Groups Data 1999-2020'!$I$2:$I$265,'Age Groups Data 1999-2020'!$H$2:$H$265,,0)</f>
        <v>79.900000000000006</v>
      </c>
      <c r="F4" s="13">
        <f>_xlfn.XLOOKUP($A4&amp;F$2,'Age Groups Data 1999-2020'!$I$2:$I$265,'Age Groups Data 1999-2020'!$H$2:$H$265,,0)</f>
        <v>101.4</v>
      </c>
      <c r="G4" s="13">
        <f>_xlfn.XLOOKUP($A4&amp;G$2,'Age Groups Data 1999-2020'!$I$2:$I$265,'Age Groups Data 1999-2020'!$H$2:$H$265,,0)</f>
        <v>198.9</v>
      </c>
      <c r="H4" s="13">
        <f>_xlfn.XLOOKUP($A4&amp;H$2,'Age Groups Data 1999-2020'!$I$2:$I$265,'Age Groups Data 1999-2020'!$H$2:$H$265,,0)</f>
        <v>425.6</v>
      </c>
      <c r="I4" s="13">
        <f>_xlfn.XLOOKUP($A4&amp;I$2,'Age Groups Data 1999-2020'!$I$2:$I$265,'Age Groups Data 1999-2020'!$H$2:$H$265,,0)</f>
        <v>992.2</v>
      </c>
      <c r="J4" s="13">
        <f>_xlfn.XLOOKUP($A4&amp;J$2,'Age Groups Data 1999-2020'!$I$2:$I$265,'Age Groups Data 1999-2020'!$H$2:$H$265,,0)</f>
        <v>2399.1</v>
      </c>
      <c r="K4" s="13">
        <f>_xlfn.XLOOKUP($A4&amp;K$2,'Age Groups Data 1999-2020'!$I$2:$I$265,'Age Groups Data 1999-2020'!$H$2:$H$265,,0)</f>
        <v>5666.5</v>
      </c>
      <c r="L4" s="13">
        <f>_xlfn.XLOOKUP($A4&amp;L$2,'Age Groups Data 1999-2020'!$I$2:$I$265,'Age Groups Data 1999-2020'!$H$2:$H$265,,0)</f>
        <v>15524.4</v>
      </c>
      <c r="O4" s="9">
        <f t="shared" ref="O4:O25" si="1">A4</f>
        <v>2000</v>
      </c>
      <c r="P4" s="1">
        <f>B4/B3-1</f>
        <v>9.5108695652190711E-4</v>
      </c>
      <c r="Q4" s="1">
        <f t="shared" ref="Q4:Z4" si="2">C4/C3-1</f>
        <v>-5.2631578947368585E-2</v>
      </c>
      <c r="R4" s="1">
        <f t="shared" si="2"/>
        <v>-3.2258064516129115E-2</v>
      </c>
      <c r="S4" s="1">
        <f t="shared" si="2"/>
        <v>7.5662042875159763E-3</v>
      </c>
      <c r="T4" s="1">
        <f t="shared" si="2"/>
        <v>-7.8277886497064575E-3</v>
      </c>
      <c r="U4" s="1">
        <f t="shared" si="2"/>
        <v>4.5454545454546302E-3</v>
      </c>
      <c r="V4" s="1">
        <f t="shared" si="2"/>
        <v>1.7694882831181369E-2</v>
      </c>
      <c r="W4" s="1">
        <f t="shared" si="2"/>
        <v>-1.273631840796019E-2</v>
      </c>
      <c r="X4" s="1">
        <f t="shared" si="2"/>
        <v>-2.3684531803198738E-2</v>
      </c>
      <c r="Y4" s="1">
        <f t="shared" si="2"/>
        <v>-8.3996850118120969E-3</v>
      </c>
      <c r="Z4" s="1">
        <f t="shared" si="2"/>
        <v>-1.9415478379386508E-3</v>
      </c>
    </row>
    <row r="5" spans="1:26">
      <c r="A5" s="9">
        <f>'Rates data 1999-2020'!B4</f>
        <v>2001</v>
      </c>
      <c r="B5" s="13">
        <f>_xlfn.XLOOKUP($A5&amp;B$2,'Age Groups Data 1999-2020'!$I$2:$I$265,'Age Groups Data 1999-2020'!$H$2:$H$265,,0)</f>
        <v>687</v>
      </c>
      <c r="C5" s="13">
        <f>_xlfn.XLOOKUP($A5&amp;C$2,'Age Groups Data 1999-2020'!$I$2:$I$265,'Age Groups Data 1999-2020'!$H$2:$H$265,,0)</f>
        <v>33.4</v>
      </c>
      <c r="D5" s="13">
        <f>_xlfn.XLOOKUP($A5&amp;D$2,'Age Groups Data 1999-2020'!$I$2:$I$265,'Age Groups Data 1999-2020'!$H$2:$H$265,,0)</f>
        <v>17.2</v>
      </c>
      <c r="E5" s="13">
        <f>_xlfn.XLOOKUP($A5&amp;E$2,'Age Groups Data 1999-2020'!$I$2:$I$265,'Age Groups Data 1999-2020'!$H$2:$H$265,,0)</f>
        <v>80.2</v>
      </c>
      <c r="F5" s="13">
        <f>_xlfn.XLOOKUP($A5&amp;F$2,'Age Groups Data 1999-2020'!$I$2:$I$265,'Age Groups Data 1999-2020'!$H$2:$H$265,,0)</f>
        <v>105.6</v>
      </c>
      <c r="G5" s="13">
        <f>_xlfn.XLOOKUP($A5&amp;G$2,'Age Groups Data 1999-2020'!$I$2:$I$265,'Age Groups Data 1999-2020'!$H$2:$H$265,,0)</f>
        <v>203.5</v>
      </c>
      <c r="H5" s="13">
        <f>_xlfn.XLOOKUP($A5&amp;H$2,'Age Groups Data 1999-2020'!$I$2:$I$265,'Age Groups Data 1999-2020'!$H$2:$H$265,,0)</f>
        <v>426.7</v>
      </c>
      <c r="I5" s="13">
        <f>_xlfn.XLOOKUP($A5&amp;I$2,'Age Groups Data 1999-2020'!$I$2:$I$265,'Age Groups Data 1999-2020'!$H$2:$H$265,,0)</f>
        <v>972.5</v>
      </c>
      <c r="J5" s="13">
        <f>_xlfn.XLOOKUP($A5&amp;J$2,'Age Groups Data 1999-2020'!$I$2:$I$265,'Age Groups Data 1999-2020'!$H$2:$H$265,,0)</f>
        <v>2344.1999999999998</v>
      </c>
      <c r="K5" s="13">
        <f>_xlfn.XLOOKUP($A5&amp;K$2,'Age Groups Data 1999-2020'!$I$2:$I$265,'Age Groups Data 1999-2020'!$H$2:$H$265,,0)</f>
        <v>5573.7</v>
      </c>
      <c r="L5" s="13">
        <f>_xlfn.XLOOKUP($A5&amp;L$2,'Age Groups Data 1999-2020'!$I$2:$I$265,'Age Groups Data 1999-2020'!$H$2:$H$265,,0)</f>
        <v>15432.6</v>
      </c>
      <c r="O5" s="9">
        <f t="shared" si="1"/>
        <v>2001</v>
      </c>
      <c r="P5" s="1">
        <f t="shared" ref="P5:P25" si="3">B5/B4-1</f>
        <v>-6.7463010723496697E-2</v>
      </c>
      <c r="Q5" s="1">
        <f t="shared" ref="Q5:Q25" si="4">C5/C4-1</f>
        <v>3.0864197530864113E-2</v>
      </c>
      <c r="R5" s="1">
        <f t="shared" ref="R5:R25" si="5">D5/D4-1</f>
        <v>-4.4444444444444509E-2</v>
      </c>
      <c r="S5" s="1">
        <f t="shared" ref="S5:S25" si="6">E5/E4-1</f>
        <v>3.754693366708306E-3</v>
      </c>
      <c r="T5" s="1">
        <f t="shared" ref="T5:T25" si="7">F5/F4-1</f>
        <v>4.1420118343195256E-2</v>
      </c>
      <c r="U5" s="1">
        <f t="shared" ref="U5:U25" si="8">G5/G4-1</f>
        <v>2.3127199597787751E-2</v>
      </c>
      <c r="V5" s="1">
        <f t="shared" ref="V5:V25" si="9">H5/H4-1</f>
        <v>2.5845864661653284E-3</v>
      </c>
      <c r="W5" s="1">
        <f t="shared" ref="W5:W25" si="10">I5/I4-1</f>
        <v>-1.9854867970167334E-2</v>
      </c>
      <c r="X5" s="1">
        <f t="shared" ref="X5:X25" si="11">J5/J4-1</f>
        <v>-2.2883581343003612E-2</v>
      </c>
      <c r="Y5" s="1">
        <f t="shared" ref="Y5:Y25" si="12">K5/K4-1</f>
        <v>-1.6376952263301936E-2</v>
      </c>
      <c r="Z5" s="1">
        <f t="shared" ref="Z5:Z25" si="13">L5/L4-1</f>
        <v>-5.9132720105123937E-3</v>
      </c>
    </row>
    <row r="6" spans="1:26">
      <c r="A6" s="9">
        <f>'Rates data 1999-2020'!B5</f>
        <v>2002</v>
      </c>
      <c r="B6" s="13">
        <f>_xlfn.XLOOKUP($A6&amp;B$2,'Age Groups Data 1999-2020'!$I$2:$I$265,'Age Groups Data 1999-2020'!$H$2:$H$265,,0)</f>
        <v>709.5</v>
      </c>
      <c r="C6" s="13">
        <f>_xlfn.XLOOKUP($A6&amp;C$2,'Age Groups Data 1999-2020'!$I$2:$I$265,'Age Groups Data 1999-2020'!$H$2:$H$265,,0)</f>
        <v>31.4</v>
      </c>
      <c r="D6" s="13">
        <f>_xlfn.XLOOKUP($A6&amp;D$2,'Age Groups Data 1999-2020'!$I$2:$I$265,'Age Groups Data 1999-2020'!$H$2:$H$265,,0)</f>
        <v>17.399999999999999</v>
      </c>
      <c r="E6" s="13">
        <f>_xlfn.XLOOKUP($A6&amp;E$2,'Age Groups Data 1999-2020'!$I$2:$I$265,'Age Groups Data 1999-2020'!$H$2:$H$265,,0)</f>
        <v>80.900000000000006</v>
      </c>
      <c r="F6" s="13">
        <f>_xlfn.XLOOKUP($A6&amp;F$2,'Age Groups Data 1999-2020'!$I$2:$I$265,'Age Groups Data 1999-2020'!$H$2:$H$265,,0)</f>
        <v>105.1</v>
      </c>
      <c r="G6" s="13">
        <f>_xlfn.XLOOKUP($A6&amp;G$2,'Age Groups Data 1999-2020'!$I$2:$I$265,'Age Groups Data 1999-2020'!$H$2:$H$265,,0)</f>
        <v>204.2</v>
      </c>
      <c r="H6" s="13">
        <f>_xlfn.XLOOKUP($A6&amp;H$2,'Age Groups Data 1999-2020'!$I$2:$I$265,'Age Groups Data 1999-2020'!$H$2:$H$265,,0)</f>
        <v>431</v>
      </c>
      <c r="I6" s="13">
        <f>_xlfn.XLOOKUP($A6&amp;I$2,'Age Groups Data 1999-2020'!$I$2:$I$265,'Age Groups Data 1999-2020'!$H$2:$H$265,,0)</f>
        <v>948.7</v>
      </c>
      <c r="J6" s="13">
        <f>_xlfn.XLOOKUP($A6&amp;J$2,'Age Groups Data 1999-2020'!$I$2:$I$265,'Age Groups Data 1999-2020'!$H$2:$H$265,,0)</f>
        <v>2300.3000000000002</v>
      </c>
      <c r="K6" s="13">
        <f>_xlfn.XLOOKUP($A6&amp;K$2,'Age Groups Data 1999-2020'!$I$2:$I$265,'Age Groups Data 1999-2020'!$H$2:$H$265,,0)</f>
        <v>5543.8</v>
      </c>
      <c r="L6" s="13">
        <f>_xlfn.XLOOKUP($A6&amp;L$2,'Age Groups Data 1999-2020'!$I$2:$I$265,'Age Groups Data 1999-2020'!$H$2:$H$265,,0)</f>
        <v>15589.5</v>
      </c>
      <c r="O6" s="9">
        <f t="shared" si="1"/>
        <v>2002</v>
      </c>
      <c r="P6" s="1">
        <f t="shared" si="3"/>
        <v>3.2751091703056678E-2</v>
      </c>
      <c r="Q6" s="1">
        <f t="shared" si="4"/>
        <v>-5.9880239520958112E-2</v>
      </c>
      <c r="R6" s="1">
        <f t="shared" si="5"/>
        <v>1.1627906976744207E-2</v>
      </c>
      <c r="S6" s="1">
        <f t="shared" si="6"/>
        <v>8.7281795511222615E-3</v>
      </c>
      <c r="T6" s="1">
        <f t="shared" si="7"/>
        <v>-4.7348484848485084E-3</v>
      </c>
      <c r="U6" s="1">
        <f t="shared" si="8"/>
        <v>3.4398034398033239E-3</v>
      </c>
      <c r="V6" s="1">
        <f t="shared" si="9"/>
        <v>1.0077337707991685E-2</v>
      </c>
      <c r="W6" s="1">
        <f t="shared" si="10"/>
        <v>-2.4473007712082162E-2</v>
      </c>
      <c r="X6" s="1">
        <f t="shared" si="11"/>
        <v>-1.8727071069021273E-2</v>
      </c>
      <c r="Y6" s="1">
        <f t="shared" si="12"/>
        <v>-5.3644796095949632E-3</v>
      </c>
      <c r="Z6" s="1">
        <f t="shared" si="13"/>
        <v>1.0166789782667829E-2</v>
      </c>
    </row>
    <row r="7" spans="1:26">
      <c r="A7" s="9">
        <f>'Rates data 1999-2020'!B6</f>
        <v>2003</v>
      </c>
      <c r="B7" s="13">
        <f>_xlfn.XLOOKUP($A7&amp;B$2,'Age Groups Data 1999-2020'!$I$2:$I$265,'Age Groups Data 1999-2020'!$H$2:$H$265,,0)</f>
        <v>704.9</v>
      </c>
      <c r="C7" s="13">
        <f>_xlfn.XLOOKUP($A7&amp;C$2,'Age Groups Data 1999-2020'!$I$2:$I$265,'Age Groups Data 1999-2020'!$H$2:$H$265,,0)</f>
        <v>31.8</v>
      </c>
      <c r="D7" s="13">
        <f>_xlfn.XLOOKUP($A7&amp;D$2,'Age Groups Data 1999-2020'!$I$2:$I$265,'Age Groups Data 1999-2020'!$H$2:$H$265,,0)</f>
        <v>16.899999999999999</v>
      </c>
      <c r="E7" s="13">
        <f>_xlfn.XLOOKUP($A7&amp;E$2,'Age Groups Data 1999-2020'!$I$2:$I$265,'Age Groups Data 1999-2020'!$H$2:$H$265,,0)</f>
        <v>81.099999999999994</v>
      </c>
      <c r="F7" s="13">
        <f>_xlfn.XLOOKUP($A7&amp;F$2,'Age Groups Data 1999-2020'!$I$2:$I$265,'Age Groups Data 1999-2020'!$H$2:$H$265,,0)</f>
        <v>105.2</v>
      </c>
      <c r="G7" s="13">
        <f>_xlfn.XLOOKUP($A7&amp;G$2,'Age Groups Data 1999-2020'!$I$2:$I$265,'Age Groups Data 1999-2020'!$H$2:$H$265,,0)</f>
        <v>202.6</v>
      </c>
      <c r="H7" s="13">
        <f>_xlfn.XLOOKUP($A7&amp;H$2,'Age Groups Data 1999-2020'!$I$2:$I$265,'Age Groups Data 1999-2020'!$H$2:$H$265,,0)</f>
        <v>433.1</v>
      </c>
      <c r="I7" s="13">
        <f>_xlfn.XLOOKUP($A7&amp;I$2,'Age Groups Data 1999-2020'!$I$2:$I$265,'Age Groups Data 1999-2020'!$H$2:$H$265,,0)</f>
        <v>937.3</v>
      </c>
      <c r="J7" s="13">
        <f>_xlfn.XLOOKUP($A7&amp;J$2,'Age Groups Data 1999-2020'!$I$2:$I$265,'Age Groups Data 1999-2020'!$H$2:$H$265,,0)</f>
        <v>2235</v>
      </c>
      <c r="K7" s="13">
        <f>_xlfn.XLOOKUP($A7&amp;K$2,'Age Groups Data 1999-2020'!$I$2:$I$265,'Age Groups Data 1999-2020'!$H$2:$H$265,,0)</f>
        <v>5451.3</v>
      </c>
      <c r="L7" s="13">
        <f>_xlfn.XLOOKUP($A7&amp;L$2,'Age Groups Data 1999-2020'!$I$2:$I$265,'Age Groups Data 1999-2020'!$H$2:$H$265,,0)</f>
        <v>15401.4</v>
      </c>
      <c r="O7" s="9">
        <f t="shared" si="1"/>
        <v>2003</v>
      </c>
      <c r="P7" s="1">
        <f t="shared" si="3"/>
        <v>-6.4834390415785537E-3</v>
      </c>
      <c r="Q7" s="1">
        <f t="shared" si="4"/>
        <v>1.2738853503184711E-2</v>
      </c>
      <c r="R7" s="1">
        <f t="shared" si="5"/>
        <v>-2.8735632183908066E-2</v>
      </c>
      <c r="S7" s="1">
        <f t="shared" si="6"/>
        <v>2.4721878862792313E-3</v>
      </c>
      <c r="T7" s="1">
        <f t="shared" si="7"/>
        <v>9.5147478591828261E-4</v>
      </c>
      <c r="U7" s="1">
        <f t="shared" si="8"/>
        <v>-7.8354554358471828E-3</v>
      </c>
      <c r="V7" s="1">
        <f t="shared" si="9"/>
        <v>4.8723897911833181E-3</v>
      </c>
      <c r="W7" s="1">
        <f t="shared" si="10"/>
        <v>-1.2016443554337619E-2</v>
      </c>
      <c r="X7" s="1">
        <f t="shared" si="11"/>
        <v>-2.8387601617180458E-2</v>
      </c>
      <c r="Y7" s="1">
        <f t="shared" si="12"/>
        <v>-1.6685306107723896E-2</v>
      </c>
      <c r="Z7" s="1">
        <f t="shared" si="13"/>
        <v>-1.2065813528336355E-2</v>
      </c>
    </row>
    <row r="8" spans="1:26">
      <c r="A8" s="9">
        <f>'Rates data 1999-2020'!B7</f>
        <v>2004</v>
      </c>
      <c r="B8" s="13">
        <f>_xlfn.XLOOKUP($A8&amp;B$2,'Age Groups Data 1999-2020'!$I$2:$I$265,'Age Groups Data 1999-2020'!$H$2:$H$265,,0)</f>
        <v>695.9</v>
      </c>
      <c r="C8" s="13">
        <f>_xlfn.XLOOKUP($A8&amp;C$2,'Age Groups Data 1999-2020'!$I$2:$I$265,'Age Groups Data 1999-2020'!$H$2:$H$265,,0)</f>
        <v>30.3</v>
      </c>
      <c r="D8" s="13">
        <f>_xlfn.XLOOKUP($A8&amp;D$2,'Age Groups Data 1999-2020'!$I$2:$I$265,'Age Groups Data 1999-2020'!$H$2:$H$265,,0)</f>
        <v>16.7</v>
      </c>
      <c r="E8" s="13">
        <f>_xlfn.XLOOKUP($A8&amp;E$2,'Age Groups Data 1999-2020'!$I$2:$I$265,'Age Groups Data 1999-2020'!$H$2:$H$265,,0)</f>
        <v>79.7</v>
      </c>
      <c r="F8" s="13">
        <f>_xlfn.XLOOKUP($A8&amp;F$2,'Age Groups Data 1999-2020'!$I$2:$I$265,'Age Groups Data 1999-2020'!$H$2:$H$265,,0)</f>
        <v>104.1</v>
      </c>
      <c r="G8" s="13">
        <f>_xlfn.XLOOKUP($A8&amp;G$2,'Age Groups Data 1999-2020'!$I$2:$I$265,'Age Groups Data 1999-2020'!$H$2:$H$265,,0)</f>
        <v>194.9</v>
      </c>
      <c r="H8" s="13">
        <f>_xlfn.XLOOKUP($A8&amp;H$2,'Age Groups Data 1999-2020'!$I$2:$I$265,'Age Groups Data 1999-2020'!$H$2:$H$265,,0)</f>
        <v>426.8</v>
      </c>
      <c r="I8" s="13">
        <f>_xlfn.XLOOKUP($A8&amp;I$2,'Age Groups Data 1999-2020'!$I$2:$I$265,'Age Groups Data 1999-2020'!$H$2:$H$265,,0)</f>
        <v>903.2</v>
      </c>
      <c r="J8" s="13">
        <f>_xlfn.XLOOKUP($A8&amp;J$2,'Age Groups Data 1999-2020'!$I$2:$I$265,'Age Groups Data 1999-2020'!$H$2:$H$265,,0)</f>
        <v>2141</v>
      </c>
      <c r="K8" s="13">
        <f>_xlfn.XLOOKUP($A8&amp;K$2,'Age Groups Data 1999-2020'!$I$2:$I$265,'Age Groups Data 1999-2020'!$H$2:$H$265,,0)</f>
        <v>5267.4</v>
      </c>
      <c r="L8" s="13">
        <f>_xlfn.XLOOKUP($A8&amp;L$2,'Age Groups Data 1999-2020'!$I$2:$I$265,'Age Groups Data 1999-2020'!$H$2:$H$265,,0)</f>
        <v>14777.6</v>
      </c>
      <c r="O8" s="9">
        <f t="shared" si="1"/>
        <v>2004</v>
      </c>
      <c r="P8" s="1">
        <f t="shared" si="3"/>
        <v>-1.2767768477798258E-2</v>
      </c>
      <c r="Q8" s="1">
        <f t="shared" si="4"/>
        <v>-4.7169811320754707E-2</v>
      </c>
      <c r="R8" s="1">
        <f t="shared" si="5"/>
        <v>-1.1834319526627168E-2</v>
      </c>
      <c r="S8" s="1">
        <f t="shared" si="6"/>
        <v>-1.726263871763245E-2</v>
      </c>
      <c r="T8" s="1">
        <f t="shared" si="7"/>
        <v>-1.0456273764258617E-2</v>
      </c>
      <c r="U8" s="1">
        <f t="shared" si="8"/>
        <v>-3.8005923000987152E-2</v>
      </c>
      <c r="V8" s="1">
        <f t="shared" si="9"/>
        <v>-1.4546294158393036E-2</v>
      </c>
      <c r="W8" s="1">
        <f t="shared" si="10"/>
        <v>-3.6381094633521682E-2</v>
      </c>
      <c r="X8" s="1">
        <f t="shared" si="11"/>
        <v>-4.2058165548098381E-2</v>
      </c>
      <c r="Y8" s="1">
        <f t="shared" si="12"/>
        <v>-3.373507236805906E-2</v>
      </c>
      <c r="Z8" s="1">
        <f t="shared" si="13"/>
        <v>-4.0502811432726826E-2</v>
      </c>
    </row>
    <row r="9" spans="1:26">
      <c r="A9" s="9">
        <f>'Rates data 1999-2020'!B8</f>
        <v>2005</v>
      </c>
      <c r="B9" s="13">
        <f>_xlfn.XLOOKUP($A9&amp;B$2,'Age Groups Data 1999-2020'!$I$2:$I$265,'Age Groups Data 1999-2020'!$H$2:$H$265,,0)</f>
        <v>710.2</v>
      </c>
      <c r="C9" s="13">
        <f>_xlfn.XLOOKUP($A9&amp;C$2,'Age Groups Data 1999-2020'!$I$2:$I$265,'Age Groups Data 1999-2020'!$H$2:$H$265,,0)</f>
        <v>29.9</v>
      </c>
      <c r="D9" s="13">
        <f>_xlfn.XLOOKUP($A9&amp;D$2,'Age Groups Data 1999-2020'!$I$2:$I$265,'Age Groups Data 1999-2020'!$H$2:$H$265,,0)</f>
        <v>16.3</v>
      </c>
      <c r="E9" s="13">
        <f>_xlfn.XLOOKUP($A9&amp;E$2,'Age Groups Data 1999-2020'!$I$2:$I$265,'Age Groups Data 1999-2020'!$H$2:$H$265,,0)</f>
        <v>80.7</v>
      </c>
      <c r="F9" s="13">
        <f>_xlfn.XLOOKUP($A9&amp;F$2,'Age Groups Data 1999-2020'!$I$2:$I$265,'Age Groups Data 1999-2020'!$H$2:$H$265,,0)</f>
        <v>106.8</v>
      </c>
      <c r="G9" s="13">
        <f>_xlfn.XLOOKUP($A9&amp;G$2,'Age Groups Data 1999-2020'!$I$2:$I$265,'Age Groups Data 1999-2020'!$H$2:$H$265,,0)</f>
        <v>194.9</v>
      </c>
      <c r="H9" s="13">
        <f>_xlfn.XLOOKUP($A9&amp;H$2,'Age Groups Data 1999-2020'!$I$2:$I$265,'Age Groups Data 1999-2020'!$H$2:$H$265,,0)</f>
        <v>431.9</v>
      </c>
      <c r="I9" s="13">
        <f>_xlfn.XLOOKUP($A9&amp;I$2,'Age Groups Data 1999-2020'!$I$2:$I$265,'Age Groups Data 1999-2020'!$H$2:$H$265,,0)</f>
        <v>898.5</v>
      </c>
      <c r="J9" s="13">
        <f>_xlfn.XLOOKUP($A9&amp;J$2,'Age Groups Data 1999-2020'!$I$2:$I$265,'Age Groups Data 1999-2020'!$H$2:$H$265,,0)</f>
        <v>2109.6999999999998</v>
      </c>
      <c r="K9" s="13">
        <f>_xlfn.XLOOKUP($A9&amp;K$2,'Age Groups Data 1999-2020'!$I$2:$I$265,'Age Groups Data 1999-2020'!$H$2:$H$265,,0)</f>
        <v>5251.8</v>
      </c>
      <c r="L9" s="13">
        <f>_xlfn.XLOOKUP($A9&amp;L$2,'Age Groups Data 1999-2020'!$I$2:$I$265,'Age Groups Data 1999-2020'!$H$2:$H$265,,0)</f>
        <v>14982.4</v>
      </c>
      <c r="O9" s="9">
        <f t="shared" si="1"/>
        <v>2005</v>
      </c>
      <c r="P9" s="1">
        <f t="shared" si="3"/>
        <v>2.0548929443885644E-2</v>
      </c>
      <c r="Q9" s="1">
        <f t="shared" si="4"/>
        <v>-1.320132013201325E-2</v>
      </c>
      <c r="R9" s="1">
        <f t="shared" si="5"/>
        <v>-2.39520958083832E-2</v>
      </c>
      <c r="S9" s="1">
        <f t="shared" si="6"/>
        <v>1.2547051442910906E-2</v>
      </c>
      <c r="T9" s="1">
        <f t="shared" si="7"/>
        <v>2.5936599423631135E-2</v>
      </c>
      <c r="U9" s="1">
        <f t="shared" si="8"/>
        <v>0</v>
      </c>
      <c r="V9" s="1">
        <f t="shared" si="9"/>
        <v>1.1949390815370053E-2</v>
      </c>
      <c r="W9" s="1">
        <f t="shared" si="10"/>
        <v>-5.2037201062887783E-3</v>
      </c>
      <c r="X9" s="1">
        <f t="shared" si="11"/>
        <v>-1.4619336758524115E-2</v>
      </c>
      <c r="Y9" s="1">
        <f t="shared" si="12"/>
        <v>-2.9616129399703262E-3</v>
      </c>
      <c r="Z9" s="1">
        <f t="shared" si="13"/>
        <v>1.3858813339107767E-2</v>
      </c>
    </row>
    <row r="10" spans="1:26">
      <c r="A10" s="9">
        <f>'Rates data 1999-2020'!B9</f>
        <v>2006</v>
      </c>
      <c r="B10" s="13">
        <f>_xlfn.XLOOKUP($A10&amp;B$2,'Age Groups Data 1999-2020'!$I$2:$I$265,'Age Groups Data 1999-2020'!$H$2:$H$265,,0)</f>
        <v>705.8</v>
      </c>
      <c r="C10" s="13">
        <f>_xlfn.XLOOKUP($A10&amp;C$2,'Age Groups Data 1999-2020'!$I$2:$I$265,'Age Groups Data 1999-2020'!$H$2:$H$265,,0)</f>
        <v>29.1</v>
      </c>
      <c r="D10" s="13">
        <f>_xlfn.XLOOKUP($A10&amp;D$2,'Age Groups Data 1999-2020'!$I$2:$I$265,'Age Groups Data 1999-2020'!$H$2:$H$265,,0)</f>
        <v>15.2</v>
      </c>
      <c r="E10" s="13">
        <f>_xlfn.XLOOKUP($A10&amp;E$2,'Age Groups Data 1999-2020'!$I$2:$I$265,'Age Groups Data 1999-2020'!$H$2:$H$265,,0)</f>
        <v>81.400000000000006</v>
      </c>
      <c r="F10" s="13">
        <f>_xlfn.XLOOKUP($A10&amp;F$2,'Age Groups Data 1999-2020'!$I$2:$I$265,'Age Groups Data 1999-2020'!$H$2:$H$265,,0)</f>
        <v>109</v>
      </c>
      <c r="G10" s="13">
        <f>_xlfn.XLOOKUP($A10&amp;G$2,'Age Groups Data 1999-2020'!$I$2:$I$265,'Age Groups Data 1999-2020'!$H$2:$H$265,,0)</f>
        <v>192</v>
      </c>
      <c r="H10" s="13">
        <f>_xlfn.XLOOKUP($A10&amp;H$2,'Age Groups Data 1999-2020'!$I$2:$I$265,'Age Groups Data 1999-2020'!$H$2:$H$265,,0)</f>
        <v>427.5</v>
      </c>
      <c r="I10" s="13">
        <f>_xlfn.XLOOKUP($A10&amp;I$2,'Age Groups Data 1999-2020'!$I$2:$I$265,'Age Groups Data 1999-2020'!$H$2:$H$265,,0)</f>
        <v>881.3</v>
      </c>
      <c r="J10" s="13">
        <f>_xlfn.XLOOKUP($A10&amp;J$2,'Age Groups Data 1999-2020'!$I$2:$I$265,'Age Groups Data 1999-2020'!$H$2:$H$265,,0)</f>
        <v>2031.4</v>
      </c>
      <c r="K10" s="13">
        <f>_xlfn.XLOOKUP($A10&amp;K$2,'Age Groups Data 1999-2020'!$I$2:$I$265,'Age Groups Data 1999-2020'!$H$2:$H$265,,0)</f>
        <v>5096.1000000000004</v>
      </c>
      <c r="L10" s="13">
        <f>_xlfn.XLOOKUP($A10&amp;L$2,'Age Groups Data 1999-2020'!$I$2:$I$265,'Age Groups Data 1999-2020'!$H$2:$H$265,,0)</f>
        <v>14426.7</v>
      </c>
      <c r="O10" s="9">
        <f t="shared" si="1"/>
        <v>2006</v>
      </c>
      <c r="P10" s="1">
        <f t="shared" si="3"/>
        <v>-6.1954379048156927E-3</v>
      </c>
      <c r="Q10" s="1">
        <f t="shared" si="4"/>
        <v>-2.6755852842809236E-2</v>
      </c>
      <c r="R10" s="1">
        <f t="shared" si="5"/>
        <v>-6.7484662576687171E-2</v>
      </c>
      <c r="S10" s="1">
        <f t="shared" si="6"/>
        <v>8.6741016109046498E-3</v>
      </c>
      <c r="T10" s="1">
        <f t="shared" si="7"/>
        <v>2.0599250936329527E-2</v>
      </c>
      <c r="U10" s="1">
        <f t="shared" si="8"/>
        <v>-1.4879425346331465E-2</v>
      </c>
      <c r="V10" s="1">
        <f t="shared" si="9"/>
        <v>-1.0187543412827016E-2</v>
      </c>
      <c r="W10" s="1">
        <f t="shared" si="10"/>
        <v>-1.914301613800784E-2</v>
      </c>
      <c r="X10" s="1">
        <f t="shared" si="11"/>
        <v>-3.7114281651419501E-2</v>
      </c>
      <c r="Y10" s="1">
        <f t="shared" si="12"/>
        <v>-2.9646978178910044E-2</v>
      </c>
      <c r="Z10" s="1">
        <f t="shared" si="13"/>
        <v>-3.7090185818026367E-2</v>
      </c>
    </row>
    <row r="11" spans="1:26">
      <c r="A11" s="9">
        <f>'Rates data 1999-2020'!B10</f>
        <v>2007</v>
      </c>
      <c r="B11" s="13">
        <f>_xlfn.XLOOKUP($A11&amp;B$2,'Age Groups Data 1999-2020'!$I$2:$I$265,'Age Groups Data 1999-2020'!$H$2:$H$265,,0)</f>
        <v>702.5</v>
      </c>
      <c r="C11" s="13">
        <f>_xlfn.XLOOKUP($A11&amp;C$2,'Age Groups Data 1999-2020'!$I$2:$I$265,'Age Groups Data 1999-2020'!$H$2:$H$265,,0)</f>
        <v>29.4</v>
      </c>
      <c r="D11" s="13">
        <f>_xlfn.XLOOKUP($A11&amp;D$2,'Age Groups Data 1999-2020'!$I$2:$I$265,'Age Groups Data 1999-2020'!$H$2:$H$265,,0)</f>
        <v>15.2</v>
      </c>
      <c r="E11" s="13">
        <f>_xlfn.XLOOKUP($A11&amp;E$2,'Age Groups Data 1999-2020'!$I$2:$I$265,'Age Groups Data 1999-2020'!$H$2:$H$265,,0)</f>
        <v>78.8</v>
      </c>
      <c r="F11" s="13">
        <f>_xlfn.XLOOKUP($A11&amp;F$2,'Age Groups Data 1999-2020'!$I$2:$I$265,'Age Groups Data 1999-2020'!$H$2:$H$265,,0)</f>
        <v>107.2</v>
      </c>
      <c r="G11" s="13">
        <f>_xlfn.XLOOKUP($A11&amp;G$2,'Age Groups Data 1999-2020'!$I$2:$I$265,'Age Groups Data 1999-2020'!$H$2:$H$265,,0)</f>
        <v>186</v>
      </c>
      <c r="H11" s="13">
        <f>_xlfn.XLOOKUP($A11&amp;H$2,'Age Groups Data 1999-2020'!$I$2:$I$265,'Age Groups Data 1999-2020'!$H$2:$H$265,,0)</f>
        <v>420.3</v>
      </c>
      <c r="I11" s="13">
        <f>_xlfn.XLOOKUP($A11&amp;I$2,'Age Groups Data 1999-2020'!$I$2:$I$265,'Age Groups Data 1999-2020'!$H$2:$H$265,,0)</f>
        <v>866.7</v>
      </c>
      <c r="J11" s="13">
        <f>_xlfn.XLOOKUP($A11&amp;J$2,'Age Groups Data 1999-2020'!$I$2:$I$265,'Age Groups Data 1999-2020'!$H$2:$H$265,,0)</f>
        <v>1976</v>
      </c>
      <c r="K11" s="13">
        <f>_xlfn.XLOOKUP($A11&amp;K$2,'Age Groups Data 1999-2020'!$I$2:$I$265,'Age Groups Data 1999-2020'!$H$2:$H$265,,0)</f>
        <v>4987.1000000000004</v>
      </c>
      <c r="L11" s="13">
        <f>_xlfn.XLOOKUP($A11&amp;L$2,'Age Groups Data 1999-2020'!$I$2:$I$265,'Age Groups Data 1999-2020'!$H$2:$H$265,,0)</f>
        <v>14160.9</v>
      </c>
      <c r="O11" s="9">
        <f t="shared" si="1"/>
        <v>2007</v>
      </c>
      <c r="P11" s="1">
        <f t="shared" si="3"/>
        <v>-4.6755454803060204E-3</v>
      </c>
      <c r="Q11" s="1">
        <f t="shared" si="4"/>
        <v>1.0309278350515427E-2</v>
      </c>
      <c r="R11" s="1">
        <f t="shared" si="5"/>
        <v>0</v>
      </c>
      <c r="S11" s="1">
        <f t="shared" si="6"/>
        <v>-3.1941031941032039E-2</v>
      </c>
      <c r="T11" s="1">
        <f t="shared" si="7"/>
        <v>-1.6513761467889854E-2</v>
      </c>
      <c r="U11" s="1">
        <f t="shared" si="8"/>
        <v>-3.125E-2</v>
      </c>
      <c r="V11" s="1">
        <f t="shared" si="9"/>
        <v>-1.684210526315788E-2</v>
      </c>
      <c r="W11" s="1">
        <f t="shared" si="10"/>
        <v>-1.6566435946896552E-2</v>
      </c>
      <c r="X11" s="1">
        <f t="shared" si="11"/>
        <v>-2.7271832233927373E-2</v>
      </c>
      <c r="Y11" s="1">
        <f t="shared" si="12"/>
        <v>-2.1388905241262912E-2</v>
      </c>
      <c r="Z11" s="1">
        <f t="shared" si="13"/>
        <v>-1.8424171848031801E-2</v>
      </c>
    </row>
    <row r="12" spans="1:26">
      <c r="A12" s="9">
        <f>'Rates data 1999-2020'!B11</f>
        <v>2008</v>
      </c>
      <c r="B12" s="13">
        <f>_xlfn.XLOOKUP($A12&amp;B$2,'Age Groups Data 1999-2020'!$I$2:$I$265,'Age Groups Data 1999-2020'!$H$2:$H$265,,0)</f>
        <v>678.9</v>
      </c>
      <c r="C12" s="13">
        <f>_xlfn.XLOOKUP($A12&amp;C$2,'Age Groups Data 1999-2020'!$I$2:$I$265,'Age Groups Data 1999-2020'!$H$2:$H$265,,0)</f>
        <v>29.3</v>
      </c>
      <c r="D12" s="13">
        <f>_xlfn.XLOOKUP($A12&amp;D$2,'Age Groups Data 1999-2020'!$I$2:$I$265,'Age Groups Data 1999-2020'!$H$2:$H$265,,0)</f>
        <v>13.9</v>
      </c>
      <c r="E12" s="13">
        <f>_xlfn.XLOOKUP($A12&amp;E$2,'Age Groups Data 1999-2020'!$I$2:$I$265,'Age Groups Data 1999-2020'!$H$2:$H$265,,0)</f>
        <v>74.2</v>
      </c>
      <c r="F12" s="13">
        <f>_xlfn.XLOOKUP($A12&amp;F$2,'Age Groups Data 1999-2020'!$I$2:$I$265,'Age Groups Data 1999-2020'!$H$2:$H$265,,0)</f>
        <v>105.1</v>
      </c>
      <c r="G12" s="13">
        <f>_xlfn.XLOOKUP($A12&amp;G$2,'Age Groups Data 1999-2020'!$I$2:$I$265,'Age Groups Data 1999-2020'!$H$2:$H$265,,0)</f>
        <v>181</v>
      </c>
      <c r="H12" s="13">
        <f>_xlfn.XLOOKUP($A12&amp;H$2,'Age Groups Data 1999-2020'!$I$2:$I$265,'Age Groups Data 1999-2020'!$H$2:$H$265,,0)</f>
        <v>419.6</v>
      </c>
      <c r="I12" s="13">
        <f>_xlfn.XLOOKUP($A12&amp;I$2,'Age Groups Data 1999-2020'!$I$2:$I$265,'Age Groups Data 1999-2020'!$H$2:$H$265,,0)</f>
        <v>867.1</v>
      </c>
      <c r="J12" s="13">
        <f>_xlfn.XLOOKUP($A12&amp;J$2,'Age Groups Data 1999-2020'!$I$2:$I$265,'Age Groups Data 1999-2020'!$H$2:$H$265,,0)</f>
        <v>1958.4</v>
      </c>
      <c r="K12" s="13">
        <f>_xlfn.XLOOKUP($A12&amp;K$2,'Age Groups Data 1999-2020'!$I$2:$I$265,'Age Groups Data 1999-2020'!$H$2:$H$265,,0)</f>
        <v>4998.1000000000004</v>
      </c>
      <c r="L12" s="13">
        <f>_xlfn.XLOOKUP($A12&amp;L$2,'Age Groups Data 1999-2020'!$I$2:$I$265,'Age Groups Data 1999-2020'!$H$2:$H$265,,0)</f>
        <v>14332.4</v>
      </c>
      <c r="O12" s="9">
        <f t="shared" si="1"/>
        <v>2008</v>
      </c>
      <c r="P12" s="1">
        <f t="shared" si="3"/>
        <v>-3.3594306049822054E-2</v>
      </c>
      <c r="Q12" s="1">
        <f t="shared" si="4"/>
        <v>-3.4013605442175798E-3</v>
      </c>
      <c r="R12" s="1">
        <f t="shared" si="5"/>
        <v>-8.5526315789473673E-2</v>
      </c>
      <c r="S12" s="1">
        <f t="shared" si="6"/>
        <v>-5.8375634517766395E-2</v>
      </c>
      <c r="T12" s="1">
        <f t="shared" si="7"/>
        <v>-1.9589552238806096E-2</v>
      </c>
      <c r="U12" s="1">
        <f t="shared" si="8"/>
        <v>-2.6881720430107503E-2</v>
      </c>
      <c r="V12" s="1">
        <f t="shared" si="9"/>
        <v>-1.6654770402093622E-3</v>
      </c>
      <c r="W12" s="1">
        <f t="shared" si="10"/>
        <v>4.6152071074190282E-4</v>
      </c>
      <c r="X12" s="1">
        <f t="shared" si="11"/>
        <v>-8.9068825910930682E-3</v>
      </c>
      <c r="Y12" s="1">
        <f t="shared" si="12"/>
        <v>2.2056906819594158E-3</v>
      </c>
      <c r="Z12" s="1">
        <f t="shared" si="13"/>
        <v>1.2110812165893492E-2</v>
      </c>
    </row>
    <row r="13" spans="1:26">
      <c r="A13" s="9">
        <f>'Rates data 1999-2020'!B12</f>
        <v>2009</v>
      </c>
      <c r="B13" s="13">
        <f>_xlfn.XLOOKUP($A13&amp;B$2,'Age Groups Data 1999-2020'!$I$2:$I$265,'Age Groups Data 1999-2020'!$H$2:$H$265,,0)</f>
        <v>659.7</v>
      </c>
      <c r="C13" s="13">
        <f>_xlfn.XLOOKUP($A13&amp;C$2,'Age Groups Data 1999-2020'!$I$2:$I$265,'Age Groups Data 1999-2020'!$H$2:$H$265,,0)</f>
        <v>27.4</v>
      </c>
      <c r="D13" s="13">
        <f>_xlfn.XLOOKUP($A13&amp;D$2,'Age Groups Data 1999-2020'!$I$2:$I$265,'Age Groups Data 1999-2020'!$H$2:$H$265,,0)</f>
        <v>13.8</v>
      </c>
      <c r="E13" s="13">
        <f>_xlfn.XLOOKUP($A13&amp;E$2,'Age Groups Data 1999-2020'!$I$2:$I$265,'Age Groups Data 1999-2020'!$H$2:$H$265,,0)</f>
        <v>69.8</v>
      </c>
      <c r="F13" s="13">
        <f>_xlfn.XLOOKUP($A13&amp;F$2,'Age Groups Data 1999-2020'!$I$2:$I$265,'Age Groups Data 1999-2020'!$H$2:$H$265,,0)</f>
        <v>104.4</v>
      </c>
      <c r="G13" s="13">
        <f>_xlfn.XLOOKUP($A13&amp;G$2,'Age Groups Data 1999-2020'!$I$2:$I$265,'Age Groups Data 1999-2020'!$H$2:$H$265,,0)</f>
        <v>180</v>
      </c>
      <c r="H13" s="13">
        <f>_xlfn.XLOOKUP($A13&amp;H$2,'Age Groups Data 1999-2020'!$I$2:$I$265,'Age Groups Data 1999-2020'!$H$2:$H$265,,0)</f>
        <v>418.1</v>
      </c>
      <c r="I13" s="13">
        <f>_xlfn.XLOOKUP($A13&amp;I$2,'Age Groups Data 1999-2020'!$I$2:$I$265,'Age Groups Data 1999-2020'!$H$2:$H$265,,0)</f>
        <v>856.7</v>
      </c>
      <c r="J13" s="13">
        <f>_xlfn.XLOOKUP($A13&amp;J$2,'Age Groups Data 1999-2020'!$I$2:$I$265,'Age Groups Data 1999-2020'!$H$2:$H$265,,0)</f>
        <v>1888.7</v>
      </c>
      <c r="K13" s="13">
        <f>_xlfn.XLOOKUP($A13&amp;K$2,'Age Groups Data 1999-2020'!$I$2:$I$265,'Age Groups Data 1999-2020'!$H$2:$H$265,,0)</f>
        <v>4820.2</v>
      </c>
      <c r="L13" s="13">
        <f>_xlfn.XLOOKUP($A13&amp;L$2,'Age Groups Data 1999-2020'!$I$2:$I$265,'Age Groups Data 1999-2020'!$H$2:$H$265,,0)</f>
        <v>13660.1</v>
      </c>
      <c r="O13" s="9">
        <f t="shared" si="1"/>
        <v>2009</v>
      </c>
      <c r="P13" s="1">
        <f t="shared" si="3"/>
        <v>-2.8281042863455452E-2</v>
      </c>
      <c r="Q13" s="1">
        <f t="shared" si="4"/>
        <v>-6.4846416382252636E-2</v>
      </c>
      <c r="R13" s="1">
        <f t="shared" si="5"/>
        <v>-7.194244604316502E-3</v>
      </c>
      <c r="S13" s="1">
        <f t="shared" si="6"/>
        <v>-5.9299191374663107E-2</v>
      </c>
      <c r="T13" s="1">
        <f t="shared" si="7"/>
        <v>-6.6603235014270901E-3</v>
      </c>
      <c r="U13" s="1">
        <f t="shared" si="8"/>
        <v>-5.5248618784530246E-3</v>
      </c>
      <c r="V13" s="1">
        <f t="shared" si="9"/>
        <v>-3.5748331744518413E-3</v>
      </c>
      <c r="W13" s="1">
        <f t="shared" si="10"/>
        <v>-1.199400299850073E-2</v>
      </c>
      <c r="X13" s="1">
        <f t="shared" si="11"/>
        <v>-3.559027777777779E-2</v>
      </c>
      <c r="Y13" s="1">
        <f t="shared" si="12"/>
        <v>-3.5593525539705184E-2</v>
      </c>
      <c r="Z13" s="1">
        <f t="shared" si="13"/>
        <v>-4.6907705618040141E-2</v>
      </c>
    </row>
    <row r="14" spans="1:26">
      <c r="A14" s="9">
        <f>'Rates data 1999-2020'!B13</f>
        <v>2010</v>
      </c>
      <c r="B14" s="13">
        <f>_xlfn.XLOOKUP($A14&amp;B$2,'Age Groups Data 1999-2020'!$I$2:$I$265,'Age Groups Data 1999-2020'!$H$2:$H$265,,0)</f>
        <v>623.4</v>
      </c>
      <c r="C14" s="13">
        <f>_xlfn.XLOOKUP($A14&amp;C$2,'Age Groups Data 1999-2020'!$I$2:$I$265,'Age Groups Data 1999-2020'!$H$2:$H$265,,0)</f>
        <v>26.5</v>
      </c>
      <c r="D14" s="13">
        <f>_xlfn.XLOOKUP($A14&amp;D$2,'Age Groups Data 1999-2020'!$I$2:$I$265,'Age Groups Data 1999-2020'!$H$2:$H$265,,0)</f>
        <v>12.9</v>
      </c>
      <c r="E14" s="13">
        <f>_xlfn.XLOOKUP($A14&amp;E$2,'Age Groups Data 1999-2020'!$I$2:$I$265,'Age Groups Data 1999-2020'!$H$2:$H$265,,0)</f>
        <v>67.7</v>
      </c>
      <c r="F14" s="13">
        <f>_xlfn.XLOOKUP($A14&amp;F$2,'Age Groups Data 1999-2020'!$I$2:$I$265,'Age Groups Data 1999-2020'!$H$2:$H$265,,0)</f>
        <v>102.9</v>
      </c>
      <c r="G14" s="13">
        <f>_xlfn.XLOOKUP($A14&amp;G$2,'Age Groups Data 1999-2020'!$I$2:$I$265,'Age Groups Data 1999-2020'!$H$2:$H$265,,0)</f>
        <v>170.5</v>
      </c>
      <c r="H14" s="13">
        <f>_xlfn.XLOOKUP($A14&amp;H$2,'Age Groups Data 1999-2020'!$I$2:$I$265,'Age Groups Data 1999-2020'!$H$2:$H$265,,0)</f>
        <v>407.1</v>
      </c>
      <c r="I14" s="13">
        <f>_xlfn.XLOOKUP($A14&amp;I$2,'Age Groups Data 1999-2020'!$I$2:$I$265,'Age Groups Data 1999-2020'!$H$2:$H$265,,0)</f>
        <v>851.9</v>
      </c>
      <c r="J14" s="13">
        <f>_xlfn.XLOOKUP($A14&amp;J$2,'Age Groups Data 1999-2020'!$I$2:$I$265,'Age Groups Data 1999-2020'!$H$2:$H$265,,0)</f>
        <v>1875.1</v>
      </c>
      <c r="K14" s="13">
        <f>_xlfn.XLOOKUP($A14&amp;K$2,'Age Groups Data 1999-2020'!$I$2:$I$265,'Age Groups Data 1999-2020'!$H$2:$H$265,,0)</f>
        <v>4790.2</v>
      </c>
      <c r="L14" s="13">
        <f>_xlfn.XLOOKUP($A14&amp;L$2,'Age Groups Data 1999-2020'!$I$2:$I$265,'Age Groups Data 1999-2020'!$H$2:$H$265,,0)</f>
        <v>13934.3</v>
      </c>
      <c r="O14" s="9">
        <f t="shared" si="1"/>
        <v>2010</v>
      </c>
      <c r="P14" s="1">
        <f t="shared" si="3"/>
        <v>-5.5025011368804111E-2</v>
      </c>
      <c r="Q14" s="1">
        <f t="shared" si="4"/>
        <v>-3.2846715328467058E-2</v>
      </c>
      <c r="R14" s="1">
        <f t="shared" si="5"/>
        <v>-6.5217391304347894E-2</v>
      </c>
      <c r="S14" s="1">
        <f t="shared" si="6"/>
        <v>-3.0085959885386759E-2</v>
      </c>
      <c r="T14" s="1">
        <f t="shared" si="7"/>
        <v>-1.4367816091954033E-2</v>
      </c>
      <c r="U14" s="1">
        <f t="shared" si="8"/>
        <v>-5.2777777777777812E-2</v>
      </c>
      <c r="V14" s="1">
        <f t="shared" si="9"/>
        <v>-2.6309495336043986E-2</v>
      </c>
      <c r="W14" s="1">
        <f t="shared" si="10"/>
        <v>-5.6028948289950087E-3</v>
      </c>
      <c r="X14" s="1">
        <f t="shared" si="11"/>
        <v>-7.2007200720072273E-3</v>
      </c>
      <c r="Y14" s="1">
        <f t="shared" si="12"/>
        <v>-6.2238081407410828E-3</v>
      </c>
      <c r="Z14" s="1">
        <f t="shared" si="13"/>
        <v>2.0073059494439827E-2</v>
      </c>
    </row>
    <row r="15" spans="1:26">
      <c r="A15" s="9">
        <f>'Rates data 1999-2020'!B14</f>
        <v>2011</v>
      </c>
      <c r="B15" s="13">
        <f>_xlfn.XLOOKUP($A15&amp;B$2,'Age Groups Data 1999-2020'!$I$2:$I$265,'Age Groups Data 1999-2020'!$H$2:$H$265,,0)</f>
        <v>600.1</v>
      </c>
      <c r="C15" s="13">
        <f>_xlfn.XLOOKUP($A15&amp;C$2,'Age Groups Data 1999-2020'!$I$2:$I$265,'Age Groups Data 1999-2020'!$H$2:$H$265,,0)</f>
        <v>26.3</v>
      </c>
      <c r="D15" s="13">
        <f>_xlfn.XLOOKUP($A15&amp;D$2,'Age Groups Data 1999-2020'!$I$2:$I$265,'Age Groups Data 1999-2020'!$H$2:$H$265,,0)</f>
        <v>13.2</v>
      </c>
      <c r="E15" s="13">
        <f>_xlfn.XLOOKUP($A15&amp;E$2,'Age Groups Data 1999-2020'!$I$2:$I$265,'Age Groups Data 1999-2020'!$H$2:$H$265,,0)</f>
        <v>67.7</v>
      </c>
      <c r="F15" s="13">
        <f>_xlfn.XLOOKUP($A15&amp;F$2,'Age Groups Data 1999-2020'!$I$2:$I$265,'Age Groups Data 1999-2020'!$H$2:$H$265,,0)</f>
        <v>104.7</v>
      </c>
      <c r="G15" s="13">
        <f>_xlfn.XLOOKUP($A15&amp;G$2,'Age Groups Data 1999-2020'!$I$2:$I$265,'Age Groups Data 1999-2020'!$H$2:$H$265,,0)</f>
        <v>172</v>
      </c>
      <c r="H15" s="13">
        <f>_xlfn.XLOOKUP($A15&amp;H$2,'Age Groups Data 1999-2020'!$I$2:$I$265,'Age Groups Data 1999-2020'!$H$2:$H$265,,0)</f>
        <v>409.8</v>
      </c>
      <c r="I15" s="13">
        <f>_xlfn.XLOOKUP($A15&amp;I$2,'Age Groups Data 1999-2020'!$I$2:$I$265,'Age Groups Data 1999-2020'!$H$2:$H$265,,0)</f>
        <v>849.4</v>
      </c>
      <c r="J15" s="13">
        <f>_xlfn.XLOOKUP($A15&amp;J$2,'Age Groups Data 1999-2020'!$I$2:$I$265,'Age Groups Data 1999-2020'!$H$2:$H$265,,0)</f>
        <v>1846.2</v>
      </c>
      <c r="K15" s="13">
        <f>_xlfn.XLOOKUP($A15&amp;K$2,'Age Groups Data 1999-2020'!$I$2:$I$265,'Age Groups Data 1999-2020'!$H$2:$H$265,,0)</f>
        <v>4753</v>
      </c>
      <c r="L15" s="13">
        <f>_xlfn.XLOOKUP($A15&amp;L$2,'Age Groups Data 1999-2020'!$I$2:$I$265,'Age Groups Data 1999-2020'!$H$2:$H$265,,0)</f>
        <v>13779.3</v>
      </c>
      <c r="O15" s="9">
        <f t="shared" si="1"/>
        <v>2011</v>
      </c>
      <c r="P15" s="1">
        <f t="shared" si="3"/>
        <v>-3.7375681745267841E-2</v>
      </c>
      <c r="Q15" s="1">
        <f t="shared" si="4"/>
        <v>-7.547169811320753E-3</v>
      </c>
      <c r="R15" s="1">
        <f t="shared" si="5"/>
        <v>2.3255813953488191E-2</v>
      </c>
      <c r="S15" s="1">
        <f t="shared" si="6"/>
        <v>0</v>
      </c>
      <c r="T15" s="1">
        <f t="shared" si="7"/>
        <v>1.7492711370262315E-2</v>
      </c>
      <c r="U15" s="1">
        <f t="shared" si="8"/>
        <v>8.7976539589442737E-3</v>
      </c>
      <c r="V15" s="1">
        <f t="shared" si="9"/>
        <v>6.6322770817981436E-3</v>
      </c>
      <c r="W15" s="1">
        <f t="shared" si="10"/>
        <v>-2.9346167390539302E-3</v>
      </c>
      <c r="X15" s="1">
        <f t="shared" si="11"/>
        <v>-1.5412511332728807E-2</v>
      </c>
      <c r="Y15" s="1">
        <f t="shared" si="12"/>
        <v>-7.7658552878794307E-3</v>
      </c>
      <c r="Z15" s="1">
        <f t="shared" si="13"/>
        <v>-1.1123630178767496E-2</v>
      </c>
    </row>
    <row r="16" spans="1:26">
      <c r="A16" s="9">
        <f>'Rates data 1999-2020'!B15</f>
        <v>2012</v>
      </c>
      <c r="B16" s="13">
        <f>_xlfn.XLOOKUP($A16&amp;B$2,'Age Groups Data 1999-2020'!$I$2:$I$265,'Age Groups Data 1999-2020'!$H$2:$H$265,,0)</f>
        <v>599.29999999999995</v>
      </c>
      <c r="C16" s="13">
        <f>_xlfn.XLOOKUP($A16&amp;C$2,'Age Groups Data 1999-2020'!$I$2:$I$265,'Age Groups Data 1999-2020'!$H$2:$H$265,,0)</f>
        <v>26.3</v>
      </c>
      <c r="D16" s="13">
        <f>_xlfn.XLOOKUP($A16&amp;D$2,'Age Groups Data 1999-2020'!$I$2:$I$265,'Age Groups Data 1999-2020'!$H$2:$H$265,,0)</f>
        <v>12.6</v>
      </c>
      <c r="E16" s="13">
        <f>_xlfn.XLOOKUP($A16&amp;E$2,'Age Groups Data 1999-2020'!$I$2:$I$265,'Age Groups Data 1999-2020'!$H$2:$H$265,,0)</f>
        <v>66.400000000000006</v>
      </c>
      <c r="F16" s="13">
        <f>_xlfn.XLOOKUP($A16&amp;F$2,'Age Groups Data 1999-2020'!$I$2:$I$265,'Age Groups Data 1999-2020'!$H$2:$H$265,,0)</f>
        <v>105.4</v>
      </c>
      <c r="G16" s="13">
        <f>_xlfn.XLOOKUP($A16&amp;G$2,'Age Groups Data 1999-2020'!$I$2:$I$265,'Age Groups Data 1999-2020'!$H$2:$H$265,,0)</f>
        <v>170.7</v>
      </c>
      <c r="H16" s="13">
        <f>_xlfn.XLOOKUP($A16&amp;H$2,'Age Groups Data 1999-2020'!$I$2:$I$265,'Age Groups Data 1999-2020'!$H$2:$H$265,,0)</f>
        <v>405.4</v>
      </c>
      <c r="I16" s="13">
        <f>_xlfn.XLOOKUP($A16&amp;I$2,'Age Groups Data 1999-2020'!$I$2:$I$265,'Age Groups Data 1999-2020'!$H$2:$H$265,,0)</f>
        <v>854.2</v>
      </c>
      <c r="J16" s="13">
        <f>_xlfn.XLOOKUP($A16&amp;J$2,'Age Groups Data 1999-2020'!$I$2:$I$265,'Age Groups Data 1999-2020'!$H$2:$H$265,,0)</f>
        <v>1802.5</v>
      </c>
      <c r="K16" s="13">
        <f>_xlfn.XLOOKUP($A16&amp;K$2,'Age Groups Data 1999-2020'!$I$2:$I$265,'Age Groups Data 1999-2020'!$H$2:$H$265,,0)</f>
        <v>4674.5</v>
      </c>
      <c r="L16" s="13">
        <f>_xlfn.XLOOKUP($A16&amp;L$2,'Age Groups Data 1999-2020'!$I$2:$I$265,'Age Groups Data 1999-2020'!$H$2:$H$265,,0)</f>
        <v>13678.6</v>
      </c>
      <c r="O16" s="9">
        <f t="shared" si="1"/>
        <v>2012</v>
      </c>
      <c r="P16" s="1">
        <f t="shared" si="3"/>
        <v>-1.3331111481420521E-3</v>
      </c>
      <c r="Q16" s="1">
        <f t="shared" si="4"/>
        <v>0</v>
      </c>
      <c r="R16" s="1">
        <f t="shared" si="5"/>
        <v>-4.5454545454545414E-2</v>
      </c>
      <c r="S16" s="1">
        <f t="shared" si="6"/>
        <v>-1.9202363367799125E-2</v>
      </c>
      <c r="T16" s="1">
        <f t="shared" si="7"/>
        <v>6.6857688634194279E-3</v>
      </c>
      <c r="U16" s="1">
        <f t="shared" si="8"/>
        <v>-7.5581395348838232E-3</v>
      </c>
      <c r="V16" s="1">
        <f t="shared" si="9"/>
        <v>-1.0736944851146957E-2</v>
      </c>
      <c r="W16" s="1">
        <f t="shared" si="10"/>
        <v>5.6510477984459406E-3</v>
      </c>
      <c r="X16" s="1">
        <f t="shared" si="11"/>
        <v>-2.3670241577293916E-2</v>
      </c>
      <c r="Y16" s="1">
        <f t="shared" si="12"/>
        <v>-1.6515884704397243E-2</v>
      </c>
      <c r="Z16" s="1">
        <f t="shared" si="13"/>
        <v>-7.3080635445921249E-3</v>
      </c>
    </row>
    <row r="17" spans="1:26">
      <c r="A17" s="9">
        <f>'Rates data 1999-2020'!B16</f>
        <v>2013</v>
      </c>
      <c r="B17" s="13">
        <f>_xlfn.XLOOKUP($A17&amp;B$2,'Age Groups Data 1999-2020'!$I$2:$I$265,'Age Groups Data 1999-2020'!$H$2:$H$265,,0)</f>
        <v>594.70000000000005</v>
      </c>
      <c r="C17" s="13">
        <f>_xlfn.XLOOKUP($A17&amp;C$2,'Age Groups Data 1999-2020'!$I$2:$I$265,'Age Groups Data 1999-2020'!$H$2:$H$265,,0)</f>
        <v>25.5</v>
      </c>
      <c r="D17" s="13">
        <f>_xlfn.XLOOKUP($A17&amp;D$2,'Age Groups Data 1999-2020'!$I$2:$I$265,'Age Groups Data 1999-2020'!$H$2:$H$265,,0)</f>
        <v>13</v>
      </c>
      <c r="E17" s="13">
        <f>_xlfn.XLOOKUP($A17&amp;E$2,'Age Groups Data 1999-2020'!$I$2:$I$265,'Age Groups Data 1999-2020'!$H$2:$H$265,,0)</f>
        <v>64.8</v>
      </c>
      <c r="F17" s="13">
        <f>_xlfn.XLOOKUP($A17&amp;F$2,'Age Groups Data 1999-2020'!$I$2:$I$265,'Age Groups Data 1999-2020'!$H$2:$H$265,,0)</f>
        <v>106.1</v>
      </c>
      <c r="G17" s="13">
        <f>_xlfn.XLOOKUP($A17&amp;G$2,'Age Groups Data 1999-2020'!$I$2:$I$265,'Age Groups Data 1999-2020'!$H$2:$H$265,,0)</f>
        <v>172</v>
      </c>
      <c r="H17" s="13">
        <f>_xlfn.XLOOKUP($A17&amp;H$2,'Age Groups Data 1999-2020'!$I$2:$I$265,'Age Groups Data 1999-2020'!$H$2:$H$265,,0)</f>
        <v>406.1</v>
      </c>
      <c r="I17" s="13">
        <f>_xlfn.XLOOKUP($A17&amp;I$2,'Age Groups Data 1999-2020'!$I$2:$I$265,'Age Groups Data 1999-2020'!$H$2:$H$265,,0)</f>
        <v>860</v>
      </c>
      <c r="J17" s="13">
        <f>_xlfn.XLOOKUP($A17&amp;J$2,'Age Groups Data 1999-2020'!$I$2:$I$265,'Age Groups Data 1999-2020'!$H$2:$H$265,,0)</f>
        <v>1802.1</v>
      </c>
      <c r="K17" s="13">
        <f>_xlfn.XLOOKUP($A17&amp;K$2,'Age Groups Data 1999-2020'!$I$2:$I$265,'Age Groups Data 1999-2020'!$H$2:$H$265,,0)</f>
        <v>4648.1000000000004</v>
      </c>
      <c r="L17" s="13">
        <f>_xlfn.XLOOKUP($A17&amp;L$2,'Age Groups Data 1999-2020'!$I$2:$I$265,'Age Groups Data 1999-2020'!$H$2:$H$265,,0)</f>
        <v>13660.4</v>
      </c>
      <c r="O17" s="9">
        <f t="shared" si="1"/>
        <v>2013</v>
      </c>
      <c r="P17" s="1">
        <f t="shared" si="3"/>
        <v>-7.6756215584847798E-3</v>
      </c>
      <c r="Q17" s="1">
        <f t="shared" si="4"/>
        <v>-3.041825095057038E-2</v>
      </c>
      <c r="R17" s="1">
        <f t="shared" si="5"/>
        <v>3.1746031746031855E-2</v>
      </c>
      <c r="S17" s="1">
        <f t="shared" si="6"/>
        <v>-2.4096385542168752E-2</v>
      </c>
      <c r="T17" s="1">
        <f t="shared" si="7"/>
        <v>6.6413662239088733E-3</v>
      </c>
      <c r="U17" s="1">
        <f t="shared" si="8"/>
        <v>7.6157000585823642E-3</v>
      </c>
      <c r="V17" s="1">
        <f t="shared" si="9"/>
        <v>1.7266896891958705E-3</v>
      </c>
      <c r="W17" s="1">
        <f t="shared" si="10"/>
        <v>6.789978927651541E-3</v>
      </c>
      <c r="X17" s="1">
        <f t="shared" si="11"/>
        <v>-2.2191400832183295E-4</v>
      </c>
      <c r="Y17" s="1">
        <f t="shared" si="12"/>
        <v>-5.6476628516417549E-3</v>
      </c>
      <c r="Z17" s="1">
        <f t="shared" si="13"/>
        <v>-1.330545523664739E-3</v>
      </c>
    </row>
    <row r="18" spans="1:26">
      <c r="A18" s="9">
        <f>'Rates data 1999-2020'!B17</f>
        <v>2014</v>
      </c>
      <c r="B18" s="13">
        <f>_xlfn.XLOOKUP($A18&amp;B$2,'Age Groups Data 1999-2020'!$I$2:$I$265,'Age Groups Data 1999-2020'!$H$2:$H$265,,0)</f>
        <v>588</v>
      </c>
      <c r="C18" s="13">
        <f>_xlfn.XLOOKUP($A18&amp;C$2,'Age Groups Data 1999-2020'!$I$2:$I$265,'Age Groups Data 1999-2020'!$H$2:$H$265,,0)</f>
        <v>24</v>
      </c>
      <c r="D18" s="13">
        <f>_xlfn.XLOOKUP($A18&amp;D$2,'Age Groups Data 1999-2020'!$I$2:$I$265,'Age Groups Data 1999-2020'!$H$2:$H$265,,0)</f>
        <v>12.7</v>
      </c>
      <c r="E18" s="13">
        <f>_xlfn.XLOOKUP($A18&amp;E$2,'Age Groups Data 1999-2020'!$I$2:$I$265,'Age Groups Data 1999-2020'!$H$2:$H$265,,0)</f>
        <v>65.5</v>
      </c>
      <c r="F18" s="13">
        <f>_xlfn.XLOOKUP($A18&amp;F$2,'Age Groups Data 1999-2020'!$I$2:$I$265,'Age Groups Data 1999-2020'!$H$2:$H$265,,0)</f>
        <v>108.4</v>
      </c>
      <c r="G18" s="13">
        <f>_xlfn.XLOOKUP($A18&amp;G$2,'Age Groups Data 1999-2020'!$I$2:$I$265,'Age Groups Data 1999-2020'!$H$2:$H$265,,0)</f>
        <v>175.2</v>
      </c>
      <c r="H18" s="13">
        <f>_xlfn.XLOOKUP($A18&amp;H$2,'Age Groups Data 1999-2020'!$I$2:$I$265,'Age Groups Data 1999-2020'!$H$2:$H$265,,0)</f>
        <v>404.8</v>
      </c>
      <c r="I18" s="13">
        <f>_xlfn.XLOOKUP($A18&amp;I$2,'Age Groups Data 1999-2020'!$I$2:$I$265,'Age Groups Data 1999-2020'!$H$2:$H$265,,0)</f>
        <v>870.3</v>
      </c>
      <c r="J18" s="13">
        <f>_xlfn.XLOOKUP($A18&amp;J$2,'Age Groups Data 1999-2020'!$I$2:$I$265,'Age Groups Data 1999-2020'!$H$2:$H$265,,0)</f>
        <v>1786.3</v>
      </c>
      <c r="K18" s="13">
        <f>_xlfn.XLOOKUP($A18&amp;K$2,'Age Groups Data 1999-2020'!$I$2:$I$265,'Age Groups Data 1999-2020'!$H$2:$H$265,,0)</f>
        <v>4564.2</v>
      </c>
      <c r="L18" s="13">
        <f>_xlfn.XLOOKUP($A18&amp;L$2,'Age Groups Data 1999-2020'!$I$2:$I$265,'Age Groups Data 1999-2020'!$H$2:$H$265,,0)</f>
        <v>13407.9</v>
      </c>
      <c r="O18" s="9">
        <f t="shared" si="1"/>
        <v>2014</v>
      </c>
      <c r="P18" s="1">
        <f t="shared" si="3"/>
        <v>-1.1266184630906451E-2</v>
      </c>
      <c r="Q18" s="1">
        <f t="shared" si="4"/>
        <v>-5.8823529411764719E-2</v>
      </c>
      <c r="R18" s="1">
        <f t="shared" si="5"/>
        <v>-2.3076923076923106E-2</v>
      </c>
      <c r="S18" s="1">
        <f t="shared" si="6"/>
        <v>1.0802469135802406E-2</v>
      </c>
      <c r="T18" s="1">
        <f t="shared" si="7"/>
        <v>2.1677662582469504E-2</v>
      </c>
      <c r="U18" s="1">
        <f t="shared" si="8"/>
        <v>1.8604651162790642E-2</v>
      </c>
      <c r="V18" s="1">
        <f t="shared" si="9"/>
        <v>-3.2011819748830606E-3</v>
      </c>
      <c r="W18" s="1">
        <f t="shared" si="10"/>
        <v>1.1976744186046551E-2</v>
      </c>
      <c r="X18" s="1">
        <f t="shared" si="11"/>
        <v>-8.7675489706453558E-3</v>
      </c>
      <c r="Y18" s="1">
        <f t="shared" si="12"/>
        <v>-1.8050386179299216E-2</v>
      </c>
      <c r="Z18" s="1">
        <f t="shared" si="13"/>
        <v>-1.8484085385493843E-2</v>
      </c>
    </row>
    <row r="19" spans="1:26">
      <c r="A19" s="9">
        <f>'Rates data 1999-2020'!B18</f>
        <v>2015</v>
      </c>
      <c r="B19" s="13">
        <f>_xlfn.XLOOKUP($A19&amp;B$2,'Age Groups Data 1999-2020'!$I$2:$I$265,'Age Groups Data 1999-2020'!$H$2:$H$265,,0)</f>
        <v>589.6</v>
      </c>
      <c r="C19" s="13">
        <f>_xlfn.XLOOKUP($A19&amp;C$2,'Age Groups Data 1999-2020'!$I$2:$I$265,'Age Groups Data 1999-2020'!$H$2:$H$265,,0)</f>
        <v>24.9</v>
      </c>
      <c r="D19" s="13">
        <f>_xlfn.XLOOKUP($A19&amp;D$2,'Age Groups Data 1999-2020'!$I$2:$I$265,'Age Groups Data 1999-2020'!$H$2:$H$265,,0)</f>
        <v>13.2</v>
      </c>
      <c r="E19" s="13">
        <f>_xlfn.XLOOKUP($A19&amp;E$2,'Age Groups Data 1999-2020'!$I$2:$I$265,'Age Groups Data 1999-2020'!$H$2:$H$265,,0)</f>
        <v>69.5</v>
      </c>
      <c r="F19" s="13">
        <f>_xlfn.XLOOKUP($A19&amp;F$2,'Age Groups Data 1999-2020'!$I$2:$I$265,'Age Groups Data 1999-2020'!$H$2:$H$265,,0)</f>
        <v>116.7</v>
      </c>
      <c r="G19" s="13">
        <f>_xlfn.XLOOKUP($A19&amp;G$2,'Age Groups Data 1999-2020'!$I$2:$I$265,'Age Groups Data 1999-2020'!$H$2:$H$265,,0)</f>
        <v>180.1</v>
      </c>
      <c r="H19" s="13">
        <f>_xlfn.XLOOKUP($A19&amp;H$2,'Age Groups Data 1999-2020'!$I$2:$I$265,'Age Groups Data 1999-2020'!$H$2:$H$265,,0)</f>
        <v>404</v>
      </c>
      <c r="I19" s="13">
        <f>_xlfn.XLOOKUP($A19&amp;I$2,'Age Groups Data 1999-2020'!$I$2:$I$265,'Age Groups Data 1999-2020'!$H$2:$H$265,,0)</f>
        <v>875.3</v>
      </c>
      <c r="J19" s="13">
        <f>_xlfn.XLOOKUP($A19&amp;J$2,'Age Groups Data 1999-2020'!$I$2:$I$265,'Age Groups Data 1999-2020'!$H$2:$H$265,,0)</f>
        <v>1796.8</v>
      </c>
      <c r="K19" s="13">
        <f>_xlfn.XLOOKUP($A19&amp;K$2,'Age Groups Data 1999-2020'!$I$2:$I$265,'Age Groups Data 1999-2020'!$H$2:$H$265,,0)</f>
        <v>4579.2</v>
      </c>
      <c r="L19" s="13">
        <f>_xlfn.XLOOKUP($A19&amp;L$2,'Age Groups Data 1999-2020'!$I$2:$I$265,'Age Groups Data 1999-2020'!$H$2:$H$265,,0)</f>
        <v>13673.9</v>
      </c>
      <c r="O19" s="9">
        <f t="shared" si="1"/>
        <v>2015</v>
      </c>
      <c r="P19" s="1">
        <f t="shared" si="3"/>
        <v>2.7210884353741083E-3</v>
      </c>
      <c r="Q19" s="1">
        <f t="shared" si="4"/>
        <v>3.7499999999999867E-2</v>
      </c>
      <c r="R19" s="1">
        <f t="shared" si="5"/>
        <v>3.937007874015741E-2</v>
      </c>
      <c r="S19" s="1">
        <f t="shared" si="6"/>
        <v>6.1068702290076438E-2</v>
      </c>
      <c r="T19" s="1">
        <f t="shared" si="7"/>
        <v>7.6568265682656733E-2</v>
      </c>
      <c r="U19" s="1">
        <f t="shared" si="8"/>
        <v>2.7968036529680385E-2</v>
      </c>
      <c r="V19" s="1">
        <f t="shared" si="9"/>
        <v>-1.9762845849802257E-3</v>
      </c>
      <c r="W19" s="1">
        <f t="shared" si="10"/>
        <v>5.7451453521775164E-3</v>
      </c>
      <c r="X19" s="1">
        <f t="shared" si="11"/>
        <v>5.8780719923865465E-3</v>
      </c>
      <c r="Y19" s="1">
        <f t="shared" si="12"/>
        <v>3.2864466938347103E-3</v>
      </c>
      <c r="Z19" s="1">
        <f t="shared" si="13"/>
        <v>1.9839050112247181E-2</v>
      </c>
    </row>
    <row r="20" spans="1:26">
      <c r="A20" s="9">
        <f>'Rates data 1999-2020'!B19</f>
        <v>2016</v>
      </c>
      <c r="B20" s="13">
        <f>_xlfn.XLOOKUP($A20&amp;B$2,'Age Groups Data 1999-2020'!$I$2:$I$265,'Age Groups Data 1999-2020'!$H$2:$H$265,,0)</f>
        <v>583.4</v>
      </c>
      <c r="C20" s="13">
        <f>_xlfn.XLOOKUP($A20&amp;C$2,'Age Groups Data 1999-2020'!$I$2:$I$265,'Age Groups Data 1999-2020'!$H$2:$H$265,,0)</f>
        <v>25.3</v>
      </c>
      <c r="D20" s="13">
        <f>_xlfn.XLOOKUP($A20&amp;D$2,'Age Groups Data 1999-2020'!$I$2:$I$265,'Age Groups Data 1999-2020'!$H$2:$H$265,,0)</f>
        <v>13.4</v>
      </c>
      <c r="E20" s="13">
        <f>_xlfn.XLOOKUP($A20&amp;E$2,'Age Groups Data 1999-2020'!$I$2:$I$265,'Age Groups Data 1999-2020'!$H$2:$H$265,,0)</f>
        <v>74.900000000000006</v>
      </c>
      <c r="F20" s="13">
        <f>_xlfn.XLOOKUP($A20&amp;F$2,'Age Groups Data 1999-2020'!$I$2:$I$265,'Age Groups Data 1999-2020'!$H$2:$H$265,,0)</f>
        <v>129</v>
      </c>
      <c r="G20" s="13">
        <f>_xlfn.XLOOKUP($A20&amp;G$2,'Age Groups Data 1999-2020'!$I$2:$I$265,'Age Groups Data 1999-2020'!$H$2:$H$265,,0)</f>
        <v>192.2</v>
      </c>
      <c r="H20" s="13">
        <f>_xlfn.XLOOKUP($A20&amp;H$2,'Age Groups Data 1999-2020'!$I$2:$I$265,'Age Groups Data 1999-2020'!$H$2:$H$265,,0)</f>
        <v>405.5</v>
      </c>
      <c r="I20" s="13">
        <f>_xlfn.XLOOKUP($A20&amp;I$2,'Age Groups Data 1999-2020'!$I$2:$I$265,'Age Groups Data 1999-2020'!$H$2:$H$265,,0)</f>
        <v>883.8</v>
      </c>
      <c r="J20" s="13">
        <f>_xlfn.XLOOKUP($A20&amp;J$2,'Age Groups Data 1999-2020'!$I$2:$I$265,'Age Groups Data 1999-2020'!$H$2:$H$265,,0)</f>
        <v>1788.6</v>
      </c>
      <c r="K20" s="13">
        <f>_xlfn.XLOOKUP($A20&amp;K$2,'Age Groups Data 1999-2020'!$I$2:$I$265,'Age Groups Data 1999-2020'!$H$2:$H$265,,0)</f>
        <v>4474.8</v>
      </c>
      <c r="L20" s="13">
        <f>_xlfn.XLOOKUP($A20&amp;L$2,'Age Groups Data 1999-2020'!$I$2:$I$265,'Age Groups Data 1999-2020'!$H$2:$H$265,,0)</f>
        <v>13392.1</v>
      </c>
      <c r="O20" s="9">
        <f t="shared" si="1"/>
        <v>2016</v>
      </c>
      <c r="P20" s="1">
        <f t="shared" si="3"/>
        <v>-1.0515603799185924E-2</v>
      </c>
      <c r="Q20" s="1">
        <f t="shared" si="4"/>
        <v>1.6064257028112428E-2</v>
      </c>
      <c r="R20" s="1">
        <f t="shared" si="5"/>
        <v>1.5151515151515138E-2</v>
      </c>
      <c r="S20" s="1">
        <f t="shared" si="6"/>
        <v>7.7697841726618755E-2</v>
      </c>
      <c r="T20" s="1">
        <f t="shared" si="7"/>
        <v>0.1053984575835476</v>
      </c>
      <c r="U20" s="1">
        <f t="shared" si="8"/>
        <v>6.7184897279289224E-2</v>
      </c>
      <c r="V20" s="1">
        <f t="shared" si="9"/>
        <v>3.7128712871286051E-3</v>
      </c>
      <c r="W20" s="1">
        <f t="shared" si="10"/>
        <v>9.710956243573543E-3</v>
      </c>
      <c r="X20" s="1">
        <f t="shared" si="11"/>
        <v>-4.5636687444345903E-3</v>
      </c>
      <c r="Y20" s="1">
        <f t="shared" si="12"/>
        <v>-2.2798742138364747E-2</v>
      </c>
      <c r="Z20" s="1">
        <f t="shared" si="13"/>
        <v>-2.0608604714090317E-2</v>
      </c>
    </row>
    <row r="21" spans="1:26">
      <c r="A21" s="9">
        <f>'Rates data 1999-2020'!B20</f>
        <v>2017</v>
      </c>
      <c r="B21" s="13">
        <f>_xlfn.XLOOKUP($A21&amp;B$2,'Age Groups Data 1999-2020'!$I$2:$I$265,'Age Groups Data 1999-2020'!$H$2:$H$265,,0)</f>
        <v>567</v>
      </c>
      <c r="C21" s="13">
        <f>_xlfn.XLOOKUP($A21&amp;C$2,'Age Groups Data 1999-2020'!$I$2:$I$265,'Age Groups Data 1999-2020'!$H$2:$H$265,,0)</f>
        <v>24.3</v>
      </c>
      <c r="D21" s="13">
        <f>_xlfn.XLOOKUP($A21&amp;D$2,'Age Groups Data 1999-2020'!$I$2:$I$265,'Age Groups Data 1999-2020'!$H$2:$H$265,,0)</f>
        <v>13.6</v>
      </c>
      <c r="E21" s="13">
        <f>_xlfn.XLOOKUP($A21&amp;E$2,'Age Groups Data 1999-2020'!$I$2:$I$265,'Age Groups Data 1999-2020'!$H$2:$H$265,,0)</f>
        <v>74</v>
      </c>
      <c r="F21" s="13">
        <f>_xlfn.XLOOKUP($A21&amp;F$2,'Age Groups Data 1999-2020'!$I$2:$I$265,'Age Groups Data 1999-2020'!$H$2:$H$265,,0)</f>
        <v>132.80000000000001</v>
      </c>
      <c r="G21" s="13">
        <f>_xlfn.XLOOKUP($A21&amp;G$2,'Age Groups Data 1999-2020'!$I$2:$I$265,'Age Groups Data 1999-2020'!$H$2:$H$265,,0)</f>
        <v>195.2</v>
      </c>
      <c r="H21" s="13">
        <f>_xlfn.XLOOKUP($A21&amp;H$2,'Age Groups Data 1999-2020'!$I$2:$I$265,'Age Groups Data 1999-2020'!$H$2:$H$265,,0)</f>
        <v>401.5</v>
      </c>
      <c r="I21" s="13">
        <f>_xlfn.XLOOKUP($A21&amp;I$2,'Age Groups Data 1999-2020'!$I$2:$I$265,'Age Groups Data 1999-2020'!$H$2:$H$265,,0)</f>
        <v>885.8</v>
      </c>
      <c r="J21" s="13">
        <f>_xlfn.XLOOKUP($A21&amp;J$2,'Age Groups Data 1999-2020'!$I$2:$I$265,'Age Groups Data 1999-2020'!$H$2:$H$265,,0)</f>
        <v>1790.9</v>
      </c>
      <c r="K21" s="13">
        <f>_xlfn.XLOOKUP($A21&amp;K$2,'Age Groups Data 1999-2020'!$I$2:$I$265,'Age Groups Data 1999-2020'!$H$2:$H$265,,0)</f>
        <v>4472.6000000000004</v>
      </c>
      <c r="L21" s="13">
        <f>_xlfn.XLOOKUP($A21&amp;L$2,'Age Groups Data 1999-2020'!$I$2:$I$265,'Age Groups Data 1999-2020'!$H$2:$H$265,,0)</f>
        <v>13573.6</v>
      </c>
      <c r="O21" s="9">
        <f t="shared" si="1"/>
        <v>2017</v>
      </c>
      <c r="P21" s="1">
        <f t="shared" si="3"/>
        <v>-2.8111073020226196E-2</v>
      </c>
      <c r="Q21" s="1">
        <f t="shared" si="4"/>
        <v>-3.9525691699604737E-2</v>
      </c>
      <c r="R21" s="1">
        <f t="shared" si="5"/>
        <v>1.4925373134328401E-2</v>
      </c>
      <c r="S21" s="1">
        <f t="shared" si="6"/>
        <v>-1.2016021361815787E-2</v>
      </c>
      <c r="T21" s="1">
        <f t="shared" si="7"/>
        <v>2.9457364341085368E-2</v>
      </c>
      <c r="U21" s="1">
        <f t="shared" si="8"/>
        <v>1.5608740894901052E-2</v>
      </c>
      <c r="V21" s="1">
        <f t="shared" si="9"/>
        <v>-9.8643649815043366E-3</v>
      </c>
      <c r="W21" s="1">
        <f t="shared" si="10"/>
        <v>2.2629554197781676E-3</v>
      </c>
      <c r="X21" s="1">
        <f t="shared" si="11"/>
        <v>1.2859219501286656E-3</v>
      </c>
      <c r="Y21" s="1">
        <f t="shared" si="12"/>
        <v>-4.9164208456242697E-4</v>
      </c>
      <c r="Z21" s="1">
        <f t="shared" si="13"/>
        <v>1.3552766183048126E-2</v>
      </c>
    </row>
    <row r="22" spans="1:26">
      <c r="A22" s="9">
        <f>'Rates data 1999-2020'!B21</f>
        <v>2018</v>
      </c>
      <c r="B22" s="13">
        <f>_xlfn.XLOOKUP($A22&amp;B$2,'Age Groups Data 1999-2020'!$I$2:$I$265,'Age Groups Data 1999-2020'!$H$2:$H$265,,0)</f>
        <v>557.79999999999995</v>
      </c>
      <c r="C22" s="13">
        <f>_xlfn.XLOOKUP($A22&amp;C$2,'Age Groups Data 1999-2020'!$I$2:$I$265,'Age Groups Data 1999-2020'!$H$2:$H$265,,0)</f>
        <v>24</v>
      </c>
      <c r="D22" s="13">
        <f>_xlfn.XLOOKUP($A22&amp;D$2,'Age Groups Data 1999-2020'!$I$2:$I$265,'Age Groups Data 1999-2020'!$H$2:$H$265,,0)</f>
        <v>13.3</v>
      </c>
      <c r="E22" s="13">
        <f>_xlfn.XLOOKUP($A22&amp;E$2,'Age Groups Data 1999-2020'!$I$2:$I$265,'Age Groups Data 1999-2020'!$H$2:$H$265,,0)</f>
        <v>70.2</v>
      </c>
      <c r="F22" s="13">
        <f>_xlfn.XLOOKUP($A22&amp;F$2,'Age Groups Data 1999-2020'!$I$2:$I$265,'Age Groups Data 1999-2020'!$H$2:$H$265,,0)</f>
        <v>128.80000000000001</v>
      </c>
      <c r="G22" s="13">
        <f>_xlfn.XLOOKUP($A22&amp;G$2,'Age Groups Data 1999-2020'!$I$2:$I$265,'Age Groups Data 1999-2020'!$H$2:$H$265,,0)</f>
        <v>194.7</v>
      </c>
      <c r="H22" s="13">
        <f>_xlfn.XLOOKUP($A22&amp;H$2,'Age Groups Data 1999-2020'!$I$2:$I$265,'Age Groups Data 1999-2020'!$H$2:$H$265,,0)</f>
        <v>395.9</v>
      </c>
      <c r="I22" s="13">
        <f>_xlfn.XLOOKUP($A22&amp;I$2,'Age Groups Data 1999-2020'!$I$2:$I$265,'Age Groups Data 1999-2020'!$H$2:$H$265,,0)</f>
        <v>886.7</v>
      </c>
      <c r="J22" s="13">
        <f>_xlfn.XLOOKUP($A22&amp;J$2,'Age Groups Data 1999-2020'!$I$2:$I$265,'Age Groups Data 1999-2020'!$H$2:$H$265,,0)</f>
        <v>1783.3</v>
      </c>
      <c r="K22" s="13">
        <f>_xlfn.XLOOKUP($A22&amp;K$2,'Age Groups Data 1999-2020'!$I$2:$I$265,'Age Groups Data 1999-2020'!$H$2:$H$265,,0)</f>
        <v>4386.1000000000004</v>
      </c>
      <c r="L22" s="13">
        <f>_xlfn.XLOOKUP($A22&amp;L$2,'Age Groups Data 1999-2020'!$I$2:$I$265,'Age Groups Data 1999-2020'!$H$2:$H$265,,0)</f>
        <v>13450.7</v>
      </c>
      <c r="O22" s="9">
        <f t="shared" si="1"/>
        <v>2018</v>
      </c>
      <c r="P22" s="1">
        <f t="shared" si="3"/>
        <v>-1.6225749559082958E-2</v>
      </c>
      <c r="Q22" s="1">
        <f t="shared" si="4"/>
        <v>-1.2345679012345734E-2</v>
      </c>
      <c r="R22" s="1">
        <f t="shared" si="5"/>
        <v>-2.2058823529411686E-2</v>
      </c>
      <c r="S22" s="1">
        <f t="shared" si="6"/>
        <v>-5.1351351351351271E-2</v>
      </c>
      <c r="T22" s="1">
        <f t="shared" si="7"/>
        <v>-3.0120481927710885E-2</v>
      </c>
      <c r="U22" s="1">
        <f t="shared" si="8"/>
        <v>-2.5614754098360892E-3</v>
      </c>
      <c r="V22" s="1">
        <f t="shared" si="9"/>
        <v>-1.3947696139476995E-2</v>
      </c>
      <c r="W22" s="1">
        <f t="shared" si="10"/>
        <v>1.0160307067059726E-3</v>
      </c>
      <c r="X22" s="1">
        <f t="shared" si="11"/>
        <v>-4.2436763638394881E-3</v>
      </c>
      <c r="Y22" s="1">
        <f t="shared" si="12"/>
        <v>-1.9339981218977731E-2</v>
      </c>
      <c r="Z22" s="1">
        <f t="shared" si="13"/>
        <v>-9.0543407791595643E-3</v>
      </c>
    </row>
    <row r="23" spans="1:26">
      <c r="A23" s="9">
        <f>'Rates data 1999-2020'!B22</f>
        <v>2019</v>
      </c>
      <c r="B23" s="13">
        <f>_xlfn.XLOOKUP($A23&amp;B$2,'Age Groups Data 1999-2020'!$I$2:$I$265,'Age Groups Data 1999-2020'!$H$2:$H$265,,0)</f>
        <v>553</v>
      </c>
      <c r="C23" s="13">
        <f>_xlfn.XLOOKUP($A23&amp;C$2,'Age Groups Data 1999-2020'!$I$2:$I$265,'Age Groups Data 1999-2020'!$H$2:$H$265,,0)</f>
        <v>23.3</v>
      </c>
      <c r="D23" s="13">
        <f>_xlfn.XLOOKUP($A23&amp;D$2,'Age Groups Data 1999-2020'!$I$2:$I$265,'Age Groups Data 1999-2020'!$H$2:$H$265,,0)</f>
        <v>13.4</v>
      </c>
      <c r="E23" s="13">
        <f>_xlfn.XLOOKUP($A23&amp;E$2,'Age Groups Data 1999-2020'!$I$2:$I$265,'Age Groups Data 1999-2020'!$H$2:$H$265,,0)</f>
        <v>69.7</v>
      </c>
      <c r="F23" s="13">
        <f>_xlfn.XLOOKUP($A23&amp;F$2,'Age Groups Data 1999-2020'!$I$2:$I$265,'Age Groups Data 1999-2020'!$H$2:$H$265,,0)</f>
        <v>128.80000000000001</v>
      </c>
      <c r="G23" s="13">
        <f>_xlfn.XLOOKUP($A23&amp;G$2,'Age Groups Data 1999-2020'!$I$2:$I$265,'Age Groups Data 1999-2020'!$H$2:$H$265,,0)</f>
        <v>199.2</v>
      </c>
      <c r="H23" s="13">
        <f>_xlfn.XLOOKUP($A23&amp;H$2,'Age Groups Data 1999-2020'!$I$2:$I$265,'Age Groups Data 1999-2020'!$H$2:$H$265,,0)</f>
        <v>392.4</v>
      </c>
      <c r="I23" s="13">
        <f>_xlfn.XLOOKUP($A23&amp;I$2,'Age Groups Data 1999-2020'!$I$2:$I$265,'Age Groups Data 1999-2020'!$H$2:$H$265,,0)</f>
        <v>883.3</v>
      </c>
      <c r="J23" s="13">
        <f>_xlfn.XLOOKUP($A23&amp;J$2,'Age Groups Data 1999-2020'!$I$2:$I$265,'Age Groups Data 1999-2020'!$H$2:$H$265,,0)</f>
        <v>1764.6</v>
      </c>
      <c r="K23" s="13">
        <f>_xlfn.XLOOKUP($A23&amp;K$2,'Age Groups Data 1999-2020'!$I$2:$I$265,'Age Groups Data 1999-2020'!$H$2:$H$265,,0)</f>
        <v>4308.3</v>
      </c>
      <c r="L23" s="13">
        <f>_xlfn.XLOOKUP($A23&amp;L$2,'Age Groups Data 1999-2020'!$I$2:$I$265,'Age Groups Data 1999-2020'!$H$2:$H$265,,0)</f>
        <v>13228.6</v>
      </c>
      <c r="O23" s="9">
        <f t="shared" si="1"/>
        <v>2019</v>
      </c>
      <c r="P23" s="1">
        <f t="shared" si="3"/>
        <v>-8.6052348512010157E-3</v>
      </c>
      <c r="Q23" s="1">
        <f t="shared" si="4"/>
        <v>-2.9166666666666674E-2</v>
      </c>
      <c r="R23" s="1">
        <f t="shared" si="5"/>
        <v>7.5187969924812581E-3</v>
      </c>
      <c r="S23" s="1">
        <f t="shared" si="6"/>
        <v>-7.1225071225071712E-3</v>
      </c>
      <c r="T23" s="1">
        <f t="shared" si="7"/>
        <v>0</v>
      </c>
      <c r="U23" s="1">
        <f t="shared" si="8"/>
        <v>2.3112480739599484E-2</v>
      </c>
      <c r="V23" s="1">
        <f t="shared" si="9"/>
        <v>-8.8406163172518593E-3</v>
      </c>
      <c r="W23" s="1">
        <f t="shared" si="10"/>
        <v>-3.8344423141988271E-3</v>
      </c>
      <c r="X23" s="1">
        <f t="shared" si="11"/>
        <v>-1.048617731172552E-2</v>
      </c>
      <c r="Y23" s="1">
        <f t="shared" si="12"/>
        <v>-1.7737853674106852E-2</v>
      </c>
      <c r="Z23" s="1">
        <f t="shared" si="13"/>
        <v>-1.6512151783922069E-2</v>
      </c>
    </row>
    <row r="24" spans="1:26">
      <c r="A24" s="9">
        <f>'Rates data 1999-2020'!B23</f>
        <v>2020</v>
      </c>
      <c r="B24" s="13">
        <f>_xlfn.XLOOKUP($A24&amp;B$2,'Age Groups Data 1999-2020'!$I$2:$I$265,'Age Groups Data 1999-2020'!$H$2:$H$265,,0)</f>
        <v>524.29999999999995</v>
      </c>
      <c r="C24" s="13">
        <f>_xlfn.XLOOKUP($A24&amp;C$2,'Age Groups Data 1999-2020'!$I$2:$I$265,'Age Groups Data 1999-2020'!$H$2:$H$265,,0)</f>
        <v>22.7</v>
      </c>
      <c r="D24" s="13">
        <f>_xlfn.XLOOKUP($A24&amp;D$2,'Age Groups Data 1999-2020'!$I$2:$I$265,'Age Groups Data 1999-2020'!$H$2:$H$265,,0)</f>
        <v>13.7</v>
      </c>
      <c r="E24" s="13">
        <f>_xlfn.XLOOKUP($A24&amp;E$2,'Age Groups Data 1999-2020'!$I$2:$I$265,'Age Groups Data 1999-2020'!$H$2:$H$265,,0)</f>
        <v>84.2</v>
      </c>
      <c r="F24" s="13">
        <f>_xlfn.XLOOKUP($A24&amp;F$2,'Age Groups Data 1999-2020'!$I$2:$I$265,'Age Groups Data 1999-2020'!$H$2:$H$265,,0)</f>
        <v>159.5</v>
      </c>
      <c r="G24" s="13">
        <f>_xlfn.XLOOKUP($A24&amp;G$2,'Age Groups Data 1999-2020'!$I$2:$I$265,'Age Groups Data 1999-2020'!$H$2:$H$265,,0)</f>
        <v>248</v>
      </c>
      <c r="H24" s="13">
        <f>_xlfn.XLOOKUP($A24&amp;H$2,'Age Groups Data 1999-2020'!$I$2:$I$265,'Age Groups Data 1999-2020'!$H$2:$H$265,,0)</f>
        <v>473.5</v>
      </c>
      <c r="I24" s="13">
        <f>_xlfn.XLOOKUP($A24&amp;I$2,'Age Groups Data 1999-2020'!$I$2:$I$265,'Age Groups Data 1999-2020'!$H$2:$H$265,,0)</f>
        <v>1038.9000000000001</v>
      </c>
      <c r="J24" s="13">
        <f>_xlfn.XLOOKUP($A24&amp;J$2,'Age Groups Data 1999-2020'!$I$2:$I$265,'Age Groups Data 1999-2020'!$H$2:$H$265,,0)</f>
        <v>2072.3000000000002</v>
      </c>
      <c r="K24" s="13">
        <f>_xlfn.XLOOKUP($A24&amp;K$2,'Age Groups Data 1999-2020'!$I$2:$I$265,'Age Groups Data 1999-2020'!$H$2:$H$265,,0)</f>
        <v>4997</v>
      </c>
      <c r="L24" s="13">
        <f>_xlfn.XLOOKUP($A24&amp;L$2,'Age Groups Data 1999-2020'!$I$2:$I$265,'Age Groups Data 1999-2020'!$H$2:$H$265,,0)</f>
        <v>15210.9</v>
      </c>
      <c r="O24" s="9">
        <f t="shared" si="1"/>
        <v>2020</v>
      </c>
      <c r="P24" s="1">
        <f t="shared" si="3"/>
        <v>-5.1898734177215244E-2</v>
      </c>
      <c r="Q24" s="1">
        <f t="shared" si="4"/>
        <v>-2.5751072961373467E-2</v>
      </c>
      <c r="R24" s="1">
        <f t="shared" si="5"/>
        <v>2.2388059701492491E-2</v>
      </c>
      <c r="S24" s="1">
        <f t="shared" si="6"/>
        <v>0.2080344332855093</v>
      </c>
      <c r="T24" s="1">
        <f t="shared" si="7"/>
        <v>0.23835403726708071</v>
      </c>
      <c r="U24" s="1">
        <f t="shared" si="8"/>
        <v>0.24497991967871502</v>
      </c>
      <c r="V24" s="1">
        <f t="shared" si="9"/>
        <v>0.20667686034658517</v>
      </c>
      <c r="W24" s="1">
        <f t="shared" si="10"/>
        <v>0.17615759085248506</v>
      </c>
      <c r="X24" s="1">
        <f t="shared" si="11"/>
        <v>0.17437379576107914</v>
      </c>
      <c r="Y24" s="1">
        <f t="shared" si="12"/>
        <v>0.1598542348490124</v>
      </c>
      <c r="Z24" s="1">
        <f t="shared" si="13"/>
        <v>0.14984956835946361</v>
      </c>
    </row>
    <row r="25" spans="1:26">
      <c r="A25" s="9">
        <v>2021</v>
      </c>
      <c r="B25" s="13">
        <f>_xlfn.XLOOKUP($A25&amp;B$2,'Age groups Data 2021 Prov'!$I$2:$I$61,'Age groups Data 2021 Prov'!$H$2:$H$61,,0)</f>
        <v>533.29999999999995</v>
      </c>
      <c r="C25" s="13">
        <f>_xlfn.XLOOKUP($A25&amp;C$2,'Age groups Data 2021 Prov'!$I$2:$I$61,'Age groups Data 2021 Prov'!$H$2:$H$61,,0)</f>
        <v>24.5</v>
      </c>
      <c r="D25" s="13">
        <f>_xlfn.XLOOKUP($A25&amp;D$2,'Age groups Data 2021 Prov'!$I$2:$I$61,'Age groups Data 2021 Prov'!$H$2:$H$61,,0)</f>
        <v>14.6</v>
      </c>
      <c r="E25" s="13">
        <f>_xlfn.XLOOKUP($A25&amp;E$2,'Age groups Data 2021 Prov'!$I$2:$I$61,'Age groups Data 2021 Prov'!$H$2:$H$61,,0)</f>
        <v>90</v>
      </c>
      <c r="F25" s="13">
        <f>_xlfn.XLOOKUP($A25&amp;F$2,'Age groups Data 2021 Prov'!$I$2:$I$61,'Age groups Data 2021 Prov'!$H$2:$H$61,,0)</f>
        <v>178.6</v>
      </c>
      <c r="G25" s="13">
        <f>_xlfn.XLOOKUP($A25&amp;G$2,'Age groups Data 2021 Prov'!$I$2:$I$61,'Age groups Data 2021 Prov'!$H$2:$H$61,,0)</f>
        <v>296.5</v>
      </c>
      <c r="H25" s="13">
        <f>_xlfn.XLOOKUP($A25&amp;H$2,'Age groups Data 2021 Prov'!$I$2:$I$61,'Age groups Data 2021 Prov'!$H$2:$H$61,,0)</f>
        <v>535.20000000000005</v>
      </c>
      <c r="I25" s="13">
        <f>_xlfn.XLOOKUP($A25&amp;I$2,'Age groups Data 2021 Prov'!$I$2:$I$61,'Age groups Data 2021 Prov'!$H$2:$H$61,,0)</f>
        <v>1127.7</v>
      </c>
      <c r="J25" s="13">
        <f>_xlfn.XLOOKUP($A25&amp;J$2,'Age groups Data 2021 Prov'!$I$2:$I$61,'Age groups Data 2021 Prov'!$H$2:$H$61,,0)</f>
        <v>2225.1</v>
      </c>
      <c r="K25" s="13">
        <f>_xlfn.XLOOKUP($A25&amp;K$2,'Age groups Data 2021 Prov'!$I$2:$I$61,'Age groups Data 2021 Prov'!$H$2:$H$61,,0)</f>
        <v>5043</v>
      </c>
      <c r="L25" s="13">
        <f>_xlfn.XLOOKUP($A25&amp;L$2,'Age groups Data 2021 Prov'!$I$2:$I$61,'Age groups Data 2021 Prov'!$H$2:$H$61,,0)</f>
        <v>14129.2</v>
      </c>
      <c r="O25" s="9">
        <f t="shared" si="1"/>
        <v>2021</v>
      </c>
      <c r="P25" s="1">
        <f t="shared" si="3"/>
        <v>1.7165744802593919E-2</v>
      </c>
      <c r="Q25" s="1">
        <f t="shared" si="4"/>
        <v>7.9295154185021977E-2</v>
      </c>
      <c r="R25" s="1">
        <f t="shared" si="5"/>
        <v>6.5693430656934337E-2</v>
      </c>
      <c r="S25" s="1">
        <f t="shared" si="6"/>
        <v>6.8883610451306421E-2</v>
      </c>
      <c r="T25" s="1">
        <f t="shared" si="7"/>
        <v>0.11974921630094038</v>
      </c>
      <c r="U25" s="1">
        <f t="shared" si="8"/>
        <v>0.19556451612903225</v>
      </c>
      <c r="V25" s="1">
        <f t="shared" si="9"/>
        <v>0.1303062302006337</v>
      </c>
      <c r="W25" s="1">
        <f t="shared" si="10"/>
        <v>8.547502165752241E-2</v>
      </c>
      <c r="X25" s="1">
        <f t="shared" si="11"/>
        <v>7.3734497900882934E-2</v>
      </c>
      <c r="Y25" s="1">
        <f t="shared" si="12"/>
        <v>9.2055233139884951E-3</v>
      </c>
      <c r="Z25" s="1">
        <f t="shared" si="13"/>
        <v>-7.1113477834973571E-2</v>
      </c>
    </row>
    <row r="26" spans="1:26">
      <c r="A26" s="9"/>
      <c r="O26" s="9"/>
    </row>
    <row r="27" spans="1:26" ht="43.5">
      <c r="A27" s="15" t="s">
        <v>145</v>
      </c>
      <c r="O27" s="20" t="s">
        <v>146</v>
      </c>
      <c r="P27" s="19">
        <f>B25/B23-1</f>
        <v>-3.5623869801085117E-2</v>
      </c>
      <c r="Q27" s="19">
        <f>C25/C23-1</f>
        <v>5.1502145922746712E-2</v>
      </c>
      <c r="R27" s="19">
        <f>D25/D23-1</f>
        <v>8.9552238805970186E-2</v>
      </c>
      <c r="S27" s="19">
        <f>E25/E23-1</f>
        <v>0.29124820659971307</v>
      </c>
      <c r="T27" s="19">
        <f>F25/F23-1</f>
        <v>0.38664596273291907</v>
      </c>
      <c r="U27" s="19">
        <f>G25/G23-1</f>
        <v>0.48845381526104426</v>
      </c>
      <c r="V27" s="19">
        <f>H25/H23-1</f>
        <v>0.36391437308868513</v>
      </c>
      <c r="W27" s="19">
        <f>I25/I23-1</f>
        <v>0.27668968640326064</v>
      </c>
      <c r="X27" s="19">
        <f>J25/J23-1</f>
        <v>0.26096565793947635</v>
      </c>
      <c r="Y27" s="19">
        <f>K25/K23-1</f>
        <v>0.17053130004874317</v>
      </c>
      <c r="Z27" s="19">
        <f>L25/L23-1</f>
        <v>6.8079766566379041E-2</v>
      </c>
    </row>
  </sheetData>
  <mergeCells count="2">
    <mergeCell ref="P1:Z1"/>
    <mergeCell ref="B1:L1"/>
  </mergeCells>
  <conditionalFormatting sqref="P4:Z25">
    <cfRule type="colorScale" priority="2">
      <colorScale>
        <cfvo type="min"/>
        <cfvo type="max"/>
        <color rgb="FFFCFCFF"/>
        <color rgb="FFF8696B"/>
      </colorScale>
    </cfRule>
  </conditionalFormatting>
  <conditionalFormatting sqref="P27:Z27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3A351044-E5B2-41B4-96DE-2AB5A1609A76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'Age Table'!B3:B25</xm:f>
              <xm:sqref>B27</xm:sqref>
            </x14:sparkline>
            <x14:sparkline>
              <xm:f>'Age Table'!C3:C25</xm:f>
              <xm:sqref>C27</xm:sqref>
            </x14:sparkline>
            <x14:sparkline>
              <xm:f>'Age Table'!D3:D25</xm:f>
              <xm:sqref>D27</xm:sqref>
            </x14:sparkline>
            <x14:sparkline>
              <xm:f>'Age Table'!E3:E25</xm:f>
              <xm:sqref>E27</xm:sqref>
            </x14:sparkline>
            <x14:sparkline>
              <xm:f>'Age Table'!F3:F25</xm:f>
              <xm:sqref>F27</xm:sqref>
            </x14:sparkline>
            <x14:sparkline>
              <xm:f>'Age Table'!G3:G25</xm:f>
              <xm:sqref>G27</xm:sqref>
            </x14:sparkline>
            <x14:sparkline>
              <xm:f>'Age Table'!H3:H25</xm:f>
              <xm:sqref>H27</xm:sqref>
            </x14:sparkline>
            <x14:sparkline>
              <xm:f>'Age Table'!I3:I25</xm:f>
              <xm:sqref>I27</xm:sqref>
            </x14:sparkline>
            <x14:sparkline>
              <xm:f>'Age Table'!J3:J25</xm:f>
              <xm:sqref>J27</xm:sqref>
            </x14:sparkline>
            <x14:sparkline>
              <xm:f>'Age Table'!K3:K25</xm:f>
              <xm:sqref>K27</xm:sqref>
            </x14:sparkline>
            <x14:sparkline>
              <xm:f>'Age Table'!L3:L25</xm:f>
              <xm:sqref>L27</xm:sqref>
            </x14:sparkline>
          </x14:sparklines>
        </x14:sparklineGroup>
      </x14:sparklineGroup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/>
  </sheetPr>
  <dimension ref="A1:I312"/>
  <sheetViews>
    <sheetView topLeftCell="A206" workbookViewId="0">
      <selection activeCell="J2" sqref="J2:L25"/>
    </sheetView>
  </sheetViews>
  <sheetFormatPr defaultRowHeight="14.5"/>
  <sheetData>
    <row r="1" spans="1:9">
      <c r="A1" t="s">
        <v>0</v>
      </c>
      <c r="B1" t="s">
        <v>1</v>
      </c>
      <c r="C1" t="s">
        <v>2</v>
      </c>
      <c r="D1" s="7" t="s">
        <v>119</v>
      </c>
      <c r="E1" s="7" t="s">
        <v>118</v>
      </c>
      <c r="F1" t="s">
        <v>3</v>
      </c>
      <c r="G1" t="s">
        <v>4</v>
      </c>
      <c r="H1" t="s">
        <v>5</v>
      </c>
      <c r="I1" t="s">
        <v>135</v>
      </c>
    </row>
    <row r="2" spans="1:9">
      <c r="B2">
        <v>1999</v>
      </c>
      <c r="C2">
        <v>1999</v>
      </c>
      <c r="D2" s="7" t="s">
        <v>117</v>
      </c>
      <c r="E2" s="7" t="s">
        <v>116</v>
      </c>
      <c r="F2">
        <v>27937</v>
      </c>
      <c r="G2">
        <v>3795762</v>
      </c>
      <c r="H2">
        <v>736</v>
      </c>
      <c r="I2" s="8" t="str">
        <f>C2&amp;D2</f>
        <v>1999&lt; 1 year</v>
      </c>
    </row>
    <row r="3" spans="1:9">
      <c r="B3">
        <v>1999</v>
      </c>
      <c r="C3">
        <v>1999</v>
      </c>
      <c r="D3" s="7" t="s">
        <v>115</v>
      </c>
      <c r="E3" s="7" t="s">
        <v>114</v>
      </c>
      <c r="F3">
        <v>5249</v>
      </c>
      <c r="G3">
        <v>15339782</v>
      </c>
      <c r="H3">
        <v>34.200000000000003</v>
      </c>
      <c r="I3" s="8" t="str">
        <f t="shared" ref="I3:I66" si="0">C3&amp;D3</f>
        <v>19991-4 years</v>
      </c>
    </row>
    <row r="4" spans="1:9">
      <c r="B4">
        <v>1999</v>
      </c>
      <c r="C4">
        <v>1999</v>
      </c>
      <c r="D4" s="7" t="s">
        <v>113</v>
      </c>
      <c r="E4" s="7" t="s">
        <v>112</v>
      </c>
      <c r="F4">
        <v>7595</v>
      </c>
      <c r="G4">
        <v>40819824</v>
      </c>
      <c r="H4">
        <v>18.600000000000001</v>
      </c>
      <c r="I4" s="8" t="str">
        <f t="shared" si="0"/>
        <v>19995-14 years</v>
      </c>
    </row>
    <row r="5" spans="1:9">
      <c r="B5">
        <v>1999</v>
      </c>
      <c r="C5">
        <v>1999</v>
      </c>
      <c r="D5" s="7" t="s">
        <v>111</v>
      </c>
      <c r="E5" s="7" t="s">
        <v>110</v>
      </c>
      <c r="F5">
        <v>30656</v>
      </c>
      <c r="G5">
        <v>38676031</v>
      </c>
      <c r="H5">
        <v>79.3</v>
      </c>
      <c r="I5" s="8" t="str">
        <f t="shared" si="0"/>
        <v>199915-24 years</v>
      </c>
    </row>
    <row r="6" spans="1:9">
      <c r="B6">
        <v>1999</v>
      </c>
      <c r="C6">
        <v>1999</v>
      </c>
      <c r="D6" s="7" t="s">
        <v>109</v>
      </c>
      <c r="E6" s="7" t="s">
        <v>108</v>
      </c>
      <c r="F6">
        <v>41066</v>
      </c>
      <c r="G6">
        <v>40178406</v>
      </c>
      <c r="H6">
        <v>102.2</v>
      </c>
      <c r="I6" s="8" t="str">
        <f t="shared" si="0"/>
        <v>199925-34 years</v>
      </c>
    </row>
    <row r="7" spans="1:9">
      <c r="B7">
        <v>1999</v>
      </c>
      <c r="C7">
        <v>1999</v>
      </c>
      <c r="D7" s="7" t="s">
        <v>107</v>
      </c>
      <c r="E7" s="7" t="s">
        <v>106</v>
      </c>
      <c r="F7">
        <v>89256</v>
      </c>
      <c r="G7">
        <v>45076677</v>
      </c>
      <c r="H7">
        <v>198</v>
      </c>
      <c r="I7" s="8" t="str">
        <f t="shared" si="0"/>
        <v>199935-44 years</v>
      </c>
    </row>
    <row r="8" spans="1:9">
      <c r="B8">
        <v>1999</v>
      </c>
      <c r="C8">
        <v>1999</v>
      </c>
      <c r="D8" s="7" t="s">
        <v>105</v>
      </c>
      <c r="E8" s="7" t="s">
        <v>104</v>
      </c>
      <c r="F8">
        <v>152974</v>
      </c>
      <c r="G8">
        <v>36577819</v>
      </c>
      <c r="H8">
        <v>418.2</v>
      </c>
      <c r="I8" s="8" t="str">
        <f t="shared" si="0"/>
        <v>199945-54 years</v>
      </c>
    </row>
    <row r="9" spans="1:9">
      <c r="B9">
        <v>1999</v>
      </c>
      <c r="C9">
        <v>1999</v>
      </c>
      <c r="D9" s="7" t="s">
        <v>103</v>
      </c>
      <c r="E9" s="7" t="s">
        <v>102</v>
      </c>
      <c r="F9">
        <v>238979</v>
      </c>
      <c r="G9">
        <v>23778026</v>
      </c>
      <c r="H9">
        <v>1005</v>
      </c>
      <c r="I9" s="8" t="str">
        <f t="shared" si="0"/>
        <v>199955-64 years</v>
      </c>
    </row>
    <row r="10" spans="1:9">
      <c r="B10">
        <v>1999</v>
      </c>
      <c r="C10">
        <v>1999</v>
      </c>
      <c r="D10" s="7" t="s">
        <v>101</v>
      </c>
      <c r="E10" s="7" t="s">
        <v>100</v>
      </c>
      <c r="F10">
        <v>452600</v>
      </c>
      <c r="G10">
        <v>18418909</v>
      </c>
      <c r="H10">
        <v>2457.3000000000002</v>
      </c>
      <c r="I10" s="8" t="str">
        <f t="shared" si="0"/>
        <v>199965-74 years</v>
      </c>
    </row>
    <row r="11" spans="1:9">
      <c r="B11">
        <v>1999</v>
      </c>
      <c r="C11">
        <v>1999</v>
      </c>
      <c r="D11" s="7" t="s">
        <v>99</v>
      </c>
      <c r="E11" s="7" t="s">
        <v>98</v>
      </c>
      <c r="F11">
        <v>698590</v>
      </c>
      <c r="G11">
        <v>12224914</v>
      </c>
      <c r="H11">
        <v>5714.5</v>
      </c>
      <c r="I11" s="8" t="str">
        <f t="shared" si="0"/>
        <v>199975-84 years</v>
      </c>
    </row>
    <row r="12" spans="1:9">
      <c r="B12">
        <v>1999</v>
      </c>
      <c r="C12">
        <v>1999</v>
      </c>
      <c r="D12" s="7" t="s">
        <v>97</v>
      </c>
      <c r="E12" s="7" t="s">
        <v>96</v>
      </c>
      <c r="F12">
        <v>646141</v>
      </c>
      <c r="G12">
        <v>4154018</v>
      </c>
      <c r="H12">
        <v>15554.6</v>
      </c>
      <c r="I12" s="8" t="str">
        <f t="shared" si="0"/>
        <v>199985+ years</v>
      </c>
    </row>
    <row r="13" spans="1:9">
      <c r="B13">
        <v>1999</v>
      </c>
      <c r="C13">
        <v>1999</v>
      </c>
      <c r="D13" s="7" t="s">
        <v>95</v>
      </c>
      <c r="E13" s="7" t="s">
        <v>94</v>
      </c>
      <c r="F13">
        <v>356</v>
      </c>
      <c r="G13" t="s">
        <v>93</v>
      </c>
      <c r="H13" t="s">
        <v>93</v>
      </c>
      <c r="I13" s="8" t="str">
        <f t="shared" si="0"/>
        <v>1999Not Stated</v>
      </c>
    </row>
    <row r="14" spans="1:9">
      <c r="B14">
        <v>2000</v>
      </c>
      <c r="C14">
        <v>2000</v>
      </c>
      <c r="D14" s="7" t="s">
        <v>117</v>
      </c>
      <c r="E14" s="7" t="s">
        <v>116</v>
      </c>
      <c r="F14">
        <v>28035</v>
      </c>
      <c r="G14">
        <v>3805648</v>
      </c>
      <c r="H14">
        <v>736.7</v>
      </c>
      <c r="I14" s="8" t="str">
        <f t="shared" si="0"/>
        <v>2000&lt; 1 year</v>
      </c>
    </row>
    <row r="15" spans="1:9">
      <c r="B15">
        <v>2000</v>
      </c>
      <c r="C15">
        <v>2000</v>
      </c>
      <c r="D15" s="7" t="s">
        <v>115</v>
      </c>
      <c r="E15" s="7" t="s">
        <v>114</v>
      </c>
      <c r="F15">
        <v>4979</v>
      </c>
      <c r="G15">
        <v>15370150</v>
      </c>
      <c r="H15">
        <v>32.4</v>
      </c>
      <c r="I15" s="8" t="str">
        <f t="shared" si="0"/>
        <v>20001-4 years</v>
      </c>
    </row>
    <row r="16" spans="1:9">
      <c r="B16">
        <v>2000</v>
      </c>
      <c r="C16">
        <v>2000</v>
      </c>
      <c r="D16" s="7" t="s">
        <v>113</v>
      </c>
      <c r="E16" s="7" t="s">
        <v>112</v>
      </c>
      <c r="F16">
        <v>7413</v>
      </c>
      <c r="G16">
        <v>41077577</v>
      </c>
      <c r="H16">
        <v>18</v>
      </c>
      <c r="I16" s="8" t="str">
        <f t="shared" si="0"/>
        <v>20005-14 years</v>
      </c>
    </row>
    <row r="17" spans="2:9">
      <c r="B17">
        <v>2000</v>
      </c>
      <c r="C17">
        <v>2000</v>
      </c>
      <c r="D17" s="7" t="s">
        <v>111</v>
      </c>
      <c r="E17" s="7" t="s">
        <v>110</v>
      </c>
      <c r="F17">
        <v>31307</v>
      </c>
      <c r="G17">
        <v>39183891</v>
      </c>
      <c r="H17">
        <v>79.900000000000006</v>
      </c>
      <c r="I17" s="8" t="str">
        <f t="shared" si="0"/>
        <v>200015-24 years</v>
      </c>
    </row>
    <row r="18" spans="2:9">
      <c r="B18">
        <v>2000</v>
      </c>
      <c r="C18">
        <v>2000</v>
      </c>
      <c r="D18" s="7" t="s">
        <v>109</v>
      </c>
      <c r="E18" s="7" t="s">
        <v>108</v>
      </c>
      <c r="F18">
        <v>40451</v>
      </c>
      <c r="G18">
        <v>39891724</v>
      </c>
      <c r="H18">
        <v>101.4</v>
      </c>
      <c r="I18" s="8" t="str">
        <f t="shared" si="0"/>
        <v>200025-34 years</v>
      </c>
    </row>
    <row r="19" spans="2:9">
      <c r="B19">
        <v>2000</v>
      </c>
      <c r="C19">
        <v>2000</v>
      </c>
      <c r="D19" s="7" t="s">
        <v>107</v>
      </c>
      <c r="E19" s="7" t="s">
        <v>106</v>
      </c>
      <c r="F19">
        <v>89798</v>
      </c>
      <c r="G19">
        <v>45148527</v>
      </c>
      <c r="H19">
        <v>198.9</v>
      </c>
      <c r="I19" s="8" t="str">
        <f t="shared" si="0"/>
        <v>200035-44 years</v>
      </c>
    </row>
    <row r="20" spans="2:9">
      <c r="B20">
        <v>2000</v>
      </c>
      <c r="C20">
        <v>2000</v>
      </c>
      <c r="D20" s="7" t="s">
        <v>105</v>
      </c>
      <c r="E20" s="7" t="s">
        <v>104</v>
      </c>
      <c r="F20">
        <v>160341</v>
      </c>
      <c r="G20">
        <v>37677952</v>
      </c>
      <c r="H20">
        <v>425.6</v>
      </c>
      <c r="I20" s="8" t="str">
        <f t="shared" si="0"/>
        <v>200045-54 years</v>
      </c>
    </row>
    <row r="21" spans="2:9">
      <c r="B21">
        <v>2000</v>
      </c>
      <c r="C21">
        <v>2000</v>
      </c>
      <c r="D21" s="7" t="s">
        <v>103</v>
      </c>
      <c r="E21" s="7" t="s">
        <v>102</v>
      </c>
      <c r="F21">
        <v>240846</v>
      </c>
      <c r="G21">
        <v>24274684</v>
      </c>
      <c r="H21">
        <v>992.2</v>
      </c>
      <c r="I21" s="8" t="str">
        <f t="shared" si="0"/>
        <v>200055-64 years</v>
      </c>
    </row>
    <row r="22" spans="2:9">
      <c r="B22">
        <v>2000</v>
      </c>
      <c r="C22">
        <v>2000</v>
      </c>
      <c r="D22" s="7" t="s">
        <v>101</v>
      </c>
      <c r="E22" s="7" t="s">
        <v>100</v>
      </c>
      <c r="F22">
        <v>441209</v>
      </c>
      <c r="G22">
        <v>18390986</v>
      </c>
      <c r="H22">
        <v>2399.1</v>
      </c>
      <c r="I22" s="8" t="str">
        <f t="shared" si="0"/>
        <v>200065-74 years</v>
      </c>
    </row>
    <row r="23" spans="2:9">
      <c r="B23">
        <v>2000</v>
      </c>
      <c r="C23">
        <v>2000</v>
      </c>
      <c r="D23" s="7" t="s">
        <v>99</v>
      </c>
      <c r="E23" s="7" t="s">
        <v>98</v>
      </c>
      <c r="F23">
        <v>700445</v>
      </c>
      <c r="G23">
        <v>12361180</v>
      </c>
      <c r="H23">
        <v>5666.5</v>
      </c>
      <c r="I23" s="8" t="str">
        <f t="shared" si="0"/>
        <v>200075-84 years</v>
      </c>
    </row>
    <row r="24" spans="2:9">
      <c r="B24">
        <v>2000</v>
      </c>
      <c r="C24">
        <v>2000</v>
      </c>
      <c r="D24" s="7" t="s">
        <v>97</v>
      </c>
      <c r="E24" s="7" t="s">
        <v>96</v>
      </c>
      <c r="F24">
        <v>658171</v>
      </c>
      <c r="G24">
        <v>4239587</v>
      </c>
      <c r="H24">
        <v>15524.4</v>
      </c>
      <c r="I24" s="8" t="str">
        <f t="shared" si="0"/>
        <v>200085+ years</v>
      </c>
    </row>
    <row r="25" spans="2:9">
      <c r="B25">
        <v>2000</v>
      </c>
      <c r="C25">
        <v>2000</v>
      </c>
      <c r="D25" s="7" t="s">
        <v>95</v>
      </c>
      <c r="E25" s="7" t="s">
        <v>94</v>
      </c>
      <c r="F25">
        <v>356</v>
      </c>
      <c r="G25" t="s">
        <v>93</v>
      </c>
      <c r="H25" t="s">
        <v>93</v>
      </c>
      <c r="I25" s="8" t="str">
        <f t="shared" si="0"/>
        <v>2000Not Stated</v>
      </c>
    </row>
    <row r="26" spans="2:9">
      <c r="B26">
        <v>2001</v>
      </c>
      <c r="C26">
        <v>2001</v>
      </c>
      <c r="D26" s="7" t="s">
        <v>117</v>
      </c>
      <c r="E26" s="7" t="s">
        <v>116</v>
      </c>
      <c r="F26">
        <v>27568</v>
      </c>
      <c r="G26">
        <v>4012658</v>
      </c>
      <c r="H26">
        <v>687</v>
      </c>
      <c r="I26" s="8" t="str">
        <f t="shared" si="0"/>
        <v>2001&lt; 1 year</v>
      </c>
    </row>
    <row r="27" spans="2:9">
      <c r="B27">
        <v>2001</v>
      </c>
      <c r="C27">
        <v>2001</v>
      </c>
      <c r="D27" s="7" t="s">
        <v>115</v>
      </c>
      <c r="E27" s="7" t="s">
        <v>114</v>
      </c>
      <c r="F27">
        <v>5107</v>
      </c>
      <c r="G27">
        <v>15285559</v>
      </c>
      <c r="H27">
        <v>33.4</v>
      </c>
      <c r="I27" s="8" t="str">
        <f t="shared" si="0"/>
        <v>20011-4 years</v>
      </c>
    </row>
    <row r="28" spans="2:9">
      <c r="B28">
        <v>2001</v>
      </c>
      <c r="C28">
        <v>2001</v>
      </c>
      <c r="D28" s="7" t="s">
        <v>113</v>
      </c>
      <c r="E28" s="7" t="s">
        <v>112</v>
      </c>
      <c r="F28">
        <v>7095</v>
      </c>
      <c r="G28">
        <v>41152040</v>
      </c>
      <c r="H28">
        <v>17.2</v>
      </c>
      <c r="I28" s="8" t="str">
        <f t="shared" si="0"/>
        <v>20015-14 years</v>
      </c>
    </row>
    <row r="29" spans="2:9">
      <c r="B29">
        <v>2001</v>
      </c>
      <c r="C29">
        <v>2001</v>
      </c>
      <c r="D29" s="7" t="s">
        <v>111</v>
      </c>
      <c r="E29" s="7" t="s">
        <v>110</v>
      </c>
      <c r="F29">
        <v>32252</v>
      </c>
      <c r="G29">
        <v>40213570</v>
      </c>
      <c r="H29">
        <v>80.2</v>
      </c>
      <c r="I29" s="8" t="str">
        <f t="shared" si="0"/>
        <v>200115-24 years</v>
      </c>
    </row>
    <row r="30" spans="2:9">
      <c r="B30">
        <v>2001</v>
      </c>
      <c r="C30">
        <v>2001</v>
      </c>
      <c r="D30" s="7" t="s">
        <v>109</v>
      </c>
      <c r="E30" s="7" t="s">
        <v>108</v>
      </c>
      <c r="F30">
        <v>41683</v>
      </c>
      <c r="G30">
        <v>39471522</v>
      </c>
      <c r="H30">
        <v>105.6</v>
      </c>
      <c r="I30" s="8" t="str">
        <f t="shared" si="0"/>
        <v>200125-34 years</v>
      </c>
    </row>
    <row r="31" spans="2:9">
      <c r="B31">
        <v>2001</v>
      </c>
      <c r="C31">
        <v>2001</v>
      </c>
      <c r="D31" s="7" t="s">
        <v>107</v>
      </c>
      <c r="E31" s="7" t="s">
        <v>106</v>
      </c>
      <c r="F31">
        <v>91674</v>
      </c>
      <c r="G31">
        <v>45051752</v>
      </c>
      <c r="H31">
        <v>203.5</v>
      </c>
      <c r="I31" s="8" t="str">
        <f t="shared" si="0"/>
        <v>200135-44 years</v>
      </c>
    </row>
    <row r="32" spans="2:9">
      <c r="B32">
        <v>2001</v>
      </c>
      <c r="C32">
        <v>2001</v>
      </c>
      <c r="D32" s="7" t="s">
        <v>105</v>
      </c>
      <c r="E32" s="7" t="s">
        <v>104</v>
      </c>
      <c r="F32">
        <v>168065</v>
      </c>
      <c r="G32">
        <v>39386268</v>
      </c>
      <c r="H32">
        <v>426.7</v>
      </c>
      <c r="I32" s="8" t="str">
        <f t="shared" si="0"/>
        <v>200145-54 years</v>
      </c>
    </row>
    <row r="33" spans="2:9">
      <c r="B33">
        <v>2001</v>
      </c>
      <c r="C33">
        <v>2001</v>
      </c>
      <c r="D33" s="7" t="s">
        <v>103</v>
      </c>
      <c r="E33" s="7" t="s">
        <v>102</v>
      </c>
      <c r="F33">
        <v>244139</v>
      </c>
      <c r="G33">
        <v>25105295</v>
      </c>
      <c r="H33">
        <v>972.5</v>
      </c>
      <c r="I33" s="8" t="str">
        <f t="shared" si="0"/>
        <v>200155-64 years</v>
      </c>
    </row>
    <row r="34" spans="2:9">
      <c r="B34">
        <v>2001</v>
      </c>
      <c r="C34">
        <v>2001</v>
      </c>
      <c r="D34" s="7" t="s">
        <v>101</v>
      </c>
      <c r="E34" s="7" t="s">
        <v>100</v>
      </c>
      <c r="F34">
        <v>430960</v>
      </c>
      <c r="G34">
        <v>18384179</v>
      </c>
      <c r="H34">
        <v>2344.1999999999998</v>
      </c>
      <c r="I34" s="8" t="str">
        <f t="shared" si="0"/>
        <v>200165-74 years</v>
      </c>
    </row>
    <row r="35" spans="2:9">
      <c r="B35">
        <v>2001</v>
      </c>
      <c r="C35">
        <v>2001</v>
      </c>
      <c r="D35" s="7" t="s">
        <v>99</v>
      </c>
      <c r="E35" s="7" t="s">
        <v>98</v>
      </c>
      <c r="F35">
        <v>701929</v>
      </c>
      <c r="G35">
        <v>12593618</v>
      </c>
      <c r="H35">
        <v>5573.7</v>
      </c>
      <c r="I35" s="8" t="str">
        <f t="shared" si="0"/>
        <v>200175-84 years</v>
      </c>
    </row>
    <row r="36" spans="2:9">
      <c r="B36">
        <v>2001</v>
      </c>
      <c r="C36">
        <v>2001</v>
      </c>
      <c r="D36" s="7" t="s">
        <v>97</v>
      </c>
      <c r="E36" s="7" t="s">
        <v>96</v>
      </c>
      <c r="F36">
        <v>665531</v>
      </c>
      <c r="G36">
        <v>4312494</v>
      </c>
      <c r="H36">
        <v>15432.6</v>
      </c>
      <c r="I36" s="8" t="str">
        <f t="shared" si="0"/>
        <v>200185+ years</v>
      </c>
    </row>
    <row r="37" spans="2:9">
      <c r="B37">
        <v>2001</v>
      </c>
      <c r="C37">
        <v>2001</v>
      </c>
      <c r="D37" s="7" t="s">
        <v>95</v>
      </c>
      <c r="E37" s="7" t="s">
        <v>94</v>
      </c>
      <c r="F37">
        <v>422</v>
      </c>
      <c r="G37" t="s">
        <v>93</v>
      </c>
      <c r="H37" t="s">
        <v>93</v>
      </c>
      <c r="I37" s="8" t="str">
        <f t="shared" si="0"/>
        <v>2001Not Stated</v>
      </c>
    </row>
    <row r="38" spans="2:9">
      <c r="B38">
        <v>2002</v>
      </c>
      <c r="C38">
        <v>2002</v>
      </c>
      <c r="D38" s="7" t="s">
        <v>117</v>
      </c>
      <c r="E38" s="7" t="s">
        <v>116</v>
      </c>
      <c r="F38">
        <v>28034</v>
      </c>
      <c r="G38">
        <v>3951461</v>
      </c>
      <c r="H38">
        <v>709.5</v>
      </c>
      <c r="I38" s="8" t="str">
        <f t="shared" si="0"/>
        <v>2002&lt; 1 year</v>
      </c>
    </row>
    <row r="39" spans="2:9">
      <c r="B39">
        <v>2002</v>
      </c>
      <c r="C39">
        <v>2002</v>
      </c>
      <c r="D39" s="7" t="s">
        <v>115</v>
      </c>
      <c r="E39" s="7" t="s">
        <v>114</v>
      </c>
      <c r="F39">
        <v>4858</v>
      </c>
      <c r="G39">
        <v>15477731</v>
      </c>
      <c r="H39">
        <v>31.4</v>
      </c>
      <c r="I39" s="8" t="str">
        <f t="shared" si="0"/>
        <v>20021-4 years</v>
      </c>
    </row>
    <row r="40" spans="2:9">
      <c r="B40">
        <v>2002</v>
      </c>
      <c r="C40">
        <v>2002</v>
      </c>
      <c r="D40" s="7" t="s">
        <v>113</v>
      </c>
      <c r="E40" s="7" t="s">
        <v>112</v>
      </c>
      <c r="F40">
        <v>7150</v>
      </c>
      <c r="G40">
        <v>41133838</v>
      </c>
      <c r="H40">
        <v>17.399999999999999</v>
      </c>
      <c r="I40" s="8" t="str">
        <f t="shared" si="0"/>
        <v>20025-14 years</v>
      </c>
    </row>
    <row r="41" spans="2:9">
      <c r="B41">
        <v>2002</v>
      </c>
      <c r="C41">
        <v>2002</v>
      </c>
      <c r="D41" s="7" t="s">
        <v>111</v>
      </c>
      <c r="E41" s="7" t="s">
        <v>110</v>
      </c>
      <c r="F41">
        <v>33046</v>
      </c>
      <c r="G41">
        <v>40854135</v>
      </c>
      <c r="H41">
        <v>80.900000000000006</v>
      </c>
      <c r="I41" s="8" t="str">
        <f t="shared" si="0"/>
        <v>200215-24 years</v>
      </c>
    </row>
    <row r="42" spans="2:9">
      <c r="B42">
        <v>2002</v>
      </c>
      <c r="C42">
        <v>2002</v>
      </c>
      <c r="D42" s="7" t="s">
        <v>109</v>
      </c>
      <c r="E42" s="7" t="s">
        <v>108</v>
      </c>
      <c r="F42">
        <v>41355</v>
      </c>
      <c r="G42">
        <v>39349646</v>
      </c>
      <c r="H42">
        <v>105.1</v>
      </c>
      <c r="I42" s="8" t="str">
        <f t="shared" si="0"/>
        <v>200225-34 years</v>
      </c>
    </row>
    <row r="43" spans="2:9">
      <c r="B43">
        <v>2002</v>
      </c>
      <c r="C43">
        <v>2002</v>
      </c>
      <c r="D43" s="7" t="s">
        <v>107</v>
      </c>
      <c r="E43" s="7" t="s">
        <v>106</v>
      </c>
      <c r="F43">
        <v>91140</v>
      </c>
      <c r="G43">
        <v>44640649</v>
      </c>
      <c r="H43">
        <v>204.2</v>
      </c>
      <c r="I43" s="8" t="str">
        <f t="shared" si="0"/>
        <v>200235-44 years</v>
      </c>
    </row>
    <row r="44" spans="2:9">
      <c r="B44">
        <v>2002</v>
      </c>
      <c r="C44">
        <v>2002</v>
      </c>
      <c r="D44" s="7" t="s">
        <v>105</v>
      </c>
      <c r="E44" s="7" t="s">
        <v>104</v>
      </c>
      <c r="F44">
        <v>172385</v>
      </c>
      <c r="G44">
        <v>39992194</v>
      </c>
      <c r="H44">
        <v>431</v>
      </c>
      <c r="I44" s="8" t="str">
        <f t="shared" si="0"/>
        <v>200245-54 years</v>
      </c>
    </row>
    <row r="45" spans="2:9">
      <c r="B45">
        <v>2002</v>
      </c>
      <c r="C45">
        <v>2002</v>
      </c>
      <c r="D45" s="7" t="s">
        <v>103</v>
      </c>
      <c r="E45" s="7" t="s">
        <v>102</v>
      </c>
      <c r="F45">
        <v>253342</v>
      </c>
      <c r="G45">
        <v>26703332</v>
      </c>
      <c r="H45">
        <v>948.7</v>
      </c>
      <c r="I45" s="8" t="str">
        <f t="shared" si="0"/>
        <v>200255-64 years</v>
      </c>
    </row>
    <row r="46" spans="2:9">
      <c r="B46">
        <v>2002</v>
      </c>
      <c r="C46">
        <v>2002</v>
      </c>
      <c r="D46" s="7" t="s">
        <v>101</v>
      </c>
      <c r="E46" s="7" t="s">
        <v>100</v>
      </c>
      <c r="F46">
        <v>422990</v>
      </c>
      <c r="G46">
        <v>18388535</v>
      </c>
      <c r="H46">
        <v>2300.3000000000002</v>
      </c>
      <c r="I46" s="8" t="str">
        <f t="shared" si="0"/>
        <v>200265-74 years</v>
      </c>
    </row>
    <row r="47" spans="2:9">
      <c r="B47">
        <v>2002</v>
      </c>
      <c r="C47">
        <v>2002</v>
      </c>
      <c r="D47" s="7" t="s">
        <v>99</v>
      </c>
      <c r="E47" s="7" t="s">
        <v>98</v>
      </c>
      <c r="F47">
        <v>707654</v>
      </c>
      <c r="G47">
        <v>12764864</v>
      </c>
      <c r="H47">
        <v>5543.8</v>
      </c>
      <c r="I47" s="8" t="str">
        <f t="shared" si="0"/>
        <v>200275-84 years</v>
      </c>
    </row>
    <row r="48" spans="2:9">
      <c r="B48">
        <v>2002</v>
      </c>
      <c r="C48">
        <v>2002</v>
      </c>
      <c r="D48" s="7" t="s">
        <v>97</v>
      </c>
      <c r="E48" s="7" t="s">
        <v>96</v>
      </c>
      <c r="F48">
        <v>681076</v>
      </c>
      <c r="G48">
        <v>4368808</v>
      </c>
      <c r="H48">
        <v>15589.5</v>
      </c>
      <c r="I48" s="8" t="str">
        <f t="shared" si="0"/>
        <v>200285+ years</v>
      </c>
    </row>
    <row r="49" spans="2:9">
      <c r="B49">
        <v>2002</v>
      </c>
      <c r="C49">
        <v>2002</v>
      </c>
      <c r="D49" s="7" t="s">
        <v>95</v>
      </c>
      <c r="E49" s="7" t="s">
        <v>94</v>
      </c>
      <c r="F49">
        <v>357</v>
      </c>
      <c r="G49" t="s">
        <v>93</v>
      </c>
      <c r="H49" t="s">
        <v>93</v>
      </c>
      <c r="I49" s="8" t="str">
        <f t="shared" si="0"/>
        <v>2002Not Stated</v>
      </c>
    </row>
    <row r="50" spans="2:9">
      <c r="B50">
        <v>2003</v>
      </c>
      <c r="C50">
        <v>2003</v>
      </c>
      <c r="D50" s="7" t="s">
        <v>117</v>
      </c>
      <c r="E50" s="7" t="s">
        <v>116</v>
      </c>
      <c r="F50">
        <v>28025</v>
      </c>
      <c r="G50">
        <v>3975871</v>
      </c>
      <c r="H50">
        <v>704.9</v>
      </c>
      <c r="I50" s="8" t="str">
        <f t="shared" si="0"/>
        <v>2003&lt; 1 year</v>
      </c>
    </row>
    <row r="51" spans="2:9">
      <c r="B51">
        <v>2003</v>
      </c>
      <c r="C51">
        <v>2003</v>
      </c>
      <c r="D51" s="7" t="s">
        <v>115</v>
      </c>
      <c r="E51" s="7" t="s">
        <v>114</v>
      </c>
      <c r="F51">
        <v>4965</v>
      </c>
      <c r="G51">
        <v>15616575</v>
      </c>
      <c r="H51">
        <v>31.8</v>
      </c>
      <c r="I51" s="8" t="str">
        <f t="shared" si="0"/>
        <v>20031-4 years</v>
      </c>
    </row>
    <row r="52" spans="2:9">
      <c r="B52">
        <v>2003</v>
      </c>
      <c r="C52">
        <v>2003</v>
      </c>
      <c r="D52" s="7" t="s">
        <v>113</v>
      </c>
      <c r="E52" s="7" t="s">
        <v>112</v>
      </c>
      <c r="F52">
        <v>6954</v>
      </c>
      <c r="G52">
        <v>41036204</v>
      </c>
      <c r="H52">
        <v>16.899999999999999</v>
      </c>
      <c r="I52" s="8" t="str">
        <f t="shared" si="0"/>
        <v>20035-14 years</v>
      </c>
    </row>
    <row r="53" spans="2:9">
      <c r="B53">
        <v>2003</v>
      </c>
      <c r="C53">
        <v>2003</v>
      </c>
      <c r="D53" s="7" t="s">
        <v>111</v>
      </c>
      <c r="E53" s="7" t="s">
        <v>110</v>
      </c>
      <c r="F53">
        <v>33568</v>
      </c>
      <c r="G53">
        <v>41388854</v>
      </c>
      <c r="H53">
        <v>81.099999999999994</v>
      </c>
      <c r="I53" s="8" t="str">
        <f t="shared" si="0"/>
        <v>200315-24 years</v>
      </c>
    </row>
    <row r="54" spans="2:9">
      <c r="B54">
        <v>2003</v>
      </c>
      <c r="C54">
        <v>2003</v>
      </c>
      <c r="D54" s="7" t="s">
        <v>109</v>
      </c>
      <c r="E54" s="7" t="s">
        <v>108</v>
      </c>
      <c r="F54">
        <v>41300</v>
      </c>
      <c r="G54">
        <v>39243795</v>
      </c>
      <c r="H54">
        <v>105.2</v>
      </c>
      <c r="I54" s="8" t="str">
        <f t="shared" si="0"/>
        <v>200325-34 years</v>
      </c>
    </row>
    <row r="55" spans="2:9">
      <c r="B55">
        <v>2003</v>
      </c>
      <c r="C55">
        <v>2003</v>
      </c>
      <c r="D55" s="7" t="s">
        <v>107</v>
      </c>
      <c r="E55" s="7" t="s">
        <v>106</v>
      </c>
      <c r="F55">
        <v>89461</v>
      </c>
      <c r="G55">
        <v>44154206</v>
      </c>
      <c r="H55">
        <v>202.6</v>
      </c>
      <c r="I55" s="8" t="str">
        <f t="shared" si="0"/>
        <v>200335-44 years</v>
      </c>
    </row>
    <row r="56" spans="2:9">
      <c r="B56">
        <v>2003</v>
      </c>
      <c r="C56">
        <v>2003</v>
      </c>
      <c r="D56" s="7" t="s">
        <v>105</v>
      </c>
      <c r="E56" s="7" t="s">
        <v>104</v>
      </c>
      <c r="F56">
        <v>176781</v>
      </c>
      <c r="G56">
        <v>40819954</v>
      </c>
      <c r="H56">
        <v>433.1</v>
      </c>
      <c r="I56" s="8" t="str">
        <f t="shared" si="0"/>
        <v>200345-54 years</v>
      </c>
    </row>
    <row r="57" spans="2:9">
      <c r="B57">
        <v>2003</v>
      </c>
      <c r="C57">
        <v>2003</v>
      </c>
      <c r="D57" s="7" t="s">
        <v>103</v>
      </c>
      <c r="E57" s="7" t="s">
        <v>102</v>
      </c>
      <c r="F57">
        <v>262519</v>
      </c>
      <c r="G57">
        <v>28008945</v>
      </c>
      <c r="H57">
        <v>937.3</v>
      </c>
      <c r="I57" s="8" t="str">
        <f t="shared" si="0"/>
        <v>200355-64 years</v>
      </c>
    </row>
    <row r="58" spans="2:9">
      <c r="B58">
        <v>2003</v>
      </c>
      <c r="C58">
        <v>2003</v>
      </c>
      <c r="D58" s="7" t="s">
        <v>101</v>
      </c>
      <c r="E58" s="7" t="s">
        <v>100</v>
      </c>
      <c r="F58">
        <v>413497</v>
      </c>
      <c r="G58">
        <v>18500915</v>
      </c>
      <c r="H58">
        <v>2235</v>
      </c>
      <c r="I58" s="8" t="str">
        <f t="shared" si="0"/>
        <v>200365-74 years</v>
      </c>
    </row>
    <row r="59" spans="2:9">
      <c r="B59">
        <v>2003</v>
      </c>
      <c r="C59">
        <v>2003</v>
      </c>
      <c r="D59" s="7" t="s">
        <v>99</v>
      </c>
      <c r="E59" s="7" t="s">
        <v>98</v>
      </c>
      <c r="F59">
        <v>703024</v>
      </c>
      <c r="G59">
        <v>12896438</v>
      </c>
      <c r="H59">
        <v>5451.3</v>
      </c>
      <c r="I59" s="8" t="str">
        <f t="shared" si="0"/>
        <v>200375-84 years</v>
      </c>
    </row>
    <row r="60" spans="2:9">
      <c r="B60">
        <v>2003</v>
      </c>
      <c r="C60">
        <v>2003</v>
      </c>
      <c r="D60" s="7" t="s">
        <v>97</v>
      </c>
      <c r="E60" s="7" t="s">
        <v>96</v>
      </c>
      <c r="F60">
        <v>687852</v>
      </c>
      <c r="G60">
        <v>4466176</v>
      </c>
      <c r="H60">
        <v>15401.4</v>
      </c>
      <c r="I60" s="8" t="str">
        <f t="shared" si="0"/>
        <v>200385+ years</v>
      </c>
    </row>
    <row r="61" spans="2:9">
      <c r="B61">
        <v>2003</v>
      </c>
      <c r="C61">
        <v>2003</v>
      </c>
      <c r="D61" s="7" t="s">
        <v>95</v>
      </c>
      <c r="E61" s="7" t="s">
        <v>94</v>
      </c>
      <c r="F61">
        <v>342</v>
      </c>
      <c r="G61" t="s">
        <v>93</v>
      </c>
      <c r="H61" t="s">
        <v>93</v>
      </c>
      <c r="I61" s="8" t="str">
        <f t="shared" si="0"/>
        <v>2003Not Stated</v>
      </c>
    </row>
    <row r="62" spans="2:9">
      <c r="B62">
        <v>2004</v>
      </c>
      <c r="C62">
        <v>2004</v>
      </c>
      <c r="D62" s="7" t="s">
        <v>117</v>
      </c>
      <c r="E62" s="7" t="s">
        <v>116</v>
      </c>
      <c r="F62">
        <v>27936</v>
      </c>
      <c r="G62">
        <v>4014258</v>
      </c>
      <c r="H62">
        <v>695.9</v>
      </c>
      <c r="I62" s="8" t="str">
        <f t="shared" si="0"/>
        <v>2004&lt; 1 year</v>
      </c>
    </row>
    <row r="63" spans="2:9">
      <c r="B63">
        <v>2004</v>
      </c>
      <c r="C63">
        <v>2004</v>
      </c>
      <c r="D63" s="7" t="s">
        <v>115</v>
      </c>
      <c r="E63" s="7" t="s">
        <v>114</v>
      </c>
      <c r="F63">
        <v>4785</v>
      </c>
      <c r="G63">
        <v>15771627</v>
      </c>
      <c r="H63">
        <v>30.3</v>
      </c>
      <c r="I63" s="8" t="str">
        <f t="shared" si="0"/>
        <v>20041-4 years</v>
      </c>
    </row>
    <row r="64" spans="2:9">
      <c r="B64">
        <v>2004</v>
      </c>
      <c r="C64">
        <v>2004</v>
      </c>
      <c r="D64" s="7" t="s">
        <v>113</v>
      </c>
      <c r="E64" s="7" t="s">
        <v>112</v>
      </c>
      <c r="F64">
        <v>6834</v>
      </c>
      <c r="G64">
        <v>40865917</v>
      </c>
      <c r="H64">
        <v>16.7</v>
      </c>
      <c r="I64" s="8" t="str">
        <f t="shared" si="0"/>
        <v>20045-14 years</v>
      </c>
    </row>
    <row r="65" spans="2:9">
      <c r="B65">
        <v>2004</v>
      </c>
      <c r="C65">
        <v>2004</v>
      </c>
      <c r="D65" s="7" t="s">
        <v>111</v>
      </c>
      <c r="E65" s="7" t="s">
        <v>110</v>
      </c>
      <c r="F65">
        <v>33421</v>
      </c>
      <c r="G65">
        <v>41948112</v>
      </c>
      <c r="H65">
        <v>79.7</v>
      </c>
      <c r="I65" s="8" t="str">
        <f t="shared" si="0"/>
        <v>200415-24 years</v>
      </c>
    </row>
    <row r="66" spans="2:9">
      <c r="B66">
        <v>2004</v>
      </c>
      <c r="C66">
        <v>2004</v>
      </c>
      <c r="D66" s="7" t="s">
        <v>109</v>
      </c>
      <c r="E66" s="7" t="s">
        <v>108</v>
      </c>
      <c r="F66">
        <v>40868</v>
      </c>
      <c r="G66">
        <v>39266556</v>
      </c>
      <c r="H66">
        <v>104.1</v>
      </c>
      <c r="I66" s="8" t="str">
        <f t="shared" si="0"/>
        <v>200425-34 years</v>
      </c>
    </row>
    <row r="67" spans="2:9">
      <c r="B67">
        <v>2004</v>
      </c>
      <c r="C67">
        <v>2004</v>
      </c>
      <c r="D67" s="7" t="s">
        <v>107</v>
      </c>
      <c r="E67" s="7" t="s">
        <v>106</v>
      </c>
      <c r="F67">
        <v>85362</v>
      </c>
      <c r="G67">
        <v>43800275</v>
      </c>
      <c r="H67">
        <v>194.9</v>
      </c>
      <c r="I67" s="8" t="str">
        <f t="shared" ref="I67:I130" si="1">C67&amp;D67</f>
        <v>200435-44 years</v>
      </c>
    </row>
    <row r="68" spans="2:9">
      <c r="B68">
        <v>2004</v>
      </c>
      <c r="C68">
        <v>2004</v>
      </c>
      <c r="D68" s="7" t="s">
        <v>105</v>
      </c>
      <c r="E68" s="7" t="s">
        <v>104</v>
      </c>
      <c r="F68">
        <v>177697</v>
      </c>
      <c r="G68">
        <v>41629930</v>
      </c>
      <c r="H68">
        <v>426.8</v>
      </c>
      <c r="I68" s="8" t="str">
        <f t="shared" si="1"/>
        <v>200445-54 years</v>
      </c>
    </row>
    <row r="69" spans="2:9">
      <c r="B69">
        <v>2004</v>
      </c>
      <c r="C69">
        <v>2004</v>
      </c>
      <c r="D69" s="7" t="s">
        <v>103</v>
      </c>
      <c r="E69" s="7" t="s">
        <v>102</v>
      </c>
      <c r="F69">
        <v>264697</v>
      </c>
      <c r="G69">
        <v>29305304</v>
      </c>
      <c r="H69">
        <v>903.2</v>
      </c>
      <c r="I69" s="8" t="str">
        <f t="shared" si="1"/>
        <v>200455-64 years</v>
      </c>
    </row>
    <row r="70" spans="2:9">
      <c r="B70">
        <v>2004</v>
      </c>
      <c r="C70">
        <v>2004</v>
      </c>
      <c r="D70" s="7" t="s">
        <v>101</v>
      </c>
      <c r="E70" s="7" t="s">
        <v>100</v>
      </c>
      <c r="F70">
        <v>399666</v>
      </c>
      <c r="G70">
        <v>18667533</v>
      </c>
      <c r="H70">
        <v>2141</v>
      </c>
      <c r="I70" s="8" t="str">
        <f t="shared" si="1"/>
        <v>200465-74 years</v>
      </c>
    </row>
    <row r="71" spans="2:9">
      <c r="B71">
        <v>2004</v>
      </c>
      <c r="C71">
        <v>2004</v>
      </c>
      <c r="D71" s="7" t="s">
        <v>99</v>
      </c>
      <c r="E71" s="7" t="s">
        <v>98</v>
      </c>
      <c r="F71">
        <v>684230</v>
      </c>
      <c r="G71">
        <v>12989903</v>
      </c>
      <c r="H71">
        <v>5267.4</v>
      </c>
      <c r="I71" s="8" t="str">
        <f t="shared" si="1"/>
        <v>200475-84 years</v>
      </c>
    </row>
    <row r="72" spans="2:9">
      <c r="B72">
        <v>2004</v>
      </c>
      <c r="C72">
        <v>2004</v>
      </c>
      <c r="D72" s="7" t="s">
        <v>97</v>
      </c>
      <c r="E72" s="7" t="s">
        <v>96</v>
      </c>
      <c r="F72">
        <v>671773</v>
      </c>
      <c r="G72">
        <v>4545883</v>
      </c>
      <c r="H72">
        <v>14777.6</v>
      </c>
      <c r="I72" s="8" t="str">
        <f t="shared" si="1"/>
        <v>200485+ years</v>
      </c>
    </row>
    <row r="73" spans="2:9">
      <c r="B73">
        <v>2004</v>
      </c>
      <c r="C73">
        <v>2004</v>
      </c>
      <c r="D73" s="7" t="s">
        <v>95</v>
      </c>
      <c r="E73" s="7" t="s">
        <v>94</v>
      </c>
      <c r="F73">
        <v>346</v>
      </c>
      <c r="G73" t="s">
        <v>93</v>
      </c>
      <c r="H73" t="s">
        <v>93</v>
      </c>
      <c r="I73" s="8" t="str">
        <f t="shared" si="1"/>
        <v>2004Not Stated</v>
      </c>
    </row>
    <row r="74" spans="2:9">
      <c r="B74">
        <v>2005</v>
      </c>
      <c r="C74">
        <v>2005</v>
      </c>
      <c r="D74" s="7" t="s">
        <v>117</v>
      </c>
      <c r="E74" s="7" t="s">
        <v>116</v>
      </c>
      <c r="F74">
        <v>28440</v>
      </c>
      <c r="G74">
        <v>4004393</v>
      </c>
      <c r="H74">
        <v>710.2</v>
      </c>
      <c r="I74" s="8" t="str">
        <f t="shared" si="1"/>
        <v>2005&lt; 1 year</v>
      </c>
    </row>
    <row r="75" spans="2:9">
      <c r="B75">
        <v>2005</v>
      </c>
      <c r="C75">
        <v>2005</v>
      </c>
      <c r="D75" s="7" t="s">
        <v>115</v>
      </c>
      <c r="E75" s="7" t="s">
        <v>114</v>
      </c>
      <c r="F75">
        <v>4756</v>
      </c>
      <c r="G75">
        <v>15913007</v>
      </c>
      <c r="H75">
        <v>29.9</v>
      </c>
      <c r="I75" s="8" t="str">
        <f t="shared" si="1"/>
        <v>20051-4 years</v>
      </c>
    </row>
    <row r="76" spans="2:9">
      <c r="B76">
        <v>2005</v>
      </c>
      <c r="C76">
        <v>2005</v>
      </c>
      <c r="D76" s="7" t="s">
        <v>113</v>
      </c>
      <c r="E76" s="7" t="s">
        <v>112</v>
      </c>
      <c r="F76">
        <v>6602</v>
      </c>
      <c r="G76">
        <v>40601646</v>
      </c>
      <c r="H76">
        <v>16.3</v>
      </c>
      <c r="I76" s="8" t="str">
        <f t="shared" si="1"/>
        <v>20055-14 years</v>
      </c>
    </row>
    <row r="77" spans="2:9">
      <c r="B77">
        <v>2005</v>
      </c>
      <c r="C77">
        <v>2005</v>
      </c>
      <c r="D77" s="7" t="s">
        <v>111</v>
      </c>
      <c r="E77" s="7" t="s">
        <v>110</v>
      </c>
      <c r="F77">
        <v>34234</v>
      </c>
      <c r="G77">
        <v>42446169</v>
      </c>
      <c r="H77">
        <v>80.7</v>
      </c>
      <c r="I77" s="8" t="str">
        <f t="shared" si="1"/>
        <v>200515-24 years</v>
      </c>
    </row>
    <row r="78" spans="2:9">
      <c r="B78">
        <v>2005</v>
      </c>
      <c r="C78">
        <v>2005</v>
      </c>
      <c r="D78" s="7" t="s">
        <v>109</v>
      </c>
      <c r="E78" s="7" t="s">
        <v>108</v>
      </c>
      <c r="F78">
        <v>41925</v>
      </c>
      <c r="G78">
        <v>39258647</v>
      </c>
      <c r="H78">
        <v>106.8</v>
      </c>
      <c r="I78" s="8" t="str">
        <f t="shared" si="1"/>
        <v>200525-34 years</v>
      </c>
    </row>
    <row r="79" spans="2:9">
      <c r="B79">
        <v>2005</v>
      </c>
      <c r="C79">
        <v>2005</v>
      </c>
      <c r="D79" s="7" t="s">
        <v>107</v>
      </c>
      <c r="E79" s="7" t="s">
        <v>106</v>
      </c>
      <c r="F79">
        <v>84785</v>
      </c>
      <c r="G79">
        <v>43505538</v>
      </c>
      <c r="H79">
        <v>194.9</v>
      </c>
      <c r="I79" s="8" t="str">
        <f t="shared" si="1"/>
        <v>200535-44 years</v>
      </c>
    </row>
    <row r="80" spans="2:9">
      <c r="B80">
        <v>2005</v>
      </c>
      <c r="C80">
        <v>2005</v>
      </c>
      <c r="D80" s="7" t="s">
        <v>105</v>
      </c>
      <c r="E80" s="7" t="s">
        <v>104</v>
      </c>
      <c r="F80">
        <v>183530</v>
      </c>
      <c r="G80">
        <v>42495904</v>
      </c>
      <c r="H80">
        <v>431.9</v>
      </c>
      <c r="I80" s="8" t="str">
        <f t="shared" si="1"/>
        <v>200545-54 years</v>
      </c>
    </row>
    <row r="81" spans="2:9">
      <c r="B81">
        <v>2005</v>
      </c>
      <c r="C81">
        <v>2005</v>
      </c>
      <c r="D81" s="7" t="s">
        <v>103</v>
      </c>
      <c r="E81" s="7" t="s">
        <v>102</v>
      </c>
      <c r="F81">
        <v>275301</v>
      </c>
      <c r="G81">
        <v>30641497</v>
      </c>
      <c r="H81">
        <v>898.5</v>
      </c>
      <c r="I81" s="8" t="str">
        <f t="shared" si="1"/>
        <v>200555-64 years</v>
      </c>
    </row>
    <row r="82" spans="2:9">
      <c r="B82">
        <v>2005</v>
      </c>
      <c r="C82">
        <v>2005</v>
      </c>
      <c r="D82" s="7" t="s">
        <v>101</v>
      </c>
      <c r="E82" s="7" t="s">
        <v>100</v>
      </c>
      <c r="F82">
        <v>398355</v>
      </c>
      <c r="G82">
        <v>18881697</v>
      </c>
      <c r="H82">
        <v>2109.6999999999998</v>
      </c>
      <c r="I82" s="8" t="str">
        <f t="shared" si="1"/>
        <v>200565-74 years</v>
      </c>
    </row>
    <row r="83" spans="2:9">
      <c r="B83">
        <v>2005</v>
      </c>
      <c r="C83">
        <v>2005</v>
      </c>
      <c r="D83" s="7" t="s">
        <v>99</v>
      </c>
      <c r="E83" s="7" t="s">
        <v>98</v>
      </c>
      <c r="F83">
        <v>686665</v>
      </c>
      <c r="G83">
        <v>13074802</v>
      </c>
      <c r="H83">
        <v>5251.8</v>
      </c>
      <c r="I83" s="8" t="str">
        <f t="shared" si="1"/>
        <v>200575-84 years</v>
      </c>
    </row>
    <row r="84" spans="2:9">
      <c r="B84">
        <v>2005</v>
      </c>
      <c r="C84">
        <v>2005</v>
      </c>
      <c r="D84" s="7" t="s">
        <v>97</v>
      </c>
      <c r="E84" s="7" t="s">
        <v>96</v>
      </c>
      <c r="F84">
        <v>703169</v>
      </c>
      <c r="G84">
        <v>4693299</v>
      </c>
      <c r="H84">
        <v>14982.4</v>
      </c>
      <c r="I84" s="8" t="str">
        <f t="shared" si="1"/>
        <v>200585+ years</v>
      </c>
    </row>
    <row r="85" spans="2:9">
      <c r="B85">
        <v>2005</v>
      </c>
      <c r="C85">
        <v>2005</v>
      </c>
      <c r="D85" s="7" t="s">
        <v>95</v>
      </c>
      <c r="E85" s="7" t="s">
        <v>94</v>
      </c>
      <c r="F85">
        <v>255</v>
      </c>
      <c r="G85" t="s">
        <v>93</v>
      </c>
      <c r="H85" t="s">
        <v>93</v>
      </c>
      <c r="I85" s="8" t="str">
        <f t="shared" si="1"/>
        <v>2005Not Stated</v>
      </c>
    </row>
    <row r="86" spans="2:9">
      <c r="B86">
        <v>2006</v>
      </c>
      <c r="C86">
        <v>2006</v>
      </c>
      <c r="D86" s="7" t="s">
        <v>117</v>
      </c>
      <c r="E86" s="7" t="s">
        <v>116</v>
      </c>
      <c r="F86">
        <v>28527</v>
      </c>
      <c r="G86">
        <v>4041738</v>
      </c>
      <c r="H86">
        <v>705.8</v>
      </c>
      <c r="I86" s="8" t="str">
        <f t="shared" si="1"/>
        <v>2006&lt; 1 year</v>
      </c>
    </row>
    <row r="87" spans="2:9">
      <c r="B87">
        <v>2006</v>
      </c>
      <c r="C87">
        <v>2006</v>
      </c>
      <c r="D87" s="7" t="s">
        <v>115</v>
      </c>
      <c r="E87" s="7" t="s">
        <v>114</v>
      </c>
      <c r="F87">
        <v>4631</v>
      </c>
      <c r="G87">
        <v>15897145</v>
      </c>
      <c r="H87">
        <v>29.1</v>
      </c>
      <c r="I87" s="8" t="str">
        <f t="shared" si="1"/>
        <v>20061-4 years</v>
      </c>
    </row>
    <row r="88" spans="2:9">
      <c r="B88">
        <v>2006</v>
      </c>
      <c r="C88">
        <v>2006</v>
      </c>
      <c r="D88" s="7" t="s">
        <v>113</v>
      </c>
      <c r="E88" s="7" t="s">
        <v>112</v>
      </c>
      <c r="F88">
        <v>6149</v>
      </c>
      <c r="G88">
        <v>40577826</v>
      </c>
      <c r="H88">
        <v>15.2</v>
      </c>
      <c r="I88" s="8" t="str">
        <f t="shared" si="1"/>
        <v>20065-14 years</v>
      </c>
    </row>
    <row r="89" spans="2:9">
      <c r="B89">
        <v>2006</v>
      </c>
      <c r="C89">
        <v>2006</v>
      </c>
      <c r="D89" s="7" t="s">
        <v>111</v>
      </c>
      <c r="E89" s="7" t="s">
        <v>110</v>
      </c>
      <c r="F89">
        <v>34887</v>
      </c>
      <c r="G89">
        <v>42843844</v>
      </c>
      <c r="H89">
        <v>81.400000000000006</v>
      </c>
      <c r="I89" s="8" t="str">
        <f t="shared" si="1"/>
        <v>200615-24 years</v>
      </c>
    </row>
    <row r="90" spans="2:9">
      <c r="B90">
        <v>2006</v>
      </c>
      <c r="C90">
        <v>2006</v>
      </c>
      <c r="D90" s="7" t="s">
        <v>109</v>
      </c>
      <c r="E90" s="7" t="s">
        <v>108</v>
      </c>
      <c r="F90">
        <v>42952</v>
      </c>
      <c r="G90">
        <v>39395179</v>
      </c>
      <c r="H90">
        <v>109</v>
      </c>
      <c r="I90" s="8" t="str">
        <f t="shared" si="1"/>
        <v>200625-34 years</v>
      </c>
    </row>
    <row r="91" spans="2:9">
      <c r="B91">
        <v>2006</v>
      </c>
      <c r="C91">
        <v>2006</v>
      </c>
      <c r="D91" s="7" t="s">
        <v>107</v>
      </c>
      <c r="E91" s="7" t="s">
        <v>106</v>
      </c>
      <c r="F91">
        <v>83043</v>
      </c>
      <c r="G91">
        <v>43243801</v>
      </c>
      <c r="H91">
        <v>192</v>
      </c>
      <c r="I91" s="8" t="str">
        <f t="shared" si="1"/>
        <v>200635-44 years</v>
      </c>
    </row>
    <row r="92" spans="2:9">
      <c r="B92">
        <v>2006</v>
      </c>
      <c r="C92">
        <v>2006</v>
      </c>
      <c r="D92" s="7" t="s">
        <v>105</v>
      </c>
      <c r="E92" s="7" t="s">
        <v>104</v>
      </c>
      <c r="F92">
        <v>185031</v>
      </c>
      <c r="G92">
        <v>43286159</v>
      </c>
      <c r="H92">
        <v>427.5</v>
      </c>
      <c r="I92" s="8" t="str">
        <f t="shared" si="1"/>
        <v>200645-54 years</v>
      </c>
    </row>
    <row r="93" spans="2:9">
      <c r="B93">
        <v>2006</v>
      </c>
      <c r="C93">
        <v>2006</v>
      </c>
      <c r="D93" s="7" t="s">
        <v>103</v>
      </c>
      <c r="E93" s="7" t="s">
        <v>102</v>
      </c>
      <c r="F93">
        <v>281401</v>
      </c>
      <c r="G93">
        <v>31930113</v>
      </c>
      <c r="H93">
        <v>881.3</v>
      </c>
      <c r="I93" s="8" t="str">
        <f t="shared" si="1"/>
        <v>200655-64 years</v>
      </c>
    </row>
    <row r="94" spans="2:9">
      <c r="B94">
        <v>2006</v>
      </c>
      <c r="C94">
        <v>2006</v>
      </c>
      <c r="D94" s="7" t="s">
        <v>101</v>
      </c>
      <c r="E94" s="7" t="s">
        <v>100</v>
      </c>
      <c r="F94">
        <v>390093</v>
      </c>
      <c r="G94">
        <v>19203027</v>
      </c>
      <c r="H94">
        <v>2031.4</v>
      </c>
      <c r="I94" s="8" t="str">
        <f t="shared" si="1"/>
        <v>200665-74 years</v>
      </c>
    </row>
    <row r="95" spans="2:9">
      <c r="B95">
        <v>2006</v>
      </c>
      <c r="C95">
        <v>2006</v>
      </c>
      <c r="D95" s="7" t="s">
        <v>99</v>
      </c>
      <c r="E95" s="7" t="s">
        <v>98</v>
      </c>
      <c r="F95">
        <v>667338</v>
      </c>
      <c r="G95">
        <v>13095151</v>
      </c>
      <c r="H95">
        <v>5096.1000000000004</v>
      </c>
      <c r="I95" s="8" t="str">
        <f t="shared" si="1"/>
        <v>200675-84 years</v>
      </c>
    </row>
    <row r="96" spans="2:9">
      <c r="B96">
        <v>2006</v>
      </c>
      <c r="C96">
        <v>2006</v>
      </c>
      <c r="D96" s="7" t="s">
        <v>97</v>
      </c>
      <c r="E96" s="7" t="s">
        <v>96</v>
      </c>
      <c r="F96">
        <v>701992</v>
      </c>
      <c r="G96">
        <v>4865929</v>
      </c>
      <c r="H96">
        <v>14426.7</v>
      </c>
      <c r="I96" s="8" t="str">
        <f t="shared" si="1"/>
        <v>200685+ years</v>
      </c>
    </row>
    <row r="97" spans="2:9">
      <c r="B97">
        <v>2006</v>
      </c>
      <c r="C97">
        <v>2006</v>
      </c>
      <c r="D97" s="7" t="s">
        <v>95</v>
      </c>
      <c r="E97" s="7" t="s">
        <v>94</v>
      </c>
      <c r="F97">
        <v>220</v>
      </c>
      <c r="G97" t="s">
        <v>93</v>
      </c>
      <c r="H97" t="s">
        <v>93</v>
      </c>
      <c r="I97" s="8" t="str">
        <f t="shared" si="1"/>
        <v>2006Not Stated</v>
      </c>
    </row>
    <row r="98" spans="2:9">
      <c r="B98">
        <v>2007</v>
      </c>
      <c r="C98">
        <v>2007</v>
      </c>
      <c r="D98" s="7" t="s">
        <v>117</v>
      </c>
      <c r="E98" s="7" t="s">
        <v>116</v>
      </c>
      <c r="F98">
        <v>29138</v>
      </c>
      <c r="G98">
        <v>4147997</v>
      </c>
      <c r="H98">
        <v>702.5</v>
      </c>
      <c r="I98" s="8" t="str">
        <f t="shared" si="1"/>
        <v>2007&lt; 1 year</v>
      </c>
    </row>
    <row r="99" spans="2:9">
      <c r="B99">
        <v>2007</v>
      </c>
      <c r="C99">
        <v>2007</v>
      </c>
      <c r="D99" s="7" t="s">
        <v>115</v>
      </c>
      <c r="E99" s="7" t="s">
        <v>114</v>
      </c>
      <c r="F99">
        <v>4703</v>
      </c>
      <c r="G99">
        <v>15977965</v>
      </c>
      <c r="H99">
        <v>29.4</v>
      </c>
      <c r="I99" s="8" t="str">
        <f t="shared" si="1"/>
        <v>20071-4 years</v>
      </c>
    </row>
    <row r="100" spans="2:9">
      <c r="B100">
        <v>2007</v>
      </c>
      <c r="C100">
        <v>2007</v>
      </c>
      <c r="D100" s="7" t="s">
        <v>113</v>
      </c>
      <c r="E100" s="7" t="s">
        <v>112</v>
      </c>
      <c r="F100">
        <v>6147</v>
      </c>
      <c r="G100">
        <v>40555653</v>
      </c>
      <c r="H100">
        <v>15.2</v>
      </c>
      <c r="I100" s="8" t="str">
        <f t="shared" si="1"/>
        <v>20075-14 years</v>
      </c>
    </row>
    <row r="101" spans="2:9">
      <c r="B101">
        <v>2007</v>
      </c>
      <c r="C101">
        <v>2007</v>
      </c>
      <c r="D101" s="7" t="s">
        <v>111</v>
      </c>
      <c r="E101" s="7" t="s">
        <v>110</v>
      </c>
      <c r="F101">
        <v>33982</v>
      </c>
      <c r="G101">
        <v>43145815</v>
      </c>
      <c r="H101">
        <v>78.8</v>
      </c>
      <c r="I101" s="8" t="str">
        <f t="shared" si="1"/>
        <v>200715-24 years</v>
      </c>
    </row>
    <row r="102" spans="2:9">
      <c r="B102">
        <v>2007</v>
      </c>
      <c r="C102">
        <v>2007</v>
      </c>
      <c r="D102" s="7" t="s">
        <v>109</v>
      </c>
      <c r="E102" s="7" t="s">
        <v>108</v>
      </c>
      <c r="F102">
        <v>42572</v>
      </c>
      <c r="G102">
        <v>39713463</v>
      </c>
      <c r="H102">
        <v>107.2</v>
      </c>
      <c r="I102" s="8" t="str">
        <f t="shared" si="1"/>
        <v>200725-34 years</v>
      </c>
    </row>
    <row r="103" spans="2:9">
      <c r="B103">
        <v>2007</v>
      </c>
      <c r="C103">
        <v>2007</v>
      </c>
      <c r="D103" s="7" t="s">
        <v>107</v>
      </c>
      <c r="E103" s="7" t="s">
        <v>106</v>
      </c>
      <c r="F103">
        <v>79606</v>
      </c>
      <c r="G103">
        <v>42796230</v>
      </c>
      <c r="H103">
        <v>186</v>
      </c>
      <c r="I103" s="8" t="str">
        <f t="shared" si="1"/>
        <v>200735-44 years</v>
      </c>
    </row>
    <row r="104" spans="2:9">
      <c r="B104">
        <v>2007</v>
      </c>
      <c r="C104">
        <v>2007</v>
      </c>
      <c r="D104" s="7" t="s">
        <v>105</v>
      </c>
      <c r="E104" s="7" t="s">
        <v>104</v>
      </c>
      <c r="F104">
        <v>184686</v>
      </c>
      <c r="G104">
        <v>43939939</v>
      </c>
      <c r="H104">
        <v>420.3</v>
      </c>
      <c r="I104" s="8" t="str">
        <f t="shared" si="1"/>
        <v>200745-54 years</v>
      </c>
    </row>
    <row r="105" spans="2:9">
      <c r="B105">
        <v>2007</v>
      </c>
      <c r="C105">
        <v>2007</v>
      </c>
      <c r="D105" s="7" t="s">
        <v>103</v>
      </c>
      <c r="E105" s="7" t="s">
        <v>102</v>
      </c>
      <c r="F105">
        <v>287110</v>
      </c>
      <c r="G105">
        <v>33128434</v>
      </c>
      <c r="H105">
        <v>866.7</v>
      </c>
      <c r="I105" s="8" t="str">
        <f t="shared" si="1"/>
        <v>200755-64 years</v>
      </c>
    </row>
    <row r="106" spans="2:9">
      <c r="B106">
        <v>2007</v>
      </c>
      <c r="C106">
        <v>2007</v>
      </c>
      <c r="D106" s="7" t="s">
        <v>101</v>
      </c>
      <c r="E106" s="7" t="s">
        <v>100</v>
      </c>
      <c r="F106">
        <v>389238</v>
      </c>
      <c r="G106">
        <v>19698727</v>
      </c>
      <c r="H106">
        <v>1976</v>
      </c>
      <c r="I106" s="8" t="str">
        <f t="shared" si="1"/>
        <v>200765-74 years</v>
      </c>
    </row>
    <row r="107" spans="2:9">
      <c r="B107">
        <v>2007</v>
      </c>
      <c r="C107">
        <v>2007</v>
      </c>
      <c r="D107" s="7" t="s">
        <v>99</v>
      </c>
      <c r="E107" s="7" t="s">
        <v>98</v>
      </c>
      <c r="F107">
        <v>652682</v>
      </c>
      <c r="G107">
        <v>13087439</v>
      </c>
      <c r="H107">
        <v>4987.1000000000004</v>
      </c>
      <c r="I107" s="8" t="str">
        <f t="shared" si="1"/>
        <v>200775-84 years</v>
      </c>
    </row>
    <row r="108" spans="2:9">
      <c r="B108">
        <v>2007</v>
      </c>
      <c r="C108">
        <v>2007</v>
      </c>
      <c r="D108" s="7" t="s">
        <v>97</v>
      </c>
      <c r="E108" s="7" t="s">
        <v>96</v>
      </c>
      <c r="F108">
        <v>713647</v>
      </c>
      <c r="G108">
        <v>5039545</v>
      </c>
      <c r="H108">
        <v>14160.9</v>
      </c>
      <c r="I108" s="8" t="str">
        <f t="shared" si="1"/>
        <v>200785+ years</v>
      </c>
    </row>
    <row r="109" spans="2:9">
      <c r="B109">
        <v>2007</v>
      </c>
      <c r="C109">
        <v>2007</v>
      </c>
      <c r="D109" s="7" t="s">
        <v>95</v>
      </c>
      <c r="E109" s="7" t="s">
        <v>94</v>
      </c>
      <c r="F109">
        <v>201</v>
      </c>
      <c r="G109" t="s">
        <v>93</v>
      </c>
      <c r="H109" t="s">
        <v>93</v>
      </c>
      <c r="I109" s="8" t="str">
        <f t="shared" si="1"/>
        <v>2007Not Stated</v>
      </c>
    </row>
    <row r="110" spans="2:9">
      <c r="B110">
        <v>2008</v>
      </c>
      <c r="C110">
        <v>2008</v>
      </c>
      <c r="D110" s="7" t="s">
        <v>117</v>
      </c>
      <c r="E110" s="7" t="s">
        <v>116</v>
      </c>
      <c r="F110">
        <v>28059</v>
      </c>
      <c r="G110">
        <v>4132735</v>
      </c>
      <c r="H110">
        <v>678.9</v>
      </c>
      <c r="I110" s="8" t="str">
        <f t="shared" si="1"/>
        <v>2008&lt; 1 year</v>
      </c>
    </row>
    <row r="111" spans="2:9">
      <c r="B111">
        <v>2008</v>
      </c>
      <c r="C111">
        <v>2008</v>
      </c>
      <c r="D111" s="7" t="s">
        <v>115</v>
      </c>
      <c r="E111" s="7" t="s">
        <v>114</v>
      </c>
      <c r="F111">
        <v>4730</v>
      </c>
      <c r="G111">
        <v>16138392</v>
      </c>
      <c r="H111">
        <v>29.3</v>
      </c>
      <c r="I111" s="8" t="str">
        <f t="shared" si="1"/>
        <v>20081-4 years</v>
      </c>
    </row>
    <row r="112" spans="2:9">
      <c r="B112">
        <v>2008</v>
      </c>
      <c r="C112">
        <v>2008</v>
      </c>
      <c r="D112" s="7" t="s">
        <v>113</v>
      </c>
      <c r="E112" s="7" t="s">
        <v>112</v>
      </c>
      <c r="F112">
        <v>5651</v>
      </c>
      <c r="G112">
        <v>40636257</v>
      </c>
      <c r="H112">
        <v>13.9</v>
      </c>
      <c r="I112" s="8" t="str">
        <f t="shared" si="1"/>
        <v>20085-14 years</v>
      </c>
    </row>
    <row r="113" spans="2:9">
      <c r="B113">
        <v>2008</v>
      </c>
      <c r="C113">
        <v>2008</v>
      </c>
      <c r="D113" s="7" t="s">
        <v>111</v>
      </c>
      <c r="E113" s="7" t="s">
        <v>110</v>
      </c>
      <c r="F113">
        <v>32198</v>
      </c>
      <c r="G113">
        <v>43391492</v>
      </c>
      <c r="H113">
        <v>74.2</v>
      </c>
      <c r="I113" s="8" t="str">
        <f t="shared" si="1"/>
        <v>200815-24 years</v>
      </c>
    </row>
    <row r="114" spans="2:9">
      <c r="B114">
        <v>2008</v>
      </c>
      <c r="C114">
        <v>2008</v>
      </c>
      <c r="D114" s="7" t="s">
        <v>109</v>
      </c>
      <c r="E114" s="7" t="s">
        <v>108</v>
      </c>
      <c r="F114">
        <v>42275</v>
      </c>
      <c r="G114">
        <v>40207473</v>
      </c>
      <c r="H114">
        <v>105.1</v>
      </c>
      <c r="I114" s="8" t="str">
        <f t="shared" si="1"/>
        <v>200825-34 years</v>
      </c>
    </row>
    <row r="115" spans="2:9">
      <c r="B115">
        <v>2008</v>
      </c>
      <c r="C115">
        <v>2008</v>
      </c>
      <c r="D115" s="7" t="s">
        <v>107</v>
      </c>
      <c r="E115" s="7" t="s">
        <v>106</v>
      </c>
      <c r="F115">
        <v>76370</v>
      </c>
      <c r="G115">
        <v>42192486</v>
      </c>
      <c r="H115">
        <v>181</v>
      </c>
      <c r="I115" s="8" t="str">
        <f t="shared" si="1"/>
        <v>200835-44 years</v>
      </c>
    </row>
    <row r="116" spans="2:9">
      <c r="B116">
        <v>2008</v>
      </c>
      <c r="C116">
        <v>2008</v>
      </c>
      <c r="D116" s="7" t="s">
        <v>105</v>
      </c>
      <c r="E116" s="7" t="s">
        <v>104</v>
      </c>
      <c r="F116">
        <v>186542</v>
      </c>
      <c r="G116">
        <v>44460447</v>
      </c>
      <c r="H116">
        <v>419.6</v>
      </c>
      <c r="I116" s="8" t="str">
        <f t="shared" si="1"/>
        <v>200845-54 years</v>
      </c>
    </row>
    <row r="117" spans="2:9">
      <c r="B117">
        <v>2008</v>
      </c>
      <c r="C117">
        <v>2008</v>
      </c>
      <c r="D117" s="7" t="s">
        <v>103</v>
      </c>
      <c r="E117" s="7" t="s">
        <v>102</v>
      </c>
      <c r="F117">
        <v>296182</v>
      </c>
      <c r="G117">
        <v>34157063</v>
      </c>
      <c r="H117">
        <v>867.1</v>
      </c>
      <c r="I117" s="8" t="str">
        <f t="shared" si="1"/>
        <v>200855-64 years</v>
      </c>
    </row>
    <row r="118" spans="2:9">
      <c r="B118">
        <v>2008</v>
      </c>
      <c r="C118">
        <v>2008</v>
      </c>
      <c r="D118" s="7" t="s">
        <v>101</v>
      </c>
      <c r="E118" s="7" t="s">
        <v>100</v>
      </c>
      <c r="F118">
        <v>401579</v>
      </c>
      <c r="G118">
        <v>20505679</v>
      </c>
      <c r="H118">
        <v>1958.4</v>
      </c>
      <c r="I118" s="8" t="str">
        <f t="shared" si="1"/>
        <v>200865-74 years</v>
      </c>
    </row>
    <row r="119" spans="2:9">
      <c r="B119">
        <v>2008</v>
      </c>
      <c r="C119">
        <v>2008</v>
      </c>
      <c r="D119" s="7" t="s">
        <v>99</v>
      </c>
      <c r="E119" s="7" t="s">
        <v>98</v>
      </c>
      <c r="F119">
        <v>653560</v>
      </c>
      <c r="G119">
        <v>13076102</v>
      </c>
      <c r="H119">
        <v>4998.1000000000004</v>
      </c>
      <c r="I119" s="8" t="str">
        <f t="shared" si="1"/>
        <v>200875-84 years</v>
      </c>
    </row>
    <row r="120" spans="2:9">
      <c r="B120">
        <v>2008</v>
      </c>
      <c r="C120">
        <v>2008</v>
      </c>
      <c r="D120" s="7" t="s">
        <v>97</v>
      </c>
      <c r="E120" s="7" t="s">
        <v>96</v>
      </c>
      <c r="F120">
        <v>744691</v>
      </c>
      <c r="G120">
        <v>5195840</v>
      </c>
      <c r="H120">
        <v>14332.4</v>
      </c>
      <c r="I120" s="8" t="str">
        <f t="shared" si="1"/>
        <v>200885+ years</v>
      </c>
    </row>
    <row r="121" spans="2:9">
      <c r="B121">
        <v>2008</v>
      </c>
      <c r="C121">
        <v>2008</v>
      </c>
      <c r="D121" s="7" t="s">
        <v>95</v>
      </c>
      <c r="E121" s="7" t="s">
        <v>94</v>
      </c>
      <c r="F121">
        <v>147</v>
      </c>
      <c r="G121" t="s">
        <v>93</v>
      </c>
      <c r="H121" t="s">
        <v>93</v>
      </c>
      <c r="I121" s="8" t="str">
        <f t="shared" si="1"/>
        <v>2008Not Stated</v>
      </c>
    </row>
    <row r="122" spans="2:9">
      <c r="B122">
        <v>2009</v>
      </c>
      <c r="C122">
        <v>2009</v>
      </c>
      <c r="D122" s="7" t="s">
        <v>117</v>
      </c>
      <c r="E122" s="7" t="s">
        <v>116</v>
      </c>
      <c r="F122">
        <v>26412</v>
      </c>
      <c r="G122">
        <v>4003587</v>
      </c>
      <c r="H122">
        <v>659.7</v>
      </c>
      <c r="I122" s="8" t="str">
        <f t="shared" si="1"/>
        <v>2009&lt; 1 year</v>
      </c>
    </row>
    <row r="123" spans="2:9">
      <c r="B123">
        <v>2009</v>
      </c>
      <c r="C123">
        <v>2009</v>
      </c>
      <c r="D123" s="7" t="s">
        <v>115</v>
      </c>
      <c r="E123" s="7" t="s">
        <v>114</v>
      </c>
      <c r="F123">
        <v>4450</v>
      </c>
      <c r="G123">
        <v>16240931</v>
      </c>
      <c r="H123">
        <v>27.4</v>
      </c>
      <c r="I123" s="8" t="str">
        <f t="shared" si="1"/>
        <v>20091-4 years</v>
      </c>
    </row>
    <row r="124" spans="2:9">
      <c r="B124">
        <v>2009</v>
      </c>
      <c r="C124">
        <v>2009</v>
      </c>
      <c r="D124" s="7" t="s">
        <v>113</v>
      </c>
      <c r="E124" s="7" t="s">
        <v>112</v>
      </c>
      <c r="F124">
        <v>5651</v>
      </c>
      <c r="G124">
        <v>40843063</v>
      </c>
      <c r="H124">
        <v>13.8</v>
      </c>
      <c r="I124" s="8" t="str">
        <f t="shared" si="1"/>
        <v>20095-14 years</v>
      </c>
    </row>
    <row r="125" spans="2:9">
      <c r="B125">
        <v>2009</v>
      </c>
      <c r="C125">
        <v>2009</v>
      </c>
      <c r="D125" s="7" t="s">
        <v>111</v>
      </c>
      <c r="E125" s="7" t="s">
        <v>110</v>
      </c>
      <c r="F125">
        <v>30416</v>
      </c>
      <c r="G125">
        <v>43576932</v>
      </c>
      <c r="H125">
        <v>69.8</v>
      </c>
      <c r="I125" s="8" t="str">
        <f t="shared" si="1"/>
        <v>200915-24 years</v>
      </c>
    </row>
    <row r="126" spans="2:9">
      <c r="B126">
        <v>2009</v>
      </c>
      <c r="C126">
        <v>2009</v>
      </c>
      <c r="D126" s="7" t="s">
        <v>109</v>
      </c>
      <c r="E126" s="7" t="s">
        <v>108</v>
      </c>
      <c r="F126">
        <v>42502</v>
      </c>
      <c r="G126">
        <v>40723342</v>
      </c>
      <c r="H126">
        <v>104.4</v>
      </c>
      <c r="I126" s="8" t="str">
        <f t="shared" si="1"/>
        <v>200925-34 years</v>
      </c>
    </row>
    <row r="127" spans="2:9">
      <c r="B127">
        <v>2009</v>
      </c>
      <c r="C127">
        <v>2009</v>
      </c>
      <c r="D127" s="7" t="s">
        <v>107</v>
      </c>
      <c r="E127" s="7" t="s">
        <v>106</v>
      </c>
      <c r="F127">
        <v>74665</v>
      </c>
      <c r="G127">
        <v>41487811</v>
      </c>
      <c r="H127">
        <v>180</v>
      </c>
      <c r="I127" s="8" t="str">
        <f t="shared" si="1"/>
        <v>200935-44 years</v>
      </c>
    </row>
    <row r="128" spans="2:9">
      <c r="B128">
        <v>2009</v>
      </c>
      <c r="C128">
        <v>2009</v>
      </c>
      <c r="D128" s="7" t="s">
        <v>105</v>
      </c>
      <c r="E128" s="7" t="s">
        <v>104</v>
      </c>
      <c r="F128">
        <v>187568</v>
      </c>
      <c r="G128">
        <v>44867088</v>
      </c>
      <c r="H128">
        <v>418.1</v>
      </c>
      <c r="I128" s="8" t="str">
        <f t="shared" si="1"/>
        <v>200945-54 years</v>
      </c>
    </row>
    <row r="129" spans="2:9">
      <c r="B129">
        <v>2009</v>
      </c>
      <c r="C129">
        <v>2009</v>
      </c>
      <c r="D129" s="7" t="s">
        <v>103</v>
      </c>
      <c r="E129" s="7" t="s">
        <v>102</v>
      </c>
      <c r="F129">
        <v>303307</v>
      </c>
      <c r="G129">
        <v>35405600</v>
      </c>
      <c r="H129">
        <v>856.7</v>
      </c>
      <c r="I129" s="8" t="str">
        <f t="shared" si="1"/>
        <v>200955-64 years</v>
      </c>
    </row>
    <row r="130" spans="2:9">
      <c r="B130">
        <v>2009</v>
      </c>
      <c r="C130">
        <v>2009</v>
      </c>
      <c r="D130" s="7" t="s">
        <v>101</v>
      </c>
      <c r="E130" s="7" t="s">
        <v>100</v>
      </c>
      <c r="F130">
        <v>401032</v>
      </c>
      <c r="G130">
        <v>21233099</v>
      </c>
      <c r="H130">
        <v>1888.7</v>
      </c>
      <c r="I130" s="8" t="str">
        <f t="shared" si="1"/>
        <v>200965-74 years</v>
      </c>
    </row>
    <row r="131" spans="2:9">
      <c r="B131">
        <v>2009</v>
      </c>
      <c r="C131">
        <v>2009</v>
      </c>
      <c r="D131" s="7" t="s">
        <v>99</v>
      </c>
      <c r="E131" s="7" t="s">
        <v>98</v>
      </c>
      <c r="F131">
        <v>627727</v>
      </c>
      <c r="G131">
        <v>13022775</v>
      </c>
      <c r="H131">
        <v>4820.2</v>
      </c>
      <c r="I131" s="8" t="str">
        <f t="shared" ref="I131:I194" si="2">C131&amp;D131</f>
        <v>200975-84 years</v>
      </c>
    </row>
    <row r="132" spans="2:9">
      <c r="B132">
        <v>2009</v>
      </c>
      <c r="C132">
        <v>2009</v>
      </c>
      <c r="D132" s="7" t="s">
        <v>97</v>
      </c>
      <c r="E132" s="7" t="s">
        <v>96</v>
      </c>
      <c r="F132">
        <v>733178</v>
      </c>
      <c r="G132">
        <v>5367301</v>
      </c>
      <c r="H132">
        <v>13660.1</v>
      </c>
      <c r="I132" s="8" t="str">
        <f t="shared" si="2"/>
        <v>200985+ years</v>
      </c>
    </row>
    <row r="133" spans="2:9">
      <c r="B133">
        <v>2009</v>
      </c>
      <c r="C133">
        <v>2009</v>
      </c>
      <c r="D133" s="7" t="s">
        <v>95</v>
      </c>
      <c r="E133" s="7" t="s">
        <v>94</v>
      </c>
      <c r="F133">
        <v>255</v>
      </c>
      <c r="G133" t="s">
        <v>93</v>
      </c>
      <c r="H133" t="s">
        <v>93</v>
      </c>
      <c r="I133" s="8" t="str">
        <f t="shared" si="2"/>
        <v>2009Not Stated</v>
      </c>
    </row>
    <row r="134" spans="2:9">
      <c r="B134">
        <v>2010</v>
      </c>
      <c r="C134">
        <v>2010</v>
      </c>
      <c r="D134" s="7" t="s">
        <v>117</v>
      </c>
      <c r="E134" s="7" t="s">
        <v>116</v>
      </c>
      <c r="F134">
        <v>24586</v>
      </c>
      <c r="G134">
        <v>3944153</v>
      </c>
      <c r="H134">
        <v>623.4</v>
      </c>
      <c r="I134" s="8" t="str">
        <f t="shared" si="2"/>
        <v>2010&lt; 1 year</v>
      </c>
    </row>
    <row r="135" spans="2:9">
      <c r="B135">
        <v>2010</v>
      </c>
      <c r="C135">
        <v>2010</v>
      </c>
      <c r="D135" s="7" t="s">
        <v>115</v>
      </c>
      <c r="E135" s="7" t="s">
        <v>114</v>
      </c>
      <c r="F135">
        <v>4316</v>
      </c>
      <c r="G135">
        <v>16257209</v>
      </c>
      <c r="H135">
        <v>26.5</v>
      </c>
      <c r="I135" s="8" t="str">
        <f t="shared" si="2"/>
        <v>20101-4 years</v>
      </c>
    </row>
    <row r="136" spans="2:9">
      <c r="B136">
        <v>2010</v>
      </c>
      <c r="C136">
        <v>2010</v>
      </c>
      <c r="D136" s="7" t="s">
        <v>113</v>
      </c>
      <c r="E136" s="7" t="s">
        <v>112</v>
      </c>
      <c r="F136">
        <v>5279</v>
      </c>
      <c r="G136">
        <v>41025851</v>
      </c>
      <c r="H136">
        <v>12.9</v>
      </c>
      <c r="I136" s="8" t="str">
        <f t="shared" si="2"/>
        <v>20105-14 years</v>
      </c>
    </row>
    <row r="137" spans="2:9">
      <c r="B137">
        <v>2010</v>
      </c>
      <c r="C137">
        <v>2010</v>
      </c>
      <c r="D137" s="7" t="s">
        <v>111</v>
      </c>
      <c r="E137" s="7" t="s">
        <v>110</v>
      </c>
      <c r="F137">
        <v>29551</v>
      </c>
      <c r="G137">
        <v>43626342</v>
      </c>
      <c r="H137">
        <v>67.7</v>
      </c>
      <c r="I137" s="8" t="str">
        <f t="shared" si="2"/>
        <v>201015-24 years</v>
      </c>
    </row>
    <row r="138" spans="2:9">
      <c r="B138">
        <v>2010</v>
      </c>
      <c r="C138">
        <v>2010</v>
      </c>
      <c r="D138" s="7" t="s">
        <v>109</v>
      </c>
      <c r="E138" s="7" t="s">
        <v>108</v>
      </c>
      <c r="F138">
        <v>42259</v>
      </c>
      <c r="G138">
        <v>41063948</v>
      </c>
      <c r="H138">
        <v>102.9</v>
      </c>
      <c r="I138" s="8" t="str">
        <f t="shared" si="2"/>
        <v>201025-34 years</v>
      </c>
    </row>
    <row r="139" spans="2:9">
      <c r="B139">
        <v>2010</v>
      </c>
      <c r="C139">
        <v>2010</v>
      </c>
      <c r="D139" s="7" t="s">
        <v>107</v>
      </c>
      <c r="E139" s="7" t="s">
        <v>106</v>
      </c>
      <c r="F139">
        <v>70033</v>
      </c>
      <c r="G139">
        <v>41070606</v>
      </c>
      <c r="H139">
        <v>170.5</v>
      </c>
      <c r="I139" s="8" t="str">
        <f t="shared" si="2"/>
        <v>201035-44 years</v>
      </c>
    </row>
    <row r="140" spans="2:9">
      <c r="B140">
        <v>2010</v>
      </c>
      <c r="C140">
        <v>2010</v>
      </c>
      <c r="D140" s="7" t="s">
        <v>105</v>
      </c>
      <c r="E140" s="7" t="s">
        <v>104</v>
      </c>
      <c r="F140">
        <v>183207</v>
      </c>
      <c r="G140">
        <v>45006716</v>
      </c>
      <c r="H140">
        <v>407.1</v>
      </c>
      <c r="I140" s="8" t="str">
        <f t="shared" si="2"/>
        <v>201045-54 years</v>
      </c>
    </row>
    <row r="141" spans="2:9">
      <c r="B141">
        <v>2010</v>
      </c>
      <c r="C141">
        <v>2010</v>
      </c>
      <c r="D141" s="7" t="s">
        <v>103</v>
      </c>
      <c r="E141" s="7" t="s">
        <v>102</v>
      </c>
      <c r="F141">
        <v>310802</v>
      </c>
      <c r="G141">
        <v>36482729</v>
      </c>
      <c r="H141">
        <v>851.9</v>
      </c>
      <c r="I141" s="8" t="str">
        <f t="shared" si="2"/>
        <v>201055-64 years</v>
      </c>
    </row>
    <row r="142" spans="2:9">
      <c r="B142">
        <v>2010</v>
      </c>
      <c r="C142">
        <v>2010</v>
      </c>
      <c r="D142" s="7" t="s">
        <v>101</v>
      </c>
      <c r="E142" s="7" t="s">
        <v>100</v>
      </c>
      <c r="F142">
        <v>407151</v>
      </c>
      <c r="G142">
        <v>21713429</v>
      </c>
      <c r="H142">
        <v>1875.1</v>
      </c>
      <c r="I142" s="8" t="str">
        <f t="shared" si="2"/>
        <v>201065-74 years</v>
      </c>
    </row>
    <row r="143" spans="2:9">
      <c r="B143">
        <v>2010</v>
      </c>
      <c r="C143">
        <v>2010</v>
      </c>
      <c r="D143" s="7" t="s">
        <v>99</v>
      </c>
      <c r="E143" s="7" t="s">
        <v>98</v>
      </c>
      <c r="F143">
        <v>625651</v>
      </c>
      <c r="G143">
        <v>13061122</v>
      </c>
      <c r="H143">
        <v>4790.2</v>
      </c>
      <c r="I143" s="8" t="str">
        <f t="shared" si="2"/>
        <v>201075-84 years</v>
      </c>
    </row>
    <row r="144" spans="2:9">
      <c r="B144">
        <v>2010</v>
      </c>
      <c r="C144">
        <v>2010</v>
      </c>
      <c r="D144" s="7" t="s">
        <v>97</v>
      </c>
      <c r="E144" s="7" t="s">
        <v>96</v>
      </c>
      <c r="F144">
        <v>765474</v>
      </c>
      <c r="G144">
        <v>5493433</v>
      </c>
      <c r="H144">
        <v>13934.3</v>
      </c>
      <c r="I144" s="8" t="str">
        <f t="shared" si="2"/>
        <v>201085+ years</v>
      </c>
    </row>
    <row r="145" spans="2:9">
      <c r="B145">
        <v>2010</v>
      </c>
      <c r="C145">
        <v>2010</v>
      </c>
      <c r="D145" s="7" t="s">
        <v>95</v>
      </c>
      <c r="E145" s="7" t="s">
        <v>94</v>
      </c>
      <c r="F145">
        <v>126</v>
      </c>
      <c r="G145" t="s">
        <v>93</v>
      </c>
      <c r="H145" t="s">
        <v>93</v>
      </c>
      <c r="I145" s="8" t="str">
        <f t="shared" si="2"/>
        <v>2010Not Stated</v>
      </c>
    </row>
    <row r="146" spans="2:9">
      <c r="B146">
        <v>2011</v>
      </c>
      <c r="C146">
        <v>2011</v>
      </c>
      <c r="D146" s="7" t="s">
        <v>117</v>
      </c>
      <c r="E146" s="7" t="s">
        <v>116</v>
      </c>
      <c r="F146">
        <v>23985</v>
      </c>
      <c r="G146">
        <v>3996537</v>
      </c>
      <c r="H146">
        <v>600.1</v>
      </c>
      <c r="I146" s="8" t="str">
        <f t="shared" si="2"/>
        <v>2011&lt; 1 year</v>
      </c>
    </row>
    <row r="147" spans="2:9">
      <c r="B147">
        <v>2011</v>
      </c>
      <c r="C147">
        <v>2011</v>
      </c>
      <c r="D147" s="7" t="s">
        <v>115</v>
      </c>
      <c r="E147" s="7" t="s">
        <v>114</v>
      </c>
      <c r="F147">
        <v>4246</v>
      </c>
      <c r="G147">
        <v>16165521</v>
      </c>
      <c r="H147">
        <v>26.3</v>
      </c>
      <c r="I147" s="8" t="str">
        <f t="shared" si="2"/>
        <v>20111-4 years</v>
      </c>
    </row>
    <row r="148" spans="2:9">
      <c r="B148">
        <v>2011</v>
      </c>
      <c r="C148">
        <v>2011</v>
      </c>
      <c r="D148" s="7" t="s">
        <v>113</v>
      </c>
      <c r="E148" s="7" t="s">
        <v>112</v>
      </c>
      <c r="F148">
        <v>5401</v>
      </c>
      <c r="G148">
        <v>41039048</v>
      </c>
      <c r="H148">
        <v>13.2</v>
      </c>
      <c r="I148" s="8" t="str">
        <f t="shared" si="2"/>
        <v>20115-14 years</v>
      </c>
    </row>
    <row r="149" spans="2:9">
      <c r="B149">
        <v>2011</v>
      </c>
      <c r="C149">
        <v>2011</v>
      </c>
      <c r="D149" s="7" t="s">
        <v>111</v>
      </c>
      <c r="E149" s="7" t="s">
        <v>110</v>
      </c>
      <c r="F149">
        <v>29667</v>
      </c>
      <c r="G149">
        <v>43797875</v>
      </c>
      <c r="H149">
        <v>67.7</v>
      </c>
      <c r="I149" s="8" t="str">
        <f t="shared" si="2"/>
        <v>201115-24 years</v>
      </c>
    </row>
    <row r="150" spans="2:9">
      <c r="B150">
        <v>2011</v>
      </c>
      <c r="C150">
        <v>2011</v>
      </c>
      <c r="D150" s="7" t="s">
        <v>109</v>
      </c>
      <c r="E150" s="7" t="s">
        <v>108</v>
      </c>
      <c r="F150">
        <v>43748</v>
      </c>
      <c r="G150">
        <v>41790498</v>
      </c>
      <c r="H150">
        <v>104.7</v>
      </c>
      <c r="I150" s="8" t="str">
        <f t="shared" si="2"/>
        <v>201125-34 years</v>
      </c>
    </row>
    <row r="151" spans="2:9">
      <c r="B151">
        <v>2011</v>
      </c>
      <c r="C151">
        <v>2011</v>
      </c>
      <c r="D151" s="7" t="s">
        <v>107</v>
      </c>
      <c r="E151" s="7" t="s">
        <v>106</v>
      </c>
      <c r="F151">
        <v>69893</v>
      </c>
      <c r="G151">
        <v>40627954</v>
      </c>
      <c r="H151">
        <v>172</v>
      </c>
      <c r="I151" s="8" t="str">
        <f t="shared" si="2"/>
        <v>201135-44 years</v>
      </c>
    </row>
    <row r="152" spans="2:9">
      <c r="B152">
        <v>2011</v>
      </c>
      <c r="C152">
        <v>2011</v>
      </c>
      <c r="D152" s="7" t="s">
        <v>105</v>
      </c>
      <c r="E152" s="7" t="s">
        <v>104</v>
      </c>
      <c r="F152">
        <v>183247</v>
      </c>
      <c r="G152">
        <v>44718203</v>
      </c>
      <c r="H152">
        <v>409.8</v>
      </c>
      <c r="I152" s="8" t="str">
        <f t="shared" si="2"/>
        <v>201145-54 years</v>
      </c>
    </row>
    <row r="153" spans="2:9">
      <c r="B153">
        <v>2011</v>
      </c>
      <c r="C153">
        <v>2011</v>
      </c>
      <c r="D153" s="7" t="s">
        <v>103</v>
      </c>
      <c r="E153" s="7" t="s">
        <v>102</v>
      </c>
      <c r="F153">
        <v>323315</v>
      </c>
      <c r="G153">
        <v>38062140</v>
      </c>
      <c r="H153">
        <v>849.4</v>
      </c>
      <c r="I153" s="8" t="str">
        <f t="shared" si="2"/>
        <v>201155-64 years</v>
      </c>
    </row>
    <row r="154" spans="2:9">
      <c r="B154">
        <v>2011</v>
      </c>
      <c r="C154">
        <v>2011</v>
      </c>
      <c r="D154" s="7" t="s">
        <v>101</v>
      </c>
      <c r="E154" s="7" t="s">
        <v>100</v>
      </c>
      <c r="F154">
        <v>415052</v>
      </c>
      <c r="G154">
        <v>22481738</v>
      </c>
      <c r="H154">
        <v>1846.2</v>
      </c>
      <c r="I154" s="8" t="str">
        <f t="shared" si="2"/>
        <v>201165-74 years</v>
      </c>
    </row>
    <row r="155" spans="2:9">
      <c r="B155">
        <v>2011</v>
      </c>
      <c r="C155">
        <v>2011</v>
      </c>
      <c r="D155" s="7" t="s">
        <v>99</v>
      </c>
      <c r="E155" s="7" t="s">
        <v>98</v>
      </c>
      <c r="F155">
        <v>626225</v>
      </c>
      <c r="G155">
        <v>13175230</v>
      </c>
      <c r="H155">
        <v>4753</v>
      </c>
      <c r="I155" s="8" t="str">
        <f t="shared" si="2"/>
        <v>201175-84 years</v>
      </c>
    </row>
    <row r="156" spans="2:9">
      <c r="B156">
        <v>2011</v>
      </c>
      <c r="C156">
        <v>2011</v>
      </c>
      <c r="D156" s="7" t="s">
        <v>97</v>
      </c>
      <c r="E156" s="7" t="s">
        <v>96</v>
      </c>
      <c r="F156">
        <v>790545</v>
      </c>
      <c r="G156">
        <v>5737173</v>
      </c>
      <c r="H156">
        <v>13779.3</v>
      </c>
      <c r="I156" s="8" t="str">
        <f t="shared" si="2"/>
        <v>201185+ years</v>
      </c>
    </row>
    <row r="157" spans="2:9">
      <c r="B157">
        <v>2011</v>
      </c>
      <c r="C157">
        <v>2011</v>
      </c>
      <c r="D157" s="7" t="s">
        <v>95</v>
      </c>
      <c r="E157" s="7" t="s">
        <v>94</v>
      </c>
      <c r="F157">
        <v>134</v>
      </c>
      <c r="G157" t="s">
        <v>93</v>
      </c>
      <c r="H157" t="s">
        <v>93</v>
      </c>
      <c r="I157" s="8" t="str">
        <f t="shared" si="2"/>
        <v>2011Not Stated</v>
      </c>
    </row>
    <row r="158" spans="2:9">
      <c r="B158">
        <v>2012</v>
      </c>
      <c r="C158">
        <v>2012</v>
      </c>
      <c r="D158" s="7" t="s">
        <v>117</v>
      </c>
      <c r="E158" s="7" t="s">
        <v>116</v>
      </c>
      <c r="F158">
        <v>23629</v>
      </c>
      <c r="G158">
        <v>3943077</v>
      </c>
      <c r="H158">
        <v>599.29999999999995</v>
      </c>
      <c r="I158" s="8" t="str">
        <f t="shared" si="2"/>
        <v>2012&lt; 1 year</v>
      </c>
    </row>
    <row r="159" spans="2:9">
      <c r="B159">
        <v>2012</v>
      </c>
      <c r="C159">
        <v>2012</v>
      </c>
      <c r="D159" s="7" t="s">
        <v>115</v>
      </c>
      <c r="E159" s="7" t="s">
        <v>114</v>
      </c>
      <c r="F159">
        <v>4218</v>
      </c>
      <c r="G159">
        <v>16056267</v>
      </c>
      <c r="H159">
        <v>26.3</v>
      </c>
      <c r="I159" s="8" t="str">
        <f t="shared" si="2"/>
        <v>20121-4 years</v>
      </c>
    </row>
    <row r="160" spans="2:9">
      <c r="B160">
        <v>2012</v>
      </c>
      <c r="C160">
        <v>2012</v>
      </c>
      <c r="D160" s="7" t="s">
        <v>113</v>
      </c>
      <c r="E160" s="7" t="s">
        <v>112</v>
      </c>
      <c r="F160">
        <v>5200</v>
      </c>
      <c r="G160">
        <v>41144754</v>
      </c>
      <c r="H160">
        <v>12.6</v>
      </c>
      <c r="I160" s="8" t="str">
        <f t="shared" si="2"/>
        <v>20125-14 years</v>
      </c>
    </row>
    <row r="161" spans="2:9">
      <c r="B161">
        <v>2012</v>
      </c>
      <c r="C161">
        <v>2012</v>
      </c>
      <c r="D161" s="7" t="s">
        <v>111</v>
      </c>
      <c r="E161" s="7" t="s">
        <v>110</v>
      </c>
      <c r="F161">
        <v>29182</v>
      </c>
      <c r="G161">
        <v>43943905</v>
      </c>
      <c r="H161">
        <v>66.400000000000006</v>
      </c>
      <c r="I161" s="8" t="str">
        <f t="shared" si="2"/>
        <v>201215-24 years</v>
      </c>
    </row>
    <row r="162" spans="2:9">
      <c r="B162">
        <v>2012</v>
      </c>
      <c r="C162">
        <v>2012</v>
      </c>
      <c r="D162" s="7" t="s">
        <v>109</v>
      </c>
      <c r="E162" s="7" t="s">
        <v>108</v>
      </c>
      <c r="F162">
        <v>44591</v>
      </c>
      <c r="G162">
        <v>42309321</v>
      </c>
      <c r="H162">
        <v>105.4</v>
      </c>
      <c r="I162" s="8" t="str">
        <f t="shared" si="2"/>
        <v>201225-34 years</v>
      </c>
    </row>
    <row r="163" spans="2:9">
      <c r="B163">
        <v>2012</v>
      </c>
      <c r="C163">
        <v>2012</v>
      </c>
      <c r="D163" s="7" t="s">
        <v>107</v>
      </c>
      <c r="E163" s="7" t="s">
        <v>106</v>
      </c>
      <c r="F163">
        <v>69162</v>
      </c>
      <c r="G163">
        <v>40516420</v>
      </c>
      <c r="H163">
        <v>170.7</v>
      </c>
      <c r="I163" s="8" t="str">
        <f t="shared" si="2"/>
        <v>201235-44 years</v>
      </c>
    </row>
    <row r="164" spans="2:9">
      <c r="B164">
        <v>2012</v>
      </c>
      <c r="C164">
        <v>2012</v>
      </c>
      <c r="D164" s="7" t="s">
        <v>105</v>
      </c>
      <c r="E164" s="7" t="s">
        <v>104</v>
      </c>
      <c r="F164">
        <v>179463</v>
      </c>
      <c r="G164">
        <v>44268738</v>
      </c>
      <c r="H164">
        <v>405.4</v>
      </c>
      <c r="I164" s="8" t="str">
        <f t="shared" si="2"/>
        <v>201245-54 years</v>
      </c>
    </row>
    <row r="165" spans="2:9">
      <c r="B165">
        <v>2012</v>
      </c>
      <c r="C165">
        <v>2012</v>
      </c>
      <c r="D165" s="7" t="s">
        <v>103</v>
      </c>
      <c r="E165" s="7" t="s">
        <v>102</v>
      </c>
      <c r="F165">
        <v>329606</v>
      </c>
      <c r="G165">
        <v>38586202</v>
      </c>
      <c r="H165">
        <v>854.2</v>
      </c>
      <c r="I165" s="8" t="str">
        <f t="shared" si="2"/>
        <v>201255-64 years</v>
      </c>
    </row>
    <row r="166" spans="2:9">
      <c r="B166">
        <v>2012</v>
      </c>
      <c r="C166">
        <v>2012</v>
      </c>
      <c r="D166" s="7" t="s">
        <v>101</v>
      </c>
      <c r="E166" s="7" t="s">
        <v>100</v>
      </c>
      <c r="F166">
        <v>432346</v>
      </c>
      <c r="G166">
        <v>23985392</v>
      </c>
      <c r="H166">
        <v>1802.5</v>
      </c>
      <c r="I166" s="8" t="str">
        <f t="shared" si="2"/>
        <v>201265-74 years</v>
      </c>
    </row>
    <row r="167" spans="2:9">
      <c r="B167">
        <v>2012</v>
      </c>
      <c r="C167">
        <v>2012</v>
      </c>
      <c r="D167" s="7" t="s">
        <v>99</v>
      </c>
      <c r="E167" s="7" t="s">
        <v>98</v>
      </c>
      <c r="F167">
        <v>620428</v>
      </c>
      <c r="G167">
        <v>13272634</v>
      </c>
      <c r="H167">
        <v>4674.5</v>
      </c>
      <c r="I167" s="8" t="str">
        <f t="shared" si="2"/>
        <v>201275-84 years</v>
      </c>
    </row>
    <row r="168" spans="2:9">
      <c r="B168">
        <v>2012</v>
      </c>
      <c r="C168">
        <v>2012</v>
      </c>
      <c r="D168" s="7" t="s">
        <v>97</v>
      </c>
      <c r="E168" s="7" t="s">
        <v>96</v>
      </c>
      <c r="F168">
        <v>805307</v>
      </c>
      <c r="G168">
        <v>5887330</v>
      </c>
      <c r="H168">
        <v>13678.6</v>
      </c>
      <c r="I168" s="8" t="str">
        <f t="shared" si="2"/>
        <v>201285+ years</v>
      </c>
    </row>
    <row r="169" spans="2:9">
      <c r="B169">
        <v>2012</v>
      </c>
      <c r="C169">
        <v>2012</v>
      </c>
      <c r="D169" s="7" t="s">
        <v>95</v>
      </c>
      <c r="E169" s="7" t="s">
        <v>94</v>
      </c>
      <c r="F169">
        <v>147</v>
      </c>
      <c r="G169" t="s">
        <v>93</v>
      </c>
      <c r="H169" t="s">
        <v>93</v>
      </c>
      <c r="I169" s="8" t="str">
        <f t="shared" si="2"/>
        <v>2012Not Stated</v>
      </c>
    </row>
    <row r="170" spans="2:9">
      <c r="B170">
        <v>2013</v>
      </c>
      <c r="C170">
        <v>2013</v>
      </c>
      <c r="D170" s="7" t="s">
        <v>117</v>
      </c>
      <c r="E170" s="7" t="s">
        <v>116</v>
      </c>
      <c r="F170">
        <v>23440</v>
      </c>
      <c r="G170">
        <v>3941783</v>
      </c>
      <c r="H170">
        <v>594.70000000000005</v>
      </c>
      <c r="I170" s="8" t="str">
        <f t="shared" si="2"/>
        <v>2013&lt; 1 year</v>
      </c>
    </row>
    <row r="171" spans="2:9">
      <c r="B171">
        <v>2013</v>
      </c>
      <c r="C171">
        <v>2013</v>
      </c>
      <c r="D171" s="7" t="s">
        <v>115</v>
      </c>
      <c r="E171" s="7" t="s">
        <v>114</v>
      </c>
      <c r="F171">
        <v>4068</v>
      </c>
      <c r="G171">
        <v>15926305</v>
      </c>
      <c r="H171">
        <v>25.5</v>
      </c>
      <c r="I171" s="8" t="str">
        <f t="shared" si="2"/>
        <v>20131-4 years</v>
      </c>
    </row>
    <row r="172" spans="2:9">
      <c r="B172">
        <v>2013</v>
      </c>
      <c r="C172">
        <v>2013</v>
      </c>
      <c r="D172" s="7" t="s">
        <v>113</v>
      </c>
      <c r="E172" s="7" t="s">
        <v>112</v>
      </c>
      <c r="F172">
        <v>5340</v>
      </c>
      <c r="G172">
        <v>41221035</v>
      </c>
      <c r="H172">
        <v>13</v>
      </c>
      <c r="I172" s="8" t="str">
        <f t="shared" si="2"/>
        <v>20135-14 years</v>
      </c>
    </row>
    <row r="173" spans="2:9">
      <c r="B173">
        <v>2013</v>
      </c>
      <c r="C173">
        <v>2013</v>
      </c>
      <c r="D173" s="7" t="s">
        <v>111</v>
      </c>
      <c r="E173" s="7" t="s">
        <v>110</v>
      </c>
      <c r="F173">
        <v>28486</v>
      </c>
      <c r="G173">
        <v>43954402</v>
      </c>
      <c r="H173">
        <v>64.8</v>
      </c>
      <c r="I173" s="8" t="str">
        <f t="shared" si="2"/>
        <v>201315-24 years</v>
      </c>
    </row>
    <row r="174" spans="2:9">
      <c r="B174">
        <v>2013</v>
      </c>
      <c r="C174">
        <v>2013</v>
      </c>
      <c r="D174" s="7" t="s">
        <v>109</v>
      </c>
      <c r="E174" s="7" t="s">
        <v>108</v>
      </c>
      <c r="F174">
        <v>45463</v>
      </c>
      <c r="G174">
        <v>42844587</v>
      </c>
      <c r="H174">
        <v>106.1</v>
      </c>
      <c r="I174" s="8" t="str">
        <f t="shared" si="2"/>
        <v>201325-34 years</v>
      </c>
    </row>
    <row r="175" spans="2:9">
      <c r="B175">
        <v>2013</v>
      </c>
      <c r="C175">
        <v>2013</v>
      </c>
      <c r="D175" s="7" t="s">
        <v>107</v>
      </c>
      <c r="E175" s="7" t="s">
        <v>106</v>
      </c>
      <c r="F175">
        <v>69573</v>
      </c>
      <c r="G175">
        <v>40452690</v>
      </c>
      <c r="H175">
        <v>172</v>
      </c>
      <c r="I175" s="8" t="str">
        <f t="shared" si="2"/>
        <v>201335-44 years</v>
      </c>
    </row>
    <row r="176" spans="2:9">
      <c r="B176">
        <v>2013</v>
      </c>
      <c r="C176">
        <v>2013</v>
      </c>
      <c r="D176" s="7" t="s">
        <v>105</v>
      </c>
      <c r="E176" s="7" t="s">
        <v>104</v>
      </c>
      <c r="F176">
        <v>177724</v>
      </c>
      <c r="G176">
        <v>43767532</v>
      </c>
      <c r="H176">
        <v>406.1</v>
      </c>
      <c r="I176" s="8" t="str">
        <f t="shared" si="2"/>
        <v>201345-54 years</v>
      </c>
    </row>
    <row r="177" spans="2:9">
      <c r="B177">
        <v>2013</v>
      </c>
      <c r="C177">
        <v>2013</v>
      </c>
      <c r="D177" s="7" t="s">
        <v>103</v>
      </c>
      <c r="E177" s="7" t="s">
        <v>102</v>
      </c>
      <c r="F177">
        <v>338127</v>
      </c>
      <c r="G177">
        <v>39316431</v>
      </c>
      <c r="H177">
        <v>860</v>
      </c>
      <c r="I177" s="8" t="str">
        <f t="shared" si="2"/>
        <v>201355-64 years</v>
      </c>
    </row>
    <row r="178" spans="2:9">
      <c r="B178">
        <v>2013</v>
      </c>
      <c r="C178">
        <v>2013</v>
      </c>
      <c r="D178" s="7" t="s">
        <v>101</v>
      </c>
      <c r="E178" s="7" t="s">
        <v>100</v>
      </c>
      <c r="F178">
        <v>454429</v>
      </c>
      <c r="G178">
        <v>25216766</v>
      </c>
      <c r="H178">
        <v>1802.1</v>
      </c>
      <c r="I178" s="8" t="str">
        <f t="shared" si="2"/>
        <v>201365-74 years</v>
      </c>
    </row>
    <row r="179" spans="2:9">
      <c r="B179">
        <v>2013</v>
      </c>
      <c r="C179">
        <v>2013</v>
      </c>
      <c r="D179" s="7" t="s">
        <v>99</v>
      </c>
      <c r="E179" s="7" t="s">
        <v>98</v>
      </c>
      <c r="F179">
        <v>625013</v>
      </c>
      <c r="G179">
        <v>13446519</v>
      </c>
      <c r="H179">
        <v>4648.1000000000004</v>
      </c>
      <c r="I179" s="8" t="str">
        <f t="shared" si="2"/>
        <v>201375-84 years</v>
      </c>
    </row>
    <row r="180" spans="2:9">
      <c r="B180">
        <v>2013</v>
      </c>
      <c r="C180">
        <v>2013</v>
      </c>
      <c r="D180" s="7" t="s">
        <v>97</v>
      </c>
      <c r="E180" s="7" t="s">
        <v>96</v>
      </c>
      <c r="F180">
        <v>825198</v>
      </c>
      <c r="G180">
        <v>6040789</v>
      </c>
      <c r="H180">
        <v>13660.4</v>
      </c>
      <c r="I180" s="8" t="str">
        <f t="shared" si="2"/>
        <v>201385+ years</v>
      </c>
    </row>
    <row r="181" spans="2:9">
      <c r="B181">
        <v>2013</v>
      </c>
      <c r="C181">
        <v>2013</v>
      </c>
      <c r="D181" s="7" t="s">
        <v>95</v>
      </c>
      <c r="E181" s="7" t="s">
        <v>94</v>
      </c>
      <c r="F181">
        <v>132</v>
      </c>
      <c r="G181" t="s">
        <v>93</v>
      </c>
      <c r="H181" t="s">
        <v>93</v>
      </c>
      <c r="I181" s="8" t="str">
        <f t="shared" si="2"/>
        <v>2013Not Stated</v>
      </c>
    </row>
    <row r="182" spans="2:9">
      <c r="B182">
        <v>2014</v>
      </c>
      <c r="C182">
        <v>2014</v>
      </c>
      <c r="D182" s="7" t="s">
        <v>117</v>
      </c>
      <c r="E182" s="7" t="s">
        <v>116</v>
      </c>
      <c r="F182">
        <v>23215</v>
      </c>
      <c r="G182">
        <v>3948350</v>
      </c>
      <c r="H182">
        <v>588</v>
      </c>
      <c r="I182" s="8" t="str">
        <f t="shared" si="2"/>
        <v>2014&lt; 1 year</v>
      </c>
    </row>
    <row r="183" spans="2:9">
      <c r="B183">
        <v>2014</v>
      </c>
      <c r="C183">
        <v>2014</v>
      </c>
      <c r="D183" s="7" t="s">
        <v>115</v>
      </c>
      <c r="E183" s="7" t="s">
        <v>114</v>
      </c>
      <c r="F183">
        <v>3830</v>
      </c>
      <c r="G183">
        <v>15928533</v>
      </c>
      <c r="H183">
        <v>24</v>
      </c>
      <c r="I183" s="8" t="str">
        <f t="shared" si="2"/>
        <v>20141-4 years</v>
      </c>
    </row>
    <row r="184" spans="2:9">
      <c r="B184">
        <v>2014</v>
      </c>
      <c r="C184">
        <v>2014</v>
      </c>
      <c r="D184" s="7" t="s">
        <v>113</v>
      </c>
      <c r="E184" s="7" t="s">
        <v>112</v>
      </c>
      <c r="F184">
        <v>5250</v>
      </c>
      <c r="G184">
        <v>41191072</v>
      </c>
      <c r="H184">
        <v>12.7</v>
      </c>
      <c r="I184" s="8" t="str">
        <f t="shared" si="2"/>
        <v>20145-14 years</v>
      </c>
    </row>
    <row r="185" spans="2:9">
      <c r="B185">
        <v>2014</v>
      </c>
      <c r="C185">
        <v>2014</v>
      </c>
      <c r="D185" s="7" t="s">
        <v>111</v>
      </c>
      <c r="E185" s="7" t="s">
        <v>110</v>
      </c>
      <c r="F185">
        <v>28791</v>
      </c>
      <c r="G185">
        <v>43979821</v>
      </c>
      <c r="H185">
        <v>65.5</v>
      </c>
      <c r="I185" s="8" t="str">
        <f t="shared" si="2"/>
        <v>201415-24 years</v>
      </c>
    </row>
    <row r="186" spans="2:9">
      <c r="B186">
        <v>2014</v>
      </c>
      <c r="C186">
        <v>2014</v>
      </c>
      <c r="D186" s="7" t="s">
        <v>109</v>
      </c>
      <c r="E186" s="7" t="s">
        <v>108</v>
      </c>
      <c r="F186">
        <v>47177</v>
      </c>
      <c r="G186">
        <v>43516504</v>
      </c>
      <c r="H186">
        <v>108.4</v>
      </c>
      <c r="I186" s="8" t="str">
        <f t="shared" si="2"/>
        <v>201425-34 years</v>
      </c>
    </row>
    <row r="187" spans="2:9">
      <c r="B187">
        <v>2014</v>
      </c>
      <c r="C187">
        <v>2014</v>
      </c>
      <c r="D187" s="7" t="s">
        <v>107</v>
      </c>
      <c r="E187" s="7" t="s">
        <v>106</v>
      </c>
      <c r="F187">
        <v>70996</v>
      </c>
      <c r="G187">
        <v>40513133</v>
      </c>
      <c r="H187">
        <v>175.2</v>
      </c>
      <c r="I187" s="8" t="str">
        <f t="shared" si="2"/>
        <v>201435-44 years</v>
      </c>
    </row>
    <row r="188" spans="2:9">
      <c r="B188">
        <v>2014</v>
      </c>
      <c r="C188">
        <v>2014</v>
      </c>
      <c r="D188" s="7" t="s">
        <v>105</v>
      </c>
      <c r="E188" s="7" t="s">
        <v>104</v>
      </c>
      <c r="F188">
        <v>175917</v>
      </c>
      <c r="G188">
        <v>43458851</v>
      </c>
      <c r="H188">
        <v>404.8</v>
      </c>
      <c r="I188" s="8" t="str">
        <f t="shared" si="2"/>
        <v>201445-54 years</v>
      </c>
    </row>
    <row r="189" spans="2:9">
      <c r="B189">
        <v>2014</v>
      </c>
      <c r="C189">
        <v>2014</v>
      </c>
      <c r="D189" s="7" t="s">
        <v>103</v>
      </c>
      <c r="E189" s="7" t="s">
        <v>102</v>
      </c>
      <c r="F189">
        <v>348808</v>
      </c>
      <c r="G189">
        <v>40077581</v>
      </c>
      <c r="H189">
        <v>870.3</v>
      </c>
      <c r="I189" s="8" t="str">
        <f t="shared" si="2"/>
        <v>201455-64 years</v>
      </c>
    </row>
    <row r="190" spans="2:9">
      <c r="B190">
        <v>2014</v>
      </c>
      <c r="C190">
        <v>2014</v>
      </c>
      <c r="D190" s="7" t="s">
        <v>101</v>
      </c>
      <c r="E190" s="7" t="s">
        <v>100</v>
      </c>
      <c r="F190">
        <v>471541</v>
      </c>
      <c r="G190">
        <v>26398290</v>
      </c>
      <c r="H190">
        <v>1786.3</v>
      </c>
      <c r="I190" s="8" t="str">
        <f t="shared" si="2"/>
        <v>201465-74 years</v>
      </c>
    </row>
    <row r="191" spans="2:9">
      <c r="B191">
        <v>2014</v>
      </c>
      <c r="C191">
        <v>2014</v>
      </c>
      <c r="D191" s="7" t="s">
        <v>99</v>
      </c>
      <c r="E191" s="7" t="s">
        <v>98</v>
      </c>
      <c r="F191">
        <v>624504</v>
      </c>
      <c r="G191">
        <v>13682690</v>
      </c>
      <c r="H191">
        <v>4564.2</v>
      </c>
      <c r="I191" s="8" t="str">
        <f t="shared" si="2"/>
        <v>201475-84 years</v>
      </c>
    </row>
    <row r="192" spans="2:9">
      <c r="B192">
        <v>2014</v>
      </c>
      <c r="C192">
        <v>2014</v>
      </c>
      <c r="D192" s="7" t="s">
        <v>97</v>
      </c>
      <c r="E192" s="7" t="s">
        <v>96</v>
      </c>
      <c r="F192">
        <v>826226</v>
      </c>
      <c r="G192">
        <v>6162231</v>
      </c>
      <c r="H192">
        <v>13407.9</v>
      </c>
      <c r="I192" s="8" t="str">
        <f t="shared" si="2"/>
        <v>201485+ years</v>
      </c>
    </row>
    <row r="193" spans="2:9">
      <c r="B193">
        <v>2014</v>
      </c>
      <c r="C193">
        <v>2014</v>
      </c>
      <c r="D193" s="7" t="s">
        <v>95</v>
      </c>
      <c r="E193" s="7" t="s">
        <v>94</v>
      </c>
      <c r="F193">
        <v>163</v>
      </c>
      <c r="G193" t="s">
        <v>93</v>
      </c>
      <c r="H193" t="s">
        <v>93</v>
      </c>
      <c r="I193" s="8" t="str">
        <f t="shared" si="2"/>
        <v>2014Not Stated</v>
      </c>
    </row>
    <row r="194" spans="2:9">
      <c r="B194">
        <v>2015</v>
      </c>
      <c r="C194">
        <v>2015</v>
      </c>
      <c r="D194" s="7" t="s">
        <v>117</v>
      </c>
      <c r="E194" s="7" t="s">
        <v>116</v>
      </c>
      <c r="F194">
        <v>23455</v>
      </c>
      <c r="G194">
        <v>3978038</v>
      </c>
      <c r="H194">
        <v>589.6</v>
      </c>
      <c r="I194" s="8" t="str">
        <f t="shared" si="2"/>
        <v>2015&lt; 1 year</v>
      </c>
    </row>
    <row r="195" spans="2:9">
      <c r="B195">
        <v>2015</v>
      </c>
      <c r="C195">
        <v>2015</v>
      </c>
      <c r="D195" s="7" t="s">
        <v>115</v>
      </c>
      <c r="E195" s="7" t="s">
        <v>114</v>
      </c>
      <c r="F195">
        <v>3965</v>
      </c>
      <c r="G195">
        <v>15929243</v>
      </c>
      <c r="H195">
        <v>24.9</v>
      </c>
      <c r="I195" s="8" t="str">
        <f t="shared" ref="I195:I258" si="3">C195&amp;D195</f>
        <v>20151-4 years</v>
      </c>
    </row>
    <row r="196" spans="2:9">
      <c r="B196">
        <v>2015</v>
      </c>
      <c r="C196">
        <v>2015</v>
      </c>
      <c r="D196" s="7" t="s">
        <v>113</v>
      </c>
      <c r="E196" s="7" t="s">
        <v>112</v>
      </c>
      <c r="F196">
        <v>5411</v>
      </c>
      <c r="G196">
        <v>41109506</v>
      </c>
      <c r="H196">
        <v>13.2</v>
      </c>
      <c r="I196" s="8" t="str">
        <f t="shared" si="3"/>
        <v>20155-14 years</v>
      </c>
    </row>
    <row r="197" spans="2:9">
      <c r="B197">
        <v>2015</v>
      </c>
      <c r="C197">
        <v>2015</v>
      </c>
      <c r="D197" s="7" t="s">
        <v>111</v>
      </c>
      <c r="E197" s="7" t="s">
        <v>110</v>
      </c>
      <c r="F197">
        <v>30494</v>
      </c>
      <c r="G197">
        <v>43848216</v>
      </c>
      <c r="H197">
        <v>69.5</v>
      </c>
      <c r="I197" s="8" t="str">
        <f t="shared" si="3"/>
        <v>201515-24 years</v>
      </c>
    </row>
    <row r="198" spans="2:9">
      <c r="B198">
        <v>2015</v>
      </c>
      <c r="C198">
        <v>2015</v>
      </c>
      <c r="D198" s="7" t="s">
        <v>109</v>
      </c>
      <c r="E198" s="7" t="s">
        <v>108</v>
      </c>
      <c r="F198">
        <v>51517</v>
      </c>
      <c r="G198">
        <v>44137202</v>
      </c>
      <c r="H198">
        <v>116.7</v>
      </c>
      <c r="I198" s="8" t="str">
        <f t="shared" si="3"/>
        <v>201525-34 years</v>
      </c>
    </row>
    <row r="199" spans="2:9">
      <c r="B199">
        <v>2015</v>
      </c>
      <c r="C199">
        <v>2015</v>
      </c>
      <c r="D199" s="7" t="s">
        <v>107</v>
      </c>
      <c r="E199" s="7" t="s">
        <v>106</v>
      </c>
      <c r="F199">
        <v>73088</v>
      </c>
      <c r="G199">
        <v>40589783</v>
      </c>
      <c r="H199">
        <v>180.1</v>
      </c>
      <c r="I199" s="8" t="str">
        <f t="shared" si="3"/>
        <v>201535-44 years</v>
      </c>
    </row>
    <row r="200" spans="2:9">
      <c r="B200">
        <v>2015</v>
      </c>
      <c r="C200">
        <v>2015</v>
      </c>
      <c r="D200" s="7" t="s">
        <v>105</v>
      </c>
      <c r="E200" s="7" t="s">
        <v>104</v>
      </c>
      <c r="F200">
        <v>174494</v>
      </c>
      <c r="G200">
        <v>43188161</v>
      </c>
      <c r="H200">
        <v>404</v>
      </c>
      <c r="I200" s="8" t="str">
        <f t="shared" si="3"/>
        <v>201545-54 years</v>
      </c>
    </row>
    <row r="201" spans="2:9">
      <c r="B201">
        <v>2015</v>
      </c>
      <c r="C201">
        <v>2015</v>
      </c>
      <c r="D201" s="7" t="s">
        <v>103</v>
      </c>
      <c r="E201" s="7" t="s">
        <v>102</v>
      </c>
      <c r="F201">
        <v>357785</v>
      </c>
      <c r="G201">
        <v>40877819</v>
      </c>
      <c r="H201">
        <v>875.3</v>
      </c>
      <c r="I201" s="8" t="str">
        <f t="shared" si="3"/>
        <v>201555-64 years</v>
      </c>
    </row>
    <row r="202" spans="2:9">
      <c r="B202">
        <v>2015</v>
      </c>
      <c r="C202">
        <v>2015</v>
      </c>
      <c r="D202" s="7" t="s">
        <v>101</v>
      </c>
      <c r="E202" s="7" t="s">
        <v>100</v>
      </c>
      <c r="F202">
        <v>495016</v>
      </c>
      <c r="G202">
        <v>27550517</v>
      </c>
      <c r="H202">
        <v>1796.8</v>
      </c>
      <c r="I202" s="8" t="str">
        <f t="shared" si="3"/>
        <v>201565-74 years</v>
      </c>
    </row>
    <row r="203" spans="2:9">
      <c r="B203">
        <v>2015</v>
      </c>
      <c r="C203">
        <v>2015</v>
      </c>
      <c r="D203" s="7" t="s">
        <v>99</v>
      </c>
      <c r="E203" s="7" t="s">
        <v>98</v>
      </c>
      <c r="F203">
        <v>637566</v>
      </c>
      <c r="G203">
        <v>13923174</v>
      </c>
      <c r="H203">
        <v>4579.2</v>
      </c>
      <c r="I203" s="8" t="str">
        <f t="shared" si="3"/>
        <v>201575-84 years</v>
      </c>
    </row>
    <row r="204" spans="2:9">
      <c r="B204">
        <v>2015</v>
      </c>
      <c r="C204">
        <v>2015</v>
      </c>
      <c r="D204" s="7" t="s">
        <v>97</v>
      </c>
      <c r="E204" s="7" t="s">
        <v>96</v>
      </c>
      <c r="F204">
        <v>859701</v>
      </c>
      <c r="G204">
        <v>6287161</v>
      </c>
      <c r="H204">
        <v>13673.9</v>
      </c>
      <c r="I204" s="8" t="str">
        <f t="shared" si="3"/>
        <v>201585+ years</v>
      </c>
    </row>
    <row r="205" spans="2:9">
      <c r="B205">
        <v>2015</v>
      </c>
      <c r="C205">
        <v>2015</v>
      </c>
      <c r="D205" s="7" t="s">
        <v>95</v>
      </c>
      <c r="E205" s="7" t="s">
        <v>94</v>
      </c>
      <c r="F205">
        <v>138</v>
      </c>
      <c r="G205" t="s">
        <v>93</v>
      </c>
      <c r="H205" t="s">
        <v>93</v>
      </c>
      <c r="I205" s="8" t="str">
        <f t="shared" si="3"/>
        <v>2015Not Stated</v>
      </c>
    </row>
    <row r="206" spans="2:9">
      <c r="B206">
        <v>2016</v>
      </c>
      <c r="C206">
        <v>2016</v>
      </c>
      <c r="D206" s="7" t="s">
        <v>117</v>
      </c>
      <c r="E206" s="7" t="s">
        <v>116</v>
      </c>
      <c r="F206">
        <v>23161</v>
      </c>
      <c r="G206">
        <v>3970145</v>
      </c>
      <c r="H206">
        <v>583.4</v>
      </c>
      <c r="I206" s="8" t="str">
        <f t="shared" si="3"/>
        <v>2016&lt; 1 year</v>
      </c>
    </row>
    <row r="207" spans="2:9">
      <c r="B207">
        <v>2016</v>
      </c>
      <c r="C207">
        <v>2016</v>
      </c>
      <c r="D207" s="7" t="s">
        <v>115</v>
      </c>
      <c r="E207" s="7" t="s">
        <v>114</v>
      </c>
      <c r="F207">
        <v>4045</v>
      </c>
      <c r="G207">
        <v>15956892</v>
      </c>
      <c r="H207">
        <v>25.3</v>
      </c>
      <c r="I207" s="8" t="str">
        <f t="shared" si="3"/>
        <v>20161-4 years</v>
      </c>
    </row>
    <row r="208" spans="2:9">
      <c r="B208">
        <v>2016</v>
      </c>
      <c r="C208">
        <v>2016</v>
      </c>
      <c r="D208" s="7" t="s">
        <v>113</v>
      </c>
      <c r="E208" s="7" t="s">
        <v>112</v>
      </c>
      <c r="F208">
        <v>5503</v>
      </c>
      <c r="G208">
        <v>41048032</v>
      </c>
      <c r="H208">
        <v>13.4</v>
      </c>
      <c r="I208" s="8" t="str">
        <f t="shared" si="3"/>
        <v>20165-14 years</v>
      </c>
    </row>
    <row r="209" spans="2:9">
      <c r="B209">
        <v>2016</v>
      </c>
      <c r="C209">
        <v>2016</v>
      </c>
      <c r="D209" s="7" t="s">
        <v>111</v>
      </c>
      <c r="E209" s="7" t="s">
        <v>110</v>
      </c>
      <c r="F209">
        <v>32575</v>
      </c>
      <c r="G209">
        <v>43511027</v>
      </c>
      <c r="H209">
        <v>74.900000000000006</v>
      </c>
      <c r="I209" s="8" t="str">
        <f t="shared" si="3"/>
        <v>201615-24 years</v>
      </c>
    </row>
    <row r="210" spans="2:9">
      <c r="B210">
        <v>2016</v>
      </c>
      <c r="C210">
        <v>2016</v>
      </c>
      <c r="D210" s="7" t="s">
        <v>109</v>
      </c>
      <c r="E210" s="7" t="s">
        <v>108</v>
      </c>
      <c r="F210">
        <v>57616</v>
      </c>
      <c r="G210">
        <v>44677243</v>
      </c>
      <c r="H210">
        <v>129</v>
      </c>
      <c r="I210" s="8" t="str">
        <f t="shared" si="3"/>
        <v>201625-34 years</v>
      </c>
    </row>
    <row r="211" spans="2:9">
      <c r="B211">
        <v>2016</v>
      </c>
      <c r="C211">
        <v>2016</v>
      </c>
      <c r="D211" s="7" t="s">
        <v>107</v>
      </c>
      <c r="E211" s="7" t="s">
        <v>106</v>
      </c>
      <c r="F211">
        <v>77792</v>
      </c>
      <c r="G211">
        <v>40470156</v>
      </c>
      <c r="H211">
        <v>192.2</v>
      </c>
      <c r="I211" s="8" t="str">
        <f t="shared" si="3"/>
        <v>201635-44 years</v>
      </c>
    </row>
    <row r="212" spans="2:9">
      <c r="B212">
        <v>2016</v>
      </c>
      <c r="C212">
        <v>2016</v>
      </c>
      <c r="D212" s="7" t="s">
        <v>105</v>
      </c>
      <c r="E212" s="7" t="s">
        <v>104</v>
      </c>
      <c r="F212">
        <v>173516</v>
      </c>
      <c r="G212">
        <v>42786679</v>
      </c>
      <c r="H212">
        <v>405.5</v>
      </c>
      <c r="I212" s="8" t="str">
        <f t="shared" si="3"/>
        <v>201645-54 years</v>
      </c>
    </row>
    <row r="213" spans="2:9">
      <c r="B213">
        <v>2016</v>
      </c>
      <c r="C213">
        <v>2016</v>
      </c>
      <c r="D213" s="7" t="s">
        <v>103</v>
      </c>
      <c r="E213" s="7" t="s">
        <v>102</v>
      </c>
      <c r="F213">
        <v>366445</v>
      </c>
      <c r="G213">
        <v>41463144</v>
      </c>
      <c r="H213">
        <v>883.8</v>
      </c>
      <c r="I213" s="8" t="str">
        <f t="shared" si="3"/>
        <v>201655-64 years</v>
      </c>
    </row>
    <row r="214" spans="2:9">
      <c r="B214">
        <v>2016</v>
      </c>
      <c r="C214">
        <v>2016</v>
      </c>
      <c r="D214" s="7" t="s">
        <v>101</v>
      </c>
      <c r="E214" s="7" t="s">
        <v>100</v>
      </c>
      <c r="F214">
        <v>512080</v>
      </c>
      <c r="G214">
        <v>28630330</v>
      </c>
      <c r="H214">
        <v>1788.6</v>
      </c>
      <c r="I214" s="8" t="str">
        <f t="shared" si="3"/>
        <v>201665-74 years</v>
      </c>
    </row>
    <row r="215" spans="2:9">
      <c r="B215">
        <v>2016</v>
      </c>
      <c r="C215">
        <v>2016</v>
      </c>
      <c r="D215" s="7" t="s">
        <v>99</v>
      </c>
      <c r="E215" s="7" t="s">
        <v>98</v>
      </c>
      <c r="F215">
        <v>636916</v>
      </c>
      <c r="G215">
        <v>14233534</v>
      </c>
      <c r="H215">
        <v>4474.8</v>
      </c>
      <c r="I215" s="8" t="str">
        <f t="shared" si="3"/>
        <v>201675-84 years</v>
      </c>
    </row>
    <row r="216" spans="2:9">
      <c r="B216">
        <v>2016</v>
      </c>
      <c r="C216">
        <v>2016</v>
      </c>
      <c r="D216" s="7" t="s">
        <v>97</v>
      </c>
      <c r="E216" s="7" t="s">
        <v>96</v>
      </c>
      <c r="F216">
        <v>854462</v>
      </c>
      <c r="G216">
        <v>6380331</v>
      </c>
      <c r="H216">
        <v>13392.1</v>
      </c>
      <c r="I216" s="8" t="str">
        <f t="shared" si="3"/>
        <v>201685+ years</v>
      </c>
    </row>
    <row r="217" spans="2:9">
      <c r="B217">
        <v>2016</v>
      </c>
      <c r="C217">
        <v>2016</v>
      </c>
      <c r="D217" s="7" t="s">
        <v>95</v>
      </c>
      <c r="E217" s="7" t="s">
        <v>94</v>
      </c>
      <c r="F217">
        <v>137</v>
      </c>
      <c r="G217" t="s">
        <v>93</v>
      </c>
      <c r="H217" t="s">
        <v>93</v>
      </c>
      <c r="I217" s="8" t="str">
        <f t="shared" si="3"/>
        <v>2016Not Stated</v>
      </c>
    </row>
    <row r="218" spans="2:9">
      <c r="B218">
        <v>2017</v>
      </c>
      <c r="C218">
        <v>2017</v>
      </c>
      <c r="D218" s="7" t="s">
        <v>117</v>
      </c>
      <c r="E218" s="7" t="s">
        <v>116</v>
      </c>
      <c r="F218">
        <v>22335</v>
      </c>
      <c r="G218">
        <v>3939295</v>
      </c>
      <c r="H218">
        <v>567</v>
      </c>
      <c r="I218" s="8" t="str">
        <f t="shared" si="3"/>
        <v>2017&lt; 1 year</v>
      </c>
    </row>
    <row r="219" spans="2:9">
      <c r="B219">
        <v>2017</v>
      </c>
      <c r="C219">
        <v>2017</v>
      </c>
      <c r="D219" s="7" t="s">
        <v>115</v>
      </c>
      <c r="E219" s="7" t="s">
        <v>114</v>
      </c>
      <c r="F219">
        <v>3880</v>
      </c>
      <c r="G219">
        <v>15999565</v>
      </c>
      <c r="H219">
        <v>24.3</v>
      </c>
      <c r="I219" s="8" t="str">
        <f t="shared" si="3"/>
        <v>20171-4 years</v>
      </c>
    </row>
    <row r="220" spans="2:9">
      <c r="B220">
        <v>2017</v>
      </c>
      <c r="C220">
        <v>2017</v>
      </c>
      <c r="D220" s="7" t="s">
        <v>113</v>
      </c>
      <c r="E220" s="7" t="s">
        <v>112</v>
      </c>
      <c r="F220">
        <v>5571</v>
      </c>
      <c r="G220">
        <v>41082692</v>
      </c>
      <c r="H220">
        <v>13.6</v>
      </c>
      <c r="I220" s="8" t="str">
        <f t="shared" si="3"/>
        <v>20175-14 years</v>
      </c>
    </row>
    <row r="221" spans="2:9">
      <c r="B221">
        <v>2017</v>
      </c>
      <c r="C221">
        <v>2017</v>
      </c>
      <c r="D221" s="7" t="s">
        <v>111</v>
      </c>
      <c r="E221" s="7" t="s">
        <v>110</v>
      </c>
      <c r="F221">
        <v>32025</v>
      </c>
      <c r="G221">
        <v>43250295</v>
      </c>
      <c r="H221">
        <v>74</v>
      </c>
      <c r="I221" s="8" t="str">
        <f t="shared" si="3"/>
        <v>201715-24 years</v>
      </c>
    </row>
    <row r="222" spans="2:9">
      <c r="B222">
        <v>2017</v>
      </c>
      <c r="C222">
        <v>2017</v>
      </c>
      <c r="D222" s="7" t="s">
        <v>109</v>
      </c>
      <c r="E222" s="7" t="s">
        <v>108</v>
      </c>
      <c r="F222">
        <v>60215</v>
      </c>
      <c r="G222">
        <v>45342672</v>
      </c>
      <c r="H222">
        <v>132.80000000000001</v>
      </c>
      <c r="I222" s="8" t="str">
        <f t="shared" si="3"/>
        <v>201725-34 years</v>
      </c>
    </row>
    <row r="223" spans="2:9">
      <c r="B223">
        <v>2017</v>
      </c>
      <c r="C223">
        <v>2017</v>
      </c>
      <c r="D223" s="7" t="s">
        <v>107</v>
      </c>
      <c r="E223" s="7" t="s">
        <v>106</v>
      </c>
      <c r="F223">
        <v>79796</v>
      </c>
      <c r="G223">
        <v>40875370</v>
      </c>
      <c r="H223">
        <v>195.2</v>
      </c>
      <c r="I223" s="8" t="str">
        <f t="shared" si="3"/>
        <v>201735-44 years</v>
      </c>
    </row>
    <row r="224" spans="2:9">
      <c r="B224">
        <v>2017</v>
      </c>
      <c r="C224">
        <v>2017</v>
      </c>
      <c r="D224" s="7" t="s">
        <v>105</v>
      </c>
      <c r="E224" s="7" t="s">
        <v>104</v>
      </c>
      <c r="F224">
        <v>170142</v>
      </c>
      <c r="G224">
        <v>42374952</v>
      </c>
      <c r="H224">
        <v>401.5</v>
      </c>
      <c r="I224" s="8" t="str">
        <f t="shared" si="3"/>
        <v>201745-54 years</v>
      </c>
    </row>
    <row r="225" spans="2:9">
      <c r="B225">
        <v>2017</v>
      </c>
      <c r="C225">
        <v>2017</v>
      </c>
      <c r="D225" s="7" t="s">
        <v>103</v>
      </c>
      <c r="E225" s="7" t="s">
        <v>102</v>
      </c>
      <c r="F225">
        <v>372006</v>
      </c>
      <c r="G225">
        <v>41995658</v>
      </c>
      <c r="H225">
        <v>885.8</v>
      </c>
      <c r="I225" s="8" t="str">
        <f t="shared" si="3"/>
        <v>201755-64 years</v>
      </c>
    </row>
    <row r="226" spans="2:9">
      <c r="B226">
        <v>2017</v>
      </c>
      <c r="C226">
        <v>2017</v>
      </c>
      <c r="D226" s="7" t="s">
        <v>101</v>
      </c>
      <c r="E226" s="7" t="s">
        <v>100</v>
      </c>
      <c r="F226">
        <v>531610</v>
      </c>
      <c r="G226">
        <v>29683446</v>
      </c>
      <c r="H226">
        <v>1790.9</v>
      </c>
      <c r="I226" s="8" t="str">
        <f t="shared" si="3"/>
        <v>201765-74 years</v>
      </c>
    </row>
    <row r="227" spans="2:9">
      <c r="B227">
        <v>2017</v>
      </c>
      <c r="C227">
        <v>2017</v>
      </c>
      <c r="D227" s="7" t="s">
        <v>99</v>
      </c>
      <c r="E227" s="7" t="s">
        <v>98</v>
      </c>
      <c r="F227">
        <v>657759</v>
      </c>
      <c r="G227">
        <v>14706551</v>
      </c>
      <c r="H227">
        <v>4472.6000000000004</v>
      </c>
      <c r="I227" s="8" t="str">
        <f t="shared" si="3"/>
        <v>201775-84 years</v>
      </c>
    </row>
    <row r="228" spans="2:9">
      <c r="B228">
        <v>2017</v>
      </c>
      <c r="C228">
        <v>2017</v>
      </c>
      <c r="D228" s="7" t="s">
        <v>97</v>
      </c>
      <c r="E228" s="7" t="s">
        <v>96</v>
      </c>
      <c r="F228">
        <v>878035</v>
      </c>
      <c r="G228">
        <v>6468682</v>
      </c>
      <c r="H228">
        <v>13573.6</v>
      </c>
      <c r="I228" s="8" t="str">
        <f t="shared" si="3"/>
        <v>201785+ years</v>
      </c>
    </row>
    <row r="229" spans="2:9">
      <c r="B229">
        <v>2017</v>
      </c>
      <c r="C229">
        <v>2017</v>
      </c>
      <c r="D229" s="7" t="s">
        <v>95</v>
      </c>
      <c r="E229" s="7" t="s">
        <v>94</v>
      </c>
      <c r="F229">
        <v>129</v>
      </c>
      <c r="G229" t="s">
        <v>93</v>
      </c>
      <c r="H229" t="s">
        <v>93</v>
      </c>
      <c r="I229" s="8" t="str">
        <f t="shared" si="3"/>
        <v>2017Not Stated</v>
      </c>
    </row>
    <row r="230" spans="2:9">
      <c r="B230">
        <v>2018</v>
      </c>
      <c r="C230">
        <v>2018</v>
      </c>
      <c r="D230" s="7" t="s">
        <v>117</v>
      </c>
      <c r="E230" s="7" t="s">
        <v>116</v>
      </c>
      <c r="F230">
        <v>21467</v>
      </c>
      <c r="G230">
        <v>3848208</v>
      </c>
      <c r="H230">
        <v>557.79999999999995</v>
      </c>
      <c r="I230" s="8" t="str">
        <f t="shared" si="3"/>
        <v>2018&lt; 1 year</v>
      </c>
    </row>
    <row r="231" spans="2:9">
      <c r="B231">
        <v>2018</v>
      </c>
      <c r="C231">
        <v>2018</v>
      </c>
      <c r="D231" s="7" t="s">
        <v>115</v>
      </c>
      <c r="E231" s="7" t="s">
        <v>114</v>
      </c>
      <c r="F231">
        <v>3830</v>
      </c>
      <c r="G231">
        <v>15962067</v>
      </c>
      <c r="H231">
        <v>24</v>
      </c>
      <c r="I231" s="8" t="str">
        <f t="shared" si="3"/>
        <v>20181-4 years</v>
      </c>
    </row>
    <row r="232" spans="2:9">
      <c r="B232">
        <v>2018</v>
      </c>
      <c r="C232">
        <v>2018</v>
      </c>
      <c r="D232" s="7" t="s">
        <v>113</v>
      </c>
      <c r="E232" s="7" t="s">
        <v>112</v>
      </c>
      <c r="F232">
        <v>5450</v>
      </c>
      <c r="G232">
        <v>41075169</v>
      </c>
      <c r="H232">
        <v>13.3</v>
      </c>
      <c r="I232" s="8" t="str">
        <f t="shared" si="3"/>
        <v>20185-14 years</v>
      </c>
    </row>
    <row r="233" spans="2:9">
      <c r="B233">
        <v>2018</v>
      </c>
      <c r="C233">
        <v>2018</v>
      </c>
      <c r="D233" s="7" t="s">
        <v>111</v>
      </c>
      <c r="E233" s="7" t="s">
        <v>110</v>
      </c>
      <c r="F233">
        <v>30154</v>
      </c>
      <c r="G233">
        <v>42970800</v>
      </c>
      <c r="H233">
        <v>70.2</v>
      </c>
      <c r="I233" s="8" t="str">
        <f t="shared" si="3"/>
        <v>201815-24 years</v>
      </c>
    </row>
    <row r="234" spans="2:9">
      <c r="B234">
        <v>2018</v>
      </c>
      <c r="C234">
        <v>2018</v>
      </c>
      <c r="D234" s="7" t="s">
        <v>109</v>
      </c>
      <c r="E234" s="7" t="s">
        <v>108</v>
      </c>
      <c r="F234">
        <v>58844</v>
      </c>
      <c r="G234">
        <v>45697774</v>
      </c>
      <c r="H234">
        <v>128.80000000000001</v>
      </c>
      <c r="I234" s="8" t="str">
        <f t="shared" si="3"/>
        <v>201825-34 years</v>
      </c>
    </row>
    <row r="235" spans="2:9">
      <c r="B235">
        <v>2018</v>
      </c>
      <c r="C235">
        <v>2018</v>
      </c>
      <c r="D235" s="7" t="s">
        <v>107</v>
      </c>
      <c r="E235" s="7" t="s">
        <v>106</v>
      </c>
      <c r="F235">
        <v>80380</v>
      </c>
      <c r="G235">
        <v>41277888</v>
      </c>
      <c r="H235">
        <v>194.7</v>
      </c>
      <c r="I235" s="8" t="str">
        <f t="shared" si="3"/>
        <v>201835-44 years</v>
      </c>
    </row>
    <row r="236" spans="2:9">
      <c r="B236">
        <v>2018</v>
      </c>
      <c r="C236">
        <v>2018</v>
      </c>
      <c r="D236" s="7" t="s">
        <v>105</v>
      </c>
      <c r="E236" s="7" t="s">
        <v>104</v>
      </c>
      <c r="F236">
        <v>164837</v>
      </c>
      <c r="G236">
        <v>41631699</v>
      </c>
      <c r="H236">
        <v>395.9</v>
      </c>
      <c r="I236" s="8" t="str">
        <f t="shared" si="3"/>
        <v>201845-54 years</v>
      </c>
    </row>
    <row r="237" spans="2:9">
      <c r="B237">
        <v>2018</v>
      </c>
      <c r="C237">
        <v>2018</v>
      </c>
      <c r="D237" s="7" t="s">
        <v>103</v>
      </c>
      <c r="E237" s="7" t="s">
        <v>102</v>
      </c>
      <c r="F237">
        <v>374836</v>
      </c>
      <c r="G237">
        <v>42272636</v>
      </c>
      <c r="H237">
        <v>886.7</v>
      </c>
      <c r="I237" s="8" t="str">
        <f t="shared" si="3"/>
        <v>201855-64 years</v>
      </c>
    </row>
    <row r="238" spans="2:9">
      <c r="B238">
        <v>2018</v>
      </c>
      <c r="C238">
        <v>2018</v>
      </c>
      <c r="D238" s="7" t="s">
        <v>101</v>
      </c>
      <c r="E238" s="7" t="s">
        <v>100</v>
      </c>
      <c r="F238">
        <v>543778</v>
      </c>
      <c r="G238">
        <v>30492316</v>
      </c>
      <c r="H238">
        <v>1783.3</v>
      </c>
      <c r="I238" s="8" t="str">
        <f t="shared" si="3"/>
        <v>201865-74 years</v>
      </c>
    </row>
    <row r="239" spans="2:9">
      <c r="B239">
        <v>2018</v>
      </c>
      <c r="C239">
        <v>2018</v>
      </c>
      <c r="D239" s="7" t="s">
        <v>99</v>
      </c>
      <c r="E239" s="7" t="s">
        <v>98</v>
      </c>
      <c r="F239">
        <v>675205</v>
      </c>
      <c r="G239">
        <v>15394374</v>
      </c>
      <c r="H239">
        <v>4386.1000000000004</v>
      </c>
      <c r="I239" s="8" t="str">
        <f t="shared" si="3"/>
        <v>201875-84 years</v>
      </c>
    </row>
    <row r="240" spans="2:9">
      <c r="B240">
        <v>2018</v>
      </c>
      <c r="C240">
        <v>2018</v>
      </c>
      <c r="D240" s="7" t="s">
        <v>97</v>
      </c>
      <c r="E240" s="7" t="s">
        <v>96</v>
      </c>
      <c r="F240">
        <v>880280</v>
      </c>
      <c r="G240">
        <v>6544503</v>
      </c>
      <c r="H240">
        <v>13450.7</v>
      </c>
      <c r="I240" s="8" t="str">
        <f t="shared" si="3"/>
        <v>201885+ years</v>
      </c>
    </row>
    <row r="241" spans="2:9">
      <c r="B241">
        <v>2018</v>
      </c>
      <c r="C241">
        <v>2018</v>
      </c>
      <c r="D241" s="7" t="s">
        <v>95</v>
      </c>
      <c r="E241" s="7" t="s">
        <v>94</v>
      </c>
      <c r="F241">
        <v>144</v>
      </c>
      <c r="G241" t="s">
        <v>93</v>
      </c>
      <c r="H241" t="s">
        <v>93</v>
      </c>
      <c r="I241" s="8" t="str">
        <f t="shared" si="3"/>
        <v>2018Not Stated</v>
      </c>
    </row>
    <row r="242" spans="2:9">
      <c r="B242">
        <v>2019</v>
      </c>
      <c r="C242">
        <v>2019</v>
      </c>
      <c r="D242" s="7" t="s">
        <v>117</v>
      </c>
      <c r="E242" s="7" t="s">
        <v>116</v>
      </c>
      <c r="F242">
        <v>20921</v>
      </c>
      <c r="G242">
        <v>3783052</v>
      </c>
      <c r="H242">
        <v>553</v>
      </c>
      <c r="I242" s="8" t="str">
        <f t="shared" si="3"/>
        <v>2019&lt; 1 year</v>
      </c>
    </row>
    <row r="243" spans="2:9">
      <c r="B243">
        <v>2019</v>
      </c>
      <c r="C243">
        <v>2019</v>
      </c>
      <c r="D243" s="7" t="s">
        <v>115</v>
      </c>
      <c r="E243" s="7" t="s">
        <v>114</v>
      </c>
      <c r="F243">
        <v>3676</v>
      </c>
      <c r="G243">
        <v>15793631</v>
      </c>
      <c r="H243">
        <v>23.3</v>
      </c>
      <c r="I243" s="8" t="str">
        <f t="shared" si="3"/>
        <v>20191-4 years</v>
      </c>
    </row>
    <row r="244" spans="2:9">
      <c r="B244">
        <v>2019</v>
      </c>
      <c r="C244">
        <v>2019</v>
      </c>
      <c r="D244" s="7" t="s">
        <v>113</v>
      </c>
      <c r="E244" s="7" t="s">
        <v>112</v>
      </c>
      <c r="F244">
        <v>5497</v>
      </c>
      <c r="G244">
        <v>40994163</v>
      </c>
      <c r="H244">
        <v>13.4</v>
      </c>
      <c r="I244" s="8" t="str">
        <f t="shared" si="3"/>
        <v>20195-14 years</v>
      </c>
    </row>
    <row r="245" spans="2:9">
      <c r="B245">
        <v>2019</v>
      </c>
      <c r="C245">
        <v>2019</v>
      </c>
      <c r="D245" s="7" t="s">
        <v>111</v>
      </c>
      <c r="E245" s="7" t="s">
        <v>110</v>
      </c>
      <c r="F245">
        <v>29771</v>
      </c>
      <c r="G245">
        <v>42687510</v>
      </c>
      <c r="H245">
        <v>69.7</v>
      </c>
      <c r="I245" s="8" t="str">
        <f t="shared" si="3"/>
        <v>201915-24 years</v>
      </c>
    </row>
    <row r="246" spans="2:9">
      <c r="B246">
        <v>2019</v>
      </c>
      <c r="C246">
        <v>2019</v>
      </c>
      <c r="D246" s="7" t="s">
        <v>109</v>
      </c>
      <c r="E246" s="7" t="s">
        <v>108</v>
      </c>
      <c r="F246">
        <v>59178</v>
      </c>
      <c r="G246">
        <v>45940321</v>
      </c>
      <c r="H246">
        <v>128.80000000000001</v>
      </c>
      <c r="I246" s="8" t="str">
        <f t="shared" si="3"/>
        <v>201925-34 years</v>
      </c>
    </row>
    <row r="247" spans="2:9">
      <c r="B247">
        <v>2019</v>
      </c>
      <c r="C247">
        <v>2019</v>
      </c>
      <c r="D247" s="7" t="s">
        <v>107</v>
      </c>
      <c r="E247" s="7" t="s">
        <v>106</v>
      </c>
      <c r="F247">
        <v>82986</v>
      </c>
      <c r="G247">
        <v>41659144</v>
      </c>
      <c r="H247">
        <v>199.2</v>
      </c>
      <c r="I247" s="8" t="str">
        <f t="shared" si="3"/>
        <v>201935-44 years</v>
      </c>
    </row>
    <row r="248" spans="2:9">
      <c r="B248">
        <v>2019</v>
      </c>
      <c r="C248">
        <v>2019</v>
      </c>
      <c r="D248" s="7" t="s">
        <v>105</v>
      </c>
      <c r="E248" s="7" t="s">
        <v>104</v>
      </c>
      <c r="F248">
        <v>160393</v>
      </c>
      <c r="G248">
        <v>40874902</v>
      </c>
      <c r="H248">
        <v>392.4</v>
      </c>
      <c r="I248" s="8" t="str">
        <f t="shared" si="3"/>
        <v>201945-54 years</v>
      </c>
    </row>
    <row r="249" spans="2:9">
      <c r="B249">
        <v>2019</v>
      </c>
      <c r="C249">
        <v>2019</v>
      </c>
      <c r="D249" s="7" t="s">
        <v>103</v>
      </c>
      <c r="E249" s="7" t="s">
        <v>102</v>
      </c>
      <c r="F249">
        <v>374937</v>
      </c>
      <c r="G249">
        <v>42448537</v>
      </c>
      <c r="H249">
        <v>883.3</v>
      </c>
      <c r="I249" s="8" t="str">
        <f t="shared" si="3"/>
        <v>201955-64 years</v>
      </c>
    </row>
    <row r="250" spans="2:9">
      <c r="B250">
        <v>2019</v>
      </c>
      <c r="C250">
        <v>2019</v>
      </c>
      <c r="D250" s="7" t="s">
        <v>101</v>
      </c>
      <c r="E250" s="7" t="s">
        <v>100</v>
      </c>
      <c r="F250">
        <v>555559</v>
      </c>
      <c r="G250">
        <v>31483433</v>
      </c>
      <c r="H250">
        <v>1764.6</v>
      </c>
      <c r="I250" s="8" t="str">
        <f t="shared" si="3"/>
        <v>201965-74 years</v>
      </c>
    </row>
    <row r="251" spans="2:9">
      <c r="B251">
        <v>2019</v>
      </c>
      <c r="C251">
        <v>2019</v>
      </c>
      <c r="D251" s="7" t="s">
        <v>99</v>
      </c>
      <c r="E251" s="7" t="s">
        <v>98</v>
      </c>
      <c r="F251">
        <v>688027</v>
      </c>
      <c r="G251">
        <v>15969872</v>
      </c>
      <c r="H251">
        <v>4308.3</v>
      </c>
      <c r="I251" s="8" t="str">
        <f t="shared" si="3"/>
        <v>201975-84 years</v>
      </c>
    </row>
    <row r="252" spans="2:9">
      <c r="B252">
        <v>2019</v>
      </c>
      <c r="C252">
        <v>2019</v>
      </c>
      <c r="D252" s="7" t="s">
        <v>97</v>
      </c>
      <c r="E252" s="7" t="s">
        <v>96</v>
      </c>
      <c r="F252">
        <v>873746</v>
      </c>
      <c r="G252">
        <v>6604958</v>
      </c>
      <c r="H252">
        <v>13228.6</v>
      </c>
      <c r="I252" s="8" t="str">
        <f t="shared" si="3"/>
        <v>201985+ years</v>
      </c>
    </row>
    <row r="253" spans="2:9">
      <c r="B253">
        <v>2019</v>
      </c>
      <c r="C253">
        <v>2019</v>
      </c>
      <c r="D253" s="7" t="s">
        <v>95</v>
      </c>
      <c r="E253" s="7" t="s">
        <v>94</v>
      </c>
      <c r="F253">
        <v>147</v>
      </c>
      <c r="G253" t="s">
        <v>93</v>
      </c>
      <c r="H253" t="s">
        <v>93</v>
      </c>
      <c r="I253" s="8" t="str">
        <f t="shared" si="3"/>
        <v>2019Not Stated</v>
      </c>
    </row>
    <row r="254" spans="2:9">
      <c r="B254">
        <v>2020</v>
      </c>
      <c r="C254">
        <v>2020</v>
      </c>
      <c r="D254" s="7" t="s">
        <v>117</v>
      </c>
      <c r="E254" s="7" t="s">
        <v>116</v>
      </c>
      <c r="F254">
        <v>19582</v>
      </c>
      <c r="G254">
        <v>3735010</v>
      </c>
      <c r="H254">
        <v>524.29999999999995</v>
      </c>
      <c r="I254" s="8" t="str">
        <f t="shared" si="3"/>
        <v>2020&lt; 1 year</v>
      </c>
    </row>
    <row r="255" spans="2:9">
      <c r="B255">
        <v>2020</v>
      </c>
      <c r="C255">
        <v>2020</v>
      </c>
      <c r="D255" s="7" t="s">
        <v>115</v>
      </c>
      <c r="E255" s="7" t="s">
        <v>114</v>
      </c>
      <c r="F255">
        <v>3529</v>
      </c>
      <c r="G255">
        <v>15566282</v>
      </c>
      <c r="H255">
        <v>22.7</v>
      </c>
      <c r="I255" s="8" t="str">
        <f t="shared" si="3"/>
        <v>20201-4 years</v>
      </c>
    </row>
    <row r="256" spans="2:9">
      <c r="B256">
        <v>2020</v>
      </c>
      <c r="C256">
        <v>2020</v>
      </c>
      <c r="D256" s="7" t="s">
        <v>113</v>
      </c>
      <c r="E256" s="7" t="s">
        <v>112</v>
      </c>
      <c r="F256">
        <v>5623</v>
      </c>
      <c r="G256">
        <v>40992134</v>
      </c>
      <c r="H256">
        <v>13.7</v>
      </c>
      <c r="I256" s="8" t="str">
        <f t="shared" si="3"/>
        <v>20205-14 years</v>
      </c>
    </row>
    <row r="257" spans="1:9">
      <c r="B257">
        <v>2020</v>
      </c>
      <c r="C257">
        <v>2020</v>
      </c>
      <c r="D257" s="7" t="s">
        <v>111</v>
      </c>
      <c r="E257" s="7" t="s">
        <v>110</v>
      </c>
      <c r="F257">
        <v>35816</v>
      </c>
      <c r="G257">
        <v>42555684</v>
      </c>
      <c r="H257">
        <v>84.2</v>
      </c>
      <c r="I257" s="8" t="str">
        <f t="shared" si="3"/>
        <v>202015-24 years</v>
      </c>
    </row>
    <row r="258" spans="1:9">
      <c r="B258">
        <v>2020</v>
      </c>
      <c r="C258">
        <v>2020</v>
      </c>
      <c r="D258" s="7" t="s">
        <v>109</v>
      </c>
      <c r="E258" s="7" t="s">
        <v>108</v>
      </c>
      <c r="F258">
        <v>73486</v>
      </c>
      <c r="G258">
        <v>46069646</v>
      </c>
      <c r="H258">
        <v>159.5</v>
      </c>
      <c r="I258" s="8" t="str">
        <f t="shared" si="3"/>
        <v>202025-34 years</v>
      </c>
    </row>
    <row r="259" spans="1:9">
      <c r="B259">
        <v>2020</v>
      </c>
      <c r="C259">
        <v>2020</v>
      </c>
      <c r="D259" s="7" t="s">
        <v>107</v>
      </c>
      <c r="E259" s="7" t="s">
        <v>106</v>
      </c>
      <c r="F259">
        <v>104490</v>
      </c>
      <c r="G259">
        <v>42136192</v>
      </c>
      <c r="H259">
        <v>248</v>
      </c>
      <c r="I259" s="8" t="str">
        <f t="shared" ref="I259:I265" si="4">C259&amp;D259</f>
        <v>202035-44 years</v>
      </c>
    </row>
    <row r="260" spans="1:9">
      <c r="B260">
        <v>2020</v>
      </c>
      <c r="C260">
        <v>2020</v>
      </c>
      <c r="D260" s="7" t="s">
        <v>105</v>
      </c>
      <c r="E260" s="7" t="s">
        <v>104</v>
      </c>
      <c r="F260">
        <v>191142</v>
      </c>
      <c r="G260">
        <v>40366133</v>
      </c>
      <c r="H260">
        <v>473.5</v>
      </c>
      <c r="I260" s="8" t="str">
        <f t="shared" si="4"/>
        <v>202045-54 years</v>
      </c>
    </row>
    <row r="261" spans="1:9">
      <c r="B261">
        <v>2020</v>
      </c>
      <c r="C261">
        <v>2020</v>
      </c>
      <c r="D261" s="7" t="s">
        <v>103</v>
      </c>
      <c r="E261" s="7" t="s">
        <v>102</v>
      </c>
      <c r="F261">
        <v>440549</v>
      </c>
      <c r="G261">
        <v>42403677</v>
      </c>
      <c r="H261">
        <v>1038.9000000000001</v>
      </c>
      <c r="I261" s="8" t="str">
        <f t="shared" si="4"/>
        <v>202055-64 years</v>
      </c>
    </row>
    <row r="262" spans="1:9">
      <c r="B262">
        <v>2020</v>
      </c>
      <c r="C262">
        <v>2020</v>
      </c>
      <c r="D262" s="7" t="s">
        <v>101</v>
      </c>
      <c r="E262" s="7" t="s">
        <v>100</v>
      </c>
      <c r="F262">
        <v>674507</v>
      </c>
      <c r="G262">
        <v>32549398</v>
      </c>
      <c r="H262">
        <v>2072.3000000000002</v>
      </c>
      <c r="I262" s="8" t="str">
        <f t="shared" si="4"/>
        <v>202065-74 years</v>
      </c>
    </row>
    <row r="263" spans="1:9">
      <c r="B263">
        <v>2020</v>
      </c>
      <c r="C263">
        <v>2020</v>
      </c>
      <c r="D263" s="7" t="s">
        <v>99</v>
      </c>
      <c r="E263" s="7" t="s">
        <v>98</v>
      </c>
      <c r="F263">
        <v>822084</v>
      </c>
      <c r="G263">
        <v>16451547</v>
      </c>
      <c r="H263">
        <v>4997</v>
      </c>
      <c r="I263" s="8" t="str">
        <f t="shared" si="4"/>
        <v>202075-84 years</v>
      </c>
    </row>
    <row r="264" spans="1:9">
      <c r="B264">
        <v>2020</v>
      </c>
      <c r="C264">
        <v>2020</v>
      </c>
      <c r="D264" s="7" t="s">
        <v>97</v>
      </c>
      <c r="E264" s="7" t="s">
        <v>96</v>
      </c>
      <c r="F264">
        <v>1012805</v>
      </c>
      <c r="G264">
        <v>6658420</v>
      </c>
      <c r="H264">
        <v>15210.9</v>
      </c>
      <c r="I264" s="8" t="str">
        <f t="shared" si="4"/>
        <v>202085+ years</v>
      </c>
    </row>
    <row r="265" spans="1:9">
      <c r="B265">
        <v>2020</v>
      </c>
      <c r="C265">
        <v>2020</v>
      </c>
      <c r="D265" s="7" t="s">
        <v>95</v>
      </c>
      <c r="E265" s="7" t="s">
        <v>94</v>
      </c>
      <c r="F265">
        <v>116</v>
      </c>
      <c r="G265" t="s">
        <v>93</v>
      </c>
      <c r="H265" t="s">
        <v>93</v>
      </c>
      <c r="I265" s="8" t="str">
        <f t="shared" si="4"/>
        <v>2020Not Stated</v>
      </c>
    </row>
    <row r="266" spans="1:9">
      <c r="A266" t="s">
        <v>8</v>
      </c>
    </row>
    <row r="267" spans="1:9">
      <c r="A267" t="s">
        <v>9</v>
      </c>
    </row>
    <row r="268" spans="1:9">
      <c r="A268" t="s">
        <v>10</v>
      </c>
    </row>
    <row r="269" spans="1:9">
      <c r="A269" t="s">
        <v>92</v>
      </c>
    </row>
    <row r="270" spans="1:9">
      <c r="A270" t="s">
        <v>91</v>
      </c>
    </row>
    <row r="271" spans="1:9">
      <c r="A271" t="s">
        <v>13</v>
      </c>
    </row>
    <row r="272" spans="1:9">
      <c r="A272" t="s">
        <v>14</v>
      </c>
    </row>
    <row r="273" spans="1:1">
      <c r="A273" t="s">
        <v>16</v>
      </c>
    </row>
    <row r="274" spans="1:1">
      <c r="A274" t="s">
        <v>17</v>
      </c>
    </row>
    <row r="275" spans="1:1">
      <c r="A275" t="s">
        <v>8</v>
      </c>
    </row>
    <row r="276" spans="1:1">
      <c r="A276" t="s">
        <v>18</v>
      </c>
    </row>
    <row r="277" spans="1:1">
      <c r="A277" t="s">
        <v>8</v>
      </c>
    </row>
    <row r="278" spans="1:1">
      <c r="A278" t="s">
        <v>90</v>
      </c>
    </row>
    <row r="279" spans="1:1">
      <c r="A279" t="s">
        <v>8</v>
      </c>
    </row>
    <row r="280" spans="1:1">
      <c r="A280" t="s">
        <v>20</v>
      </c>
    </row>
    <row r="281" spans="1:1">
      <c r="A281" t="s">
        <v>21</v>
      </c>
    </row>
    <row r="282" spans="1:1">
      <c r="A282" t="s">
        <v>22</v>
      </c>
    </row>
    <row r="283" spans="1:1">
      <c r="A283" t="s">
        <v>89</v>
      </c>
    </row>
    <row r="284" spans="1:1">
      <c r="A284" t="s">
        <v>8</v>
      </c>
    </row>
    <row r="285" spans="1:1">
      <c r="A285" t="s">
        <v>24</v>
      </c>
    </row>
    <row r="286" spans="1:1">
      <c r="A286" t="s">
        <v>25</v>
      </c>
    </row>
    <row r="287" spans="1:1">
      <c r="A287" t="s">
        <v>26</v>
      </c>
    </row>
    <row r="288" spans="1:1">
      <c r="A288" t="s">
        <v>88</v>
      </c>
    </row>
    <row r="289" spans="1:1">
      <c r="A289" t="s">
        <v>87</v>
      </c>
    </row>
    <row r="290" spans="1:1">
      <c r="A290" t="s">
        <v>86</v>
      </c>
    </row>
    <row r="291" spans="1:1">
      <c r="A291" t="s">
        <v>85</v>
      </c>
    </row>
    <row r="292" spans="1:1">
      <c r="A292" t="s">
        <v>33</v>
      </c>
    </row>
    <row r="293" spans="1:1">
      <c r="A293" t="s">
        <v>34</v>
      </c>
    </row>
    <row r="294" spans="1:1">
      <c r="A294" t="s">
        <v>35</v>
      </c>
    </row>
    <row r="295" spans="1:1">
      <c r="A295" t="s">
        <v>36</v>
      </c>
    </row>
    <row r="296" spans="1:1">
      <c r="A296" t="s">
        <v>37</v>
      </c>
    </row>
    <row r="297" spans="1:1">
      <c r="A297" t="s">
        <v>38</v>
      </c>
    </row>
    <row r="298" spans="1:1">
      <c r="A298" t="s">
        <v>39</v>
      </c>
    </row>
    <row r="299" spans="1:1">
      <c r="A299" t="s">
        <v>40</v>
      </c>
    </row>
    <row r="300" spans="1:1">
      <c r="A300" t="s">
        <v>41</v>
      </c>
    </row>
    <row r="301" spans="1:1">
      <c r="A301" t="s">
        <v>42</v>
      </c>
    </row>
    <row r="302" spans="1:1">
      <c r="A302" t="s">
        <v>43</v>
      </c>
    </row>
    <row r="303" spans="1:1">
      <c r="A303" t="s">
        <v>44</v>
      </c>
    </row>
    <row r="304" spans="1:1">
      <c r="A304" t="s">
        <v>45</v>
      </c>
    </row>
    <row r="305" spans="1:1">
      <c r="A305" t="s">
        <v>46</v>
      </c>
    </row>
    <row r="306" spans="1:1">
      <c r="A306" t="s">
        <v>47</v>
      </c>
    </row>
    <row r="307" spans="1:1">
      <c r="A307" t="s">
        <v>48</v>
      </c>
    </row>
    <row r="308" spans="1:1">
      <c r="A308" t="s">
        <v>49</v>
      </c>
    </row>
    <row r="309" spans="1:1">
      <c r="A309" t="s">
        <v>50</v>
      </c>
    </row>
    <row r="310" spans="1:1">
      <c r="A310" t="s">
        <v>51</v>
      </c>
    </row>
    <row r="311" spans="1:1">
      <c r="A311" t="s">
        <v>84</v>
      </c>
    </row>
    <row r="312" spans="1:1">
      <c r="A31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Charts</vt:lpstr>
      </vt:variant>
      <vt:variant>
        <vt:i4>2</vt:i4>
      </vt:variant>
    </vt:vector>
  </HeadingPairs>
  <TitlesOfParts>
    <vt:vector size="12" baseType="lpstr">
      <vt:lpstr>Rates data 1999-2020</vt:lpstr>
      <vt:lpstr>Rates data 2018-2021 Prov</vt:lpstr>
      <vt:lpstr>Rates Table</vt:lpstr>
      <vt:lpstr>Life expectancy data</vt:lpstr>
      <vt:lpstr>Sex data 1999-2020</vt:lpstr>
      <vt:lpstr>Sex data 2018-2022 Prov</vt:lpstr>
      <vt:lpstr>Sex Table</vt:lpstr>
      <vt:lpstr>Age Table</vt:lpstr>
      <vt:lpstr>Age Groups Data 1999-2020</vt:lpstr>
      <vt:lpstr>Age groups Data 2021 Prov</vt:lpstr>
      <vt:lpstr>Rates Chart</vt:lpstr>
      <vt:lpstr>Sex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Pat Campbell</dc:creator>
  <cp:lastModifiedBy>Mary Pat Campbell</cp:lastModifiedBy>
  <dcterms:created xsi:type="dcterms:W3CDTF">2022-10-07T13:16:03Z</dcterms:created>
  <dcterms:modified xsi:type="dcterms:W3CDTF">2022-10-17T15:39:59Z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{26C1C0C8-BA8C-4BC8-B428-9ADA8BA6708C}</vt:lpwstr>
  </property>
</Properties>
</file>