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1640" activeTab="1"/>
  </bookViews>
  <sheets>
    <sheet name="Disclaimer" sheetId="1" r:id="rId1"/>
    <sheet name="Pension arbitrage" sheetId="2" r:id="rId2"/>
  </sheets>
  <definedNames>
    <definedName name="equity1">'Pension arbitrage'!$D$6</definedName>
    <definedName name="equity2">'Pension arbitrage'!$E$6</definedName>
    <definedName name="Rb">'Pension arbitrage'!$K$11</definedName>
    <definedName name="Re">'Pension arbitrage'!$K$10</definedName>
    <definedName name="Tb">'Pension arbitrage'!$H$11</definedName>
    <definedName name="Tc">'Pension arbitrage'!$H$13</definedName>
    <definedName name="Te">'Pension arbitrage'!$H$10</definedName>
    <definedName name="tweaks">'Pension arbitrage'!$B$66</definedName>
  </definedNames>
  <calcPr fullCalcOnLoad="1" iterate="1" iterateCount="100" iterateDelta="0.001"/>
</workbook>
</file>

<file path=xl/sharedStrings.xml><?xml version="1.0" encoding="utf-8"?>
<sst xmlns="http://schemas.openxmlformats.org/spreadsheetml/2006/main" count="113" uniqueCount="80">
  <si>
    <t>Table 1: Individual Investor Portfolio ($ Millions)</t>
  </si>
  <si>
    <t>Pension Plan</t>
  </si>
  <si>
    <t>Before</t>
  </si>
  <si>
    <t>After</t>
  </si>
  <si>
    <t>Investor Holdings</t>
  </si>
  <si>
    <t>Equity</t>
  </si>
  <si>
    <t>Table 2: Assumptions</t>
  </si>
  <si>
    <t>Bond</t>
  </si>
  <si>
    <t>Indirect holdings:</t>
  </si>
  <si>
    <t>Tax Rates</t>
  </si>
  <si>
    <t>Returns</t>
  </si>
  <si>
    <t>through corporate pension plan</t>
  </si>
  <si>
    <t>Personal tax rates</t>
  </si>
  <si>
    <t xml:space="preserve"> Equity</t>
  </si>
  <si>
    <t xml:space="preserve"> - Equity tax rate</t>
  </si>
  <si>
    <t xml:space="preserve"> - Equity</t>
  </si>
  <si>
    <t xml:space="preserve"> Bond</t>
  </si>
  <si>
    <t xml:space="preserve"> - Bond tax rate</t>
  </si>
  <si>
    <t xml:space="preserve"> - Bonds</t>
  </si>
  <si>
    <t>Total indirect holdings</t>
  </si>
  <si>
    <t xml:space="preserve"> Corporate tax rate</t>
  </si>
  <si>
    <t>Investors direct holdings</t>
  </si>
  <si>
    <t>Total direct holdings</t>
  </si>
  <si>
    <t>Arbitrage Summary ($ Thousands)</t>
  </si>
  <si>
    <t>Investors combined holdings</t>
  </si>
  <si>
    <t>Risk-free after-tax difference in investor returns</t>
  </si>
  <si>
    <t xml:space="preserve"> (3B less 3A)</t>
  </si>
  <si>
    <t>Amount investors would need to generate</t>
  </si>
  <si>
    <t>Total portfolio</t>
  </si>
  <si>
    <t>such risk-free after-tax return this year</t>
  </si>
  <si>
    <t>Table 3A: Individual Investor Portfolio Return ($ Thousands)</t>
  </si>
  <si>
    <t>Pension Plan: Equity</t>
  </si>
  <si>
    <t>Investor</t>
  </si>
  <si>
    <t>Pre-tax</t>
  </si>
  <si>
    <t>Personal</t>
  </si>
  <si>
    <t>After-tax</t>
  </si>
  <si>
    <t>Holdings</t>
  </si>
  <si>
    <t>Income</t>
  </si>
  <si>
    <t>Tax</t>
  </si>
  <si>
    <t>Table 3B: Individual Investor Portfolio Return ($ Thousands)</t>
  </si>
  <si>
    <t>Pension Plan: Bonds</t>
  </si>
  <si>
    <t>Base Data ($ Millions)</t>
  </si>
  <si>
    <t>Total individual portfolios</t>
  </si>
  <si>
    <t>Desired equity</t>
  </si>
  <si>
    <t>Desired bonds</t>
  </si>
  <si>
    <t>Gross pension plan assets</t>
  </si>
  <si>
    <t>Tweaking the Numbers</t>
  </si>
  <si>
    <t>Macros</t>
  </si>
  <si>
    <t xml:space="preserve">The following examples illustrate how the spreadsheet model responds to assumption changes. </t>
  </si>
  <si>
    <t>Defaults</t>
  </si>
  <si>
    <t>In turn, lessons about the strength and the limitations of the arbitrage can be realized:</t>
  </si>
  <si>
    <t>1) Try varying the equity return assumption, say, to 20% or -5%. Notice that the annual arbitrage remains $4,062,500.</t>
  </si>
  <si>
    <t>Equity Ret 20%</t>
  </si>
  <si>
    <t>Equity Ret -5%</t>
  </si>
  <si>
    <t>2) Vary the bond return assumption to 2% or 8%. The annual arbitrage changes proportionately to $1,625,000 or $6,500,000.</t>
  </si>
  <si>
    <t>The irrelevance of equity returns and the proportionately of the bond returns verifies that the arbitrage is free of market risk.</t>
  </si>
  <si>
    <t>Observe that the $135 million investors would need is the same even with changing bond returns.</t>
  </si>
  <si>
    <t>Bond Ret 2%</t>
  </si>
  <si>
    <t>The value lost by investing in equities is based on tax rate assumptions alone.</t>
  </si>
  <si>
    <t>Bond Ret 8%</t>
  </si>
  <si>
    <t>3) Vary the spread between personal tax rates on bonds and stocks (initially 25%).</t>
  </si>
  <si>
    <t xml:space="preserve"> See that the annual arbitrage ($4,062,500) is proportional to the spread.</t>
  </si>
  <si>
    <t xml:space="preserve"> If the effective equity personal tax rate is only 10%, the arbitrage increases to $4,875,000.</t>
  </si>
  <si>
    <t>Tax Rates 10 40</t>
  </si>
  <si>
    <t xml:space="preserve"> If the effective personal tax rate on bonds is 30%, the arbitrage shrinks to $2,437,500.</t>
  </si>
  <si>
    <t>Tax Rates 15 30</t>
  </si>
  <si>
    <t>4) Reverse the relationship between the tax rates, letting the personal rate on equity returns exceed that on bonds.</t>
  </si>
  <si>
    <t xml:space="preserve"> Now the arbitrage becomes negative. This demonstrates that the arbitrage is only as true as our current tax structure.</t>
  </si>
  <si>
    <t>Reverse Tax Rates</t>
  </si>
  <si>
    <t>5) Change the corporate tax rate to 0%. Note that the annual arbitrage increases to $6,250,000.</t>
  </si>
  <si>
    <t xml:space="preserve"> This means that even if a company is not paying corporate taxes, as long as the plan is well-funded,</t>
  </si>
  <si>
    <t>0% Corp Tax</t>
  </si>
  <si>
    <t xml:space="preserve"> shareholder value can be increased by investing plan assets in bonds rather than stocks.</t>
  </si>
  <si>
    <t>6) We have used a pension asset allocation that is either 100% bonds or stocks. Change the "before" equity allocation to 60%</t>
  </si>
  <si>
    <t xml:space="preserve">  -- the "classic" 60/40 mix. Not surprisingly the annual arbitrage shrinks by 40% to $2,437,500.</t>
  </si>
  <si>
    <t>60:40</t>
  </si>
  <si>
    <t xml:space="preserve"> Next, restore the "before" allocation and change the "after" allocation to -50%. Notice that we now have 150% in bonds.</t>
  </si>
  <si>
    <t>150% Bonds</t>
  </si>
  <si>
    <t xml:space="preserve"> The arbitrage increases by 50% to $6,093,750. This position can easily be created using derivative instruments.</t>
  </si>
  <si>
    <t xml:space="preserve"> It may also be created by offering equity returns on cash balance plan accounts. Why might such strategies be good or poor ideas in practice?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</si>
</sst>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0.0000\)"/>
    <numFmt numFmtId="165" formatCode="&quot;$&quot;#,##0"/>
    <numFmt numFmtId="166" formatCode="0.0000%"/>
    <numFmt numFmtId="167" formatCode="&quot;$&quot;#,##0.0000_);\(&quot;$&quot;#,##0.0000\)"/>
    <numFmt numFmtId="168" formatCode="0.0000"/>
    <numFmt numFmtId="169" formatCode="0.000000"/>
    <numFmt numFmtId="170" formatCode="&quot;$&quot;#,##0.0_);\(&quot;$&quot;#,##0.0\)"/>
    <numFmt numFmtId="171" formatCode="&quot;Yes&quot;;&quot;Yes&quot;;&quot;No&quot;"/>
    <numFmt numFmtId="172" formatCode="&quot;True&quot;;&quot;True&quot;;&quot;False&quot;"/>
    <numFmt numFmtId="173" formatCode="&quot;On&quot;;&quot;On&quot;;&quot;Off&quot;"/>
    <numFmt numFmtId="174" formatCode="[$€-2]\ #,##0.00_);[Red]\([$€-2]\ #,##0.00\)"/>
  </numFmts>
  <fonts count="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0"/>
      <color indexed="12"/>
      <name val="Arial"/>
      <family val="2"/>
    </font>
    <font>
      <b/>
      <sz val="10"/>
      <color indexed="53"/>
      <name val="Arial"/>
      <family val="2"/>
    </font>
    <font>
      <i/>
      <sz val="10"/>
      <name val="Arial"/>
      <family val="2"/>
    </font>
  </fonts>
  <fills count="2">
    <fill>
      <patternFill/>
    </fill>
    <fill>
      <patternFill patternType="gray125"/>
    </fill>
  </fills>
  <borders count="37">
    <border>
      <left/>
      <right/>
      <top/>
      <bottom/>
      <diagonal/>
    </border>
    <border>
      <left style="double"/>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double"/>
      <top style="thin"/>
      <bottom style="thin"/>
    </border>
    <border>
      <left style="thin"/>
      <right>
        <color indexed="63"/>
      </right>
      <top style="thin"/>
      <bottom>
        <color indexed="63"/>
      </bottom>
    </border>
    <border>
      <left style="thin"/>
      <right style="double"/>
      <top style="thin"/>
      <bottom>
        <color indexed="63"/>
      </bottom>
    </border>
    <border>
      <left style="double"/>
      <right>
        <color indexed="63"/>
      </right>
      <top>
        <color indexed="63"/>
      </top>
      <bottom style="thin"/>
    </border>
    <border>
      <left style="thin"/>
      <right>
        <color indexed="63"/>
      </right>
      <top>
        <color indexed="63"/>
      </top>
      <bottom style="thin"/>
    </border>
    <border>
      <left style="thin"/>
      <right style="double"/>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double"/>
      <top>
        <color indexed="63"/>
      </top>
      <bottom>
        <color indexed="63"/>
      </bottom>
    </border>
    <border>
      <left style="thin"/>
      <right style="thin"/>
      <top style="thin"/>
      <bottom style="thin"/>
    </border>
    <border>
      <left style="thin"/>
      <right style="thin"/>
      <top style="thin"/>
      <bottom>
        <color indexed="63"/>
      </bottom>
    </border>
    <border>
      <left>
        <color indexed="63"/>
      </left>
      <right style="double"/>
      <top>
        <color indexed="63"/>
      </top>
      <bottom>
        <color indexed="63"/>
      </bottom>
    </border>
    <border>
      <left style="thin"/>
      <right style="thin"/>
      <top>
        <color indexed="63"/>
      </top>
      <bottom>
        <color indexed="63"/>
      </bottom>
    </border>
    <border>
      <left style="double"/>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color indexed="63"/>
      </right>
      <top style="thin"/>
      <bottom style="double"/>
    </border>
    <border>
      <left style="thin"/>
      <right style="double"/>
      <top>
        <color indexed="63"/>
      </top>
      <bottom style="double"/>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0" xfId="0"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4" fillId="0" borderId="4" xfId="0" applyNumberFormat="1" applyFont="1" applyBorder="1" applyAlignment="1">
      <alignment horizontal="right"/>
    </xf>
    <xf numFmtId="9" fontId="4" fillId="0" borderId="5" xfId="0" applyNumberFormat="1" applyFont="1" applyBorder="1" applyAlignment="1">
      <alignment horizontal="right"/>
    </xf>
    <xf numFmtId="0" fontId="0" fillId="0" borderId="3" xfId="0" applyFont="1" applyBorder="1" applyAlignment="1">
      <alignment horizontal="right"/>
    </xf>
    <xf numFmtId="9" fontId="5" fillId="0" borderId="6" xfId="0" applyNumberFormat="1" applyFont="1" applyBorder="1" applyAlignment="1" applyProtection="1">
      <alignment horizontal="right"/>
      <protection locked="0"/>
    </xf>
    <xf numFmtId="9" fontId="5" fillId="0" borderId="7" xfId="0" applyNumberFormat="1" applyFont="1" applyBorder="1" applyAlignment="1" applyProtection="1">
      <alignment horizontal="right"/>
      <protection locked="0"/>
    </xf>
    <xf numFmtId="0" fontId="0" fillId="0" borderId="8" xfId="0" applyBorder="1" applyAlignment="1">
      <alignment/>
    </xf>
    <xf numFmtId="0" fontId="0" fillId="0" borderId="9" xfId="0" applyBorder="1" applyAlignment="1">
      <alignment horizontal="right"/>
    </xf>
    <xf numFmtId="9" fontId="0" fillId="0" borderId="9" xfId="0" applyNumberFormat="1" applyFont="1" applyBorder="1" applyAlignment="1" applyProtection="1">
      <alignment horizontal="right"/>
      <protection/>
    </xf>
    <xf numFmtId="9" fontId="0" fillId="0" borderId="10" xfId="0" applyNumberFormat="1" applyFont="1" applyBorder="1" applyAlignment="1" applyProtection="1">
      <alignment horizontal="right"/>
      <protection/>
    </xf>
    <xf numFmtId="0" fontId="4" fillId="0" borderId="11" xfId="0" applyFont="1" applyBorder="1" applyAlignment="1">
      <alignment horizontal="center"/>
    </xf>
    <xf numFmtId="0" fontId="4" fillId="0" borderId="12" xfId="0" applyFont="1" applyBorder="1" applyAlignment="1">
      <alignment horizontal="center"/>
    </xf>
    <xf numFmtId="0" fontId="0" fillId="0" borderId="1" xfId="0" applyBorder="1" applyAlignment="1">
      <alignment/>
    </xf>
    <xf numFmtId="0" fontId="0" fillId="0" borderId="6" xfId="0" applyBorder="1" applyAlignment="1">
      <alignment/>
    </xf>
    <xf numFmtId="0" fontId="0" fillId="0" borderId="3" xfId="0" applyBorder="1" applyAlignment="1">
      <alignment/>
    </xf>
    <xf numFmtId="0" fontId="0" fillId="0" borderId="13" xfId="0" applyBorder="1" applyAlignment="1">
      <alignment/>
    </xf>
    <xf numFmtId="0" fontId="4" fillId="0" borderId="14" xfId="0" applyFont="1" applyBorder="1" applyAlignment="1">
      <alignment horizontal="left" wrapText="1"/>
    </xf>
    <xf numFmtId="0" fontId="0" fillId="0" borderId="2" xfId="0" applyBorder="1" applyAlignment="1">
      <alignment horizontal="center"/>
    </xf>
    <xf numFmtId="0" fontId="0" fillId="0" borderId="3" xfId="0" applyBorder="1" applyAlignment="1">
      <alignment/>
    </xf>
    <xf numFmtId="0" fontId="0" fillId="0" borderId="2" xfId="0" applyFont="1" applyBorder="1" applyAlignment="1">
      <alignment horizontal="left" wrapText="1"/>
    </xf>
    <xf numFmtId="0" fontId="0" fillId="0" borderId="15" xfId="0" applyFont="1" applyBorder="1" applyAlignment="1">
      <alignment horizontal="left" wrapText="1"/>
    </xf>
    <xf numFmtId="0" fontId="4" fillId="0" borderId="0" xfId="0" applyFont="1" applyBorder="1" applyAlignment="1">
      <alignment horizontal="left"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0" fillId="0" borderId="2" xfId="0" applyFill="1" applyBorder="1" applyAlignment="1">
      <alignment horizontal="right"/>
    </xf>
    <xf numFmtId="0" fontId="0" fillId="0" borderId="3" xfId="0" applyFill="1" applyBorder="1" applyAlignment="1">
      <alignment/>
    </xf>
    <xf numFmtId="3" fontId="0" fillId="0" borderId="3" xfId="0" applyNumberFormat="1" applyBorder="1" applyAlignment="1">
      <alignment/>
    </xf>
    <xf numFmtId="3" fontId="0" fillId="0" borderId="13" xfId="0" applyNumberFormat="1" applyBorder="1" applyAlignment="1">
      <alignment/>
    </xf>
    <xf numFmtId="0" fontId="0" fillId="0" borderId="2" xfId="0" applyBorder="1" applyAlignment="1">
      <alignment/>
    </xf>
    <xf numFmtId="9" fontId="5" fillId="0" borderId="17" xfId="0" applyNumberFormat="1" applyFont="1" applyBorder="1" applyAlignment="1" applyProtection="1">
      <alignment horizontal="center"/>
      <protection locked="0"/>
    </xf>
    <xf numFmtId="0" fontId="0" fillId="0" borderId="0" xfId="0" applyBorder="1" applyAlignment="1">
      <alignment/>
    </xf>
    <xf numFmtId="9" fontId="5" fillId="0" borderId="16" xfId="0" applyNumberFormat="1" applyFont="1" applyBorder="1" applyAlignment="1" applyProtection="1">
      <alignment horizontal="center"/>
      <protection locked="0"/>
    </xf>
    <xf numFmtId="3" fontId="0" fillId="0" borderId="10" xfId="0" applyNumberFormat="1" applyBorder="1" applyAlignment="1">
      <alignment/>
    </xf>
    <xf numFmtId="3" fontId="0" fillId="0" borderId="6" xfId="0" applyNumberFormat="1" applyBorder="1" applyAlignment="1">
      <alignment/>
    </xf>
    <xf numFmtId="0" fontId="0" fillId="0" borderId="18" xfId="0" applyBorder="1" applyAlignment="1">
      <alignment/>
    </xf>
    <xf numFmtId="9" fontId="5" fillId="0" borderId="19" xfId="0" applyNumberFormat="1" applyFont="1" applyBorder="1" applyAlignment="1" applyProtection="1">
      <alignment horizontal="center"/>
      <protection locked="0"/>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Fill="1" applyBorder="1" applyAlignment="1">
      <alignment/>
    </xf>
    <xf numFmtId="3" fontId="6" fillId="0" borderId="16" xfId="0" applyNumberFormat="1" applyFont="1" applyBorder="1" applyAlignment="1">
      <alignment/>
    </xf>
    <xf numFmtId="3" fontId="0" fillId="0" borderId="9" xfId="0" applyNumberFormat="1" applyBorder="1" applyAlignment="1">
      <alignment/>
    </xf>
    <xf numFmtId="0" fontId="0" fillId="0" borderId="18" xfId="0" applyFill="1" applyBorder="1" applyAlignment="1">
      <alignment horizontal="right"/>
    </xf>
    <xf numFmtId="0" fontId="0" fillId="0" borderId="21" xfId="0" applyFill="1" applyBorder="1" applyAlignment="1">
      <alignment/>
    </xf>
    <xf numFmtId="3" fontId="0" fillId="0" borderId="23" xfId="0" applyNumberFormat="1" applyBorder="1" applyAlignment="1">
      <alignment/>
    </xf>
    <xf numFmtId="3" fontId="0" fillId="0" borderId="24" xfId="0" applyNumberFormat="1" applyBorder="1" applyAlignment="1">
      <alignment/>
    </xf>
    <xf numFmtId="3" fontId="6" fillId="0" borderId="22" xfId="0" applyNumberFormat="1" applyFont="1" applyBorder="1" applyAlignment="1">
      <alignment/>
    </xf>
    <xf numFmtId="37" fontId="0" fillId="0" borderId="0" xfId="0" applyNumberFormat="1" applyAlignment="1">
      <alignment/>
    </xf>
    <xf numFmtId="0" fontId="4" fillId="0" borderId="2" xfId="0" applyFont="1" applyBorder="1" applyAlignment="1">
      <alignment/>
    </xf>
    <xf numFmtId="0" fontId="4" fillId="0" borderId="0" xfId="0" applyFont="1" applyBorder="1" applyAlignment="1">
      <alignment horizontal="center"/>
    </xf>
    <xf numFmtId="0" fontId="4" fillId="0" borderId="16" xfId="0" applyFont="1" applyBorder="1" applyAlignment="1">
      <alignment horizontal="center"/>
    </xf>
    <xf numFmtId="9" fontId="4" fillId="0" borderId="8" xfId="21" applyFont="1" applyBorder="1" applyAlignment="1">
      <alignment horizontal="left"/>
    </xf>
    <xf numFmtId="0" fontId="4" fillId="0" borderId="6" xfId="0" applyFont="1" applyBorder="1" applyAlignment="1">
      <alignment/>
    </xf>
    <xf numFmtId="0" fontId="4" fillId="0" borderId="0" xfId="0" applyFont="1" applyBorder="1" applyAlignment="1">
      <alignment/>
    </xf>
    <xf numFmtId="0" fontId="0" fillId="0" borderId="16" xfId="0" applyBorder="1" applyAlignment="1">
      <alignment/>
    </xf>
    <xf numFmtId="3" fontId="0" fillId="0" borderId="0" xfId="0" applyNumberFormat="1" applyBorder="1" applyAlignment="1">
      <alignment/>
    </xf>
    <xf numFmtId="3" fontId="0" fillId="0" borderId="0" xfId="0" applyNumberFormat="1" applyBorder="1" applyAlignment="1">
      <alignment horizontal="center"/>
    </xf>
    <xf numFmtId="3" fontId="0" fillId="0" borderId="16" xfId="0" applyNumberFormat="1" applyBorder="1" applyAlignment="1">
      <alignment/>
    </xf>
    <xf numFmtId="3" fontId="0" fillId="0" borderId="11"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0" xfId="0" applyNumberFormat="1" applyFont="1" applyBorder="1" applyAlignment="1">
      <alignment/>
    </xf>
    <xf numFmtId="3" fontId="0" fillId="0" borderId="11" xfId="0" applyNumberFormat="1" applyFont="1" applyBorder="1" applyAlignment="1">
      <alignment/>
    </xf>
    <xf numFmtId="3" fontId="0" fillId="0" borderId="25" xfId="0" applyNumberFormat="1" applyBorder="1" applyAlignment="1">
      <alignment/>
    </xf>
    <xf numFmtId="3" fontId="0" fillId="0" borderId="3" xfId="0" applyNumberFormat="1" applyFont="1" applyBorder="1" applyAlignment="1">
      <alignment/>
    </xf>
    <xf numFmtId="3" fontId="0" fillId="0" borderId="21" xfId="0" applyNumberFormat="1" applyFont="1" applyBorder="1" applyAlignment="1">
      <alignment/>
    </xf>
    <xf numFmtId="3" fontId="5" fillId="0" borderId="20" xfId="0" applyNumberFormat="1" applyFont="1" applyBorder="1" applyAlignment="1">
      <alignment/>
    </xf>
    <xf numFmtId="3" fontId="0" fillId="0" borderId="20" xfId="0" applyNumberFormat="1" applyFont="1" applyBorder="1" applyAlignment="1">
      <alignment/>
    </xf>
    <xf numFmtId="3" fontId="0" fillId="0" borderId="22" xfId="0" applyNumberFormat="1" applyFont="1" applyBorder="1" applyAlignment="1">
      <alignment/>
    </xf>
    <xf numFmtId="9" fontId="4" fillId="0" borderId="8" xfId="0" applyNumberFormat="1" applyFont="1" applyBorder="1" applyAlignment="1">
      <alignment horizontal="left"/>
    </xf>
    <xf numFmtId="39" fontId="0" fillId="0" borderId="0" xfId="0" applyNumberFormat="1" applyFont="1" applyBorder="1" applyAlignment="1">
      <alignment/>
    </xf>
    <xf numFmtId="7" fontId="0" fillId="0" borderId="0" xfId="0" applyNumberFormat="1" applyFont="1" applyBorder="1" applyAlignment="1">
      <alignment/>
    </xf>
    <xf numFmtId="0" fontId="0" fillId="0" borderId="2" xfId="0" applyBorder="1" applyAlignment="1">
      <alignment horizontal="right"/>
    </xf>
    <xf numFmtId="0" fontId="4" fillId="0" borderId="3" xfId="0" applyFont="1" applyBorder="1" applyAlignment="1">
      <alignment horizontal="left" wrapText="1"/>
    </xf>
    <xf numFmtId="3" fontId="0" fillId="0" borderId="16" xfId="0" applyNumberFormat="1" applyFont="1" applyBorder="1" applyAlignment="1">
      <alignment/>
    </xf>
    <xf numFmtId="0" fontId="0" fillId="0" borderId="18" xfId="0" applyBorder="1" applyAlignment="1">
      <alignment horizontal="right"/>
    </xf>
    <xf numFmtId="0" fontId="4" fillId="0" borderId="0" xfId="0" applyFont="1" applyAlignment="1">
      <alignment horizontal="center"/>
    </xf>
    <xf numFmtId="0" fontId="0" fillId="0" borderId="0" xfId="0" applyAlignment="1">
      <alignment/>
    </xf>
    <xf numFmtId="0" fontId="0" fillId="0" borderId="0" xfId="0" applyNumberFormat="1" applyAlignment="1">
      <alignment/>
    </xf>
    <xf numFmtId="0" fontId="0" fillId="0" borderId="0" xfId="0" applyNumberFormat="1" applyAlignment="1">
      <alignment horizontal="left" vertical="top" wrapText="1"/>
    </xf>
    <xf numFmtId="0" fontId="0" fillId="0" borderId="0" xfId="0" applyNumberFormat="1" applyAlignment="1">
      <alignment horizontal="left" vertical="top"/>
    </xf>
    <xf numFmtId="0" fontId="4" fillId="0" borderId="11" xfId="0" applyFont="1" applyBorder="1" applyAlignment="1">
      <alignment horizontal="center"/>
    </xf>
    <xf numFmtId="0" fontId="4" fillId="0" borderId="12"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wrapText="1"/>
    </xf>
    <xf numFmtId="0" fontId="4" fillId="0" borderId="30" xfId="0" applyFont="1"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4" fillId="0" borderId="4"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wrapText="1"/>
    </xf>
    <xf numFmtId="0" fontId="4" fillId="0" borderId="35" xfId="0" applyFont="1" applyBorder="1" applyAlignment="1">
      <alignment horizontal="center" wrapText="1"/>
    </xf>
    <xf numFmtId="9" fontId="0" fillId="0" borderId="1" xfId="0" applyNumberFormat="1" applyBorder="1" applyAlignment="1">
      <alignment horizontal="center"/>
    </xf>
    <xf numFmtId="0" fontId="0" fillId="0" borderId="36" xfId="0" applyBorder="1" applyAlignment="1">
      <alignment horizontal="center"/>
    </xf>
    <xf numFmtId="0" fontId="0" fillId="0" borderId="25" xfId="0" applyBorder="1" applyAlignment="1">
      <alignment horizontal="center"/>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8" xfId="0" applyFont="1" applyBorder="1" applyAlignment="1">
      <alignment horizontal="center"/>
    </xf>
    <xf numFmtId="0" fontId="4" fillId="0" borderId="4" xfId="0" applyFont="1" applyBorder="1" applyAlignment="1">
      <alignment horizontal="center" wrapText="1"/>
    </xf>
    <xf numFmtId="0" fontId="4" fillId="0" borderId="1" xfId="0" applyFont="1" applyBorder="1" applyAlignment="1">
      <alignment horizontal="center"/>
    </xf>
    <xf numFmtId="0" fontId="4" fillId="0" borderId="36" xfId="0" applyFont="1" applyBorder="1" applyAlignment="1">
      <alignment horizontal="center"/>
    </xf>
    <xf numFmtId="0" fontId="4" fillId="0" borderId="25" xfId="0" applyFont="1" applyBorder="1" applyAlignment="1">
      <alignment horizontal="center"/>
    </xf>
    <xf numFmtId="0" fontId="0" fillId="0" borderId="27" xfId="0" applyBorder="1" applyAlignment="1">
      <alignment horizontal="center"/>
    </xf>
    <xf numFmtId="0" fontId="0" fillId="0" borderId="2" xfId="0" applyFill="1" applyBorder="1" applyAlignment="1">
      <alignment/>
    </xf>
    <xf numFmtId="0" fontId="0" fillId="0" borderId="0" xfId="0" applyFill="1" applyBorder="1" applyAlignment="1">
      <alignment/>
    </xf>
    <xf numFmtId="0" fontId="0" fillId="0" borderId="16" xfId="0" applyFill="1" applyBorder="1" applyAlignment="1">
      <alignment/>
    </xf>
    <xf numFmtId="0" fontId="4" fillId="0" borderId="0" xfId="0" applyFont="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0" fillId="0" borderId="20" xfId="0" applyBorder="1" applyAlignment="1">
      <alignment horizontal="center"/>
    </xf>
    <xf numFmtId="0" fontId="4" fillId="0" borderId="0" xfId="0" applyFont="1" applyAlignment="1">
      <alignment horizontal="center"/>
    </xf>
    <xf numFmtId="0" fontId="0" fillId="0" borderId="27" xfId="0" applyFill="1" applyBorder="1" applyAlignment="1">
      <alignment horizontal="center"/>
    </xf>
    <xf numFmtId="0" fontId="0" fillId="0" borderId="0" xfId="0" applyAlignment="1">
      <alignment horizontal="center"/>
    </xf>
    <xf numFmtId="46" fontId="4" fillId="0" borderId="0" xfId="0" applyNumberFormat="1" applyFont="1" applyAlignment="1" quotePrefix="1">
      <alignment horizontal="center"/>
    </xf>
    <xf numFmtId="0" fontId="0" fillId="0" borderId="2"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171450</xdr:colOff>
      <xdr:row>4</xdr:row>
      <xdr:rowOff>152400</xdr:rowOff>
    </xdr:from>
    <xdr:ext cx="3971925" cy="4724400"/>
    <xdr:sp>
      <xdr:nvSpPr>
        <xdr:cNvPr id="1" name="TextBox 2"/>
        <xdr:cNvSpPr txBox="1">
          <a:spLocks noChangeArrowheads="1"/>
        </xdr:cNvSpPr>
      </xdr:nvSpPr>
      <xdr:spPr>
        <a:xfrm>
          <a:off x="3829050" y="800100"/>
          <a:ext cx="3971925" cy="4724400"/>
        </a:xfrm>
        <a:prstGeom prst="rect">
          <a:avLst/>
        </a:prstGeom>
        <a:noFill/>
        <a:ln w="19050" cmpd="sng">
          <a:solidFill>
            <a:srgbClr val="969696"/>
          </a:solidFill>
          <a:headEnd type="none"/>
          <a:tailEnd type="none"/>
        </a:ln>
      </xdr:spPr>
      <xdr:txBody>
        <a:bodyPr vertOverflow="clip" wrap="square"/>
        <a:p>
          <a:pPr algn="l">
            <a:defRPr/>
          </a:pPr>
          <a:r>
            <a:rPr lang="en-US" cap="none" sz="1000" b="1" i="0" u="none" baseline="0">
              <a:latin typeface="Arial"/>
              <a:ea typeface="Arial"/>
              <a:cs typeface="Arial"/>
            </a:rPr>
            <a:t>Disclaimer
</a:t>
          </a:r>
          <a:r>
            <a:rPr lang="en-US" cap="none" sz="1000" b="0" i="0" u="none" baseline="0">
              <a:latin typeface="Arial"/>
              <a:ea typeface="Arial"/>
              <a:cs typeface="Arial"/>
            </a:rPr>
            <a:t>
This spreadsheet is intended for educational use solely as an illustration of economic principles outlined in, and as a companion to, the American Academy of Actuaries and Society of Actuaries' joint publication </a:t>
          </a:r>
          <a:r>
            <a:rPr lang="en-US" cap="none" sz="1000" b="0" i="1" u="none" baseline="0">
              <a:latin typeface="Arial"/>
              <a:ea typeface="Arial"/>
              <a:cs typeface="Arial"/>
            </a:rPr>
            <a:t>The Pension Actuary's Guide to Financial Economics (The Actuary's Guide)</a:t>
          </a:r>
          <a:r>
            <a:rPr lang="en-US" cap="none" sz="1000" b="0" i="0" u="none" baseline="0">
              <a:latin typeface="Arial"/>
              <a:ea typeface="Arial"/>
              <a:cs typeface="Arial"/>
            </a:rPr>
            <a:t> and may not be used for any other purpose.  Without limiting the foregoing, this spreadsheet and illustrations are not intended or written to be used, and cannot be used, for the purpose of promoting, marketing or recommending to anyone else any plan or arrangement addressed here.  This spreadsheet is not designed or intended for use in any personal or professional investment or tax decisions, and may not be construed in any way as investment or tax advice.  Taxpayers should seek advice based on their particular circumstances from an independent tax advisor.  This spreadsheet and illustrations, including default values and pre-programmed scenarios, are illustrative only and may not be construed as advocating or constituting reasonable expectations for market returns, acceptable market investment portfolios, actual tax rates, or tax strategies, and are not intended or written to be used, and cannot be used by any person, for the purpose of avoiding any penalties that may be imposed under the Internal Revenue Code.  The Society of Actuaries assumes no responsibility or liability in connection with the use or misuse of the spreadsheet or the illustrations contained therein.
Copies of </a:t>
          </a:r>
          <a:r>
            <a:rPr lang="en-US" cap="none" sz="1000" b="0" i="1" u="none" baseline="0">
              <a:latin typeface="Arial"/>
              <a:ea typeface="Arial"/>
              <a:cs typeface="Arial"/>
            </a:rPr>
            <a:t>The Actuary's Guide </a:t>
          </a:r>
          <a:r>
            <a:rPr lang="en-US" cap="none" sz="1000" b="0" i="0" u="none" baseline="0">
              <a:latin typeface="Arial"/>
              <a:ea typeface="Arial"/>
              <a:cs typeface="Arial"/>
            </a:rPr>
            <a:t>are available for purchase on the SOA website (www.soa.org) in the on-line bookstore.  Please note that members of the Society of Actuaries Pension Section already have received a complimentary copy of </a:t>
          </a:r>
          <a:r>
            <a:rPr lang="en-US" cap="none" sz="1000" b="0" i="1" u="none" baseline="0">
              <a:latin typeface="Arial"/>
              <a:ea typeface="Arial"/>
              <a:cs typeface="Arial"/>
            </a:rPr>
            <a:t>The Actuary's Guide</a:t>
          </a:r>
          <a:r>
            <a:rPr lang="en-US" cap="none" sz="1000" b="0" i="0" u="none" baseline="0">
              <a:latin typeface="Arial"/>
              <a:ea typeface="Arial"/>
              <a:cs typeface="Aria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15</xdr:row>
      <xdr:rowOff>123825</xdr:rowOff>
    </xdr:from>
    <xdr:to>
      <xdr:col>1</xdr:col>
      <xdr:colOff>1876425</xdr:colOff>
      <xdr:row>16</xdr:row>
      <xdr:rowOff>66675</xdr:rowOff>
    </xdr:to>
    <xdr:pic>
      <xdr:nvPicPr>
        <xdr:cNvPr id="1" name="Picture 1"/>
        <xdr:cNvPicPr preferRelativeResize="1">
          <a:picLocks noChangeAspect="1"/>
        </xdr:cNvPicPr>
      </xdr:nvPicPr>
      <xdr:blipFill>
        <a:blip r:embed="rId1"/>
        <a:stretch>
          <a:fillRect/>
        </a:stretch>
      </xdr:blipFill>
      <xdr:spPr>
        <a:xfrm>
          <a:off x="428625" y="2609850"/>
          <a:ext cx="1533525" cy="114300"/>
        </a:xfrm>
        <a:prstGeom prst="rect">
          <a:avLst/>
        </a:prstGeom>
        <a:noFill/>
        <a:ln w="9525" cmpd="sng">
          <a:noFill/>
        </a:ln>
      </xdr:spPr>
    </xdr:pic>
    <xdr:clientData/>
  </xdr:twoCellAnchor>
  <xdr:twoCellAnchor editAs="oneCell">
    <xdr:from>
      <xdr:col>1</xdr:col>
      <xdr:colOff>342900</xdr:colOff>
      <xdr:row>36</xdr:row>
      <xdr:rowOff>123825</xdr:rowOff>
    </xdr:from>
    <xdr:to>
      <xdr:col>1</xdr:col>
      <xdr:colOff>1876425</xdr:colOff>
      <xdr:row>37</xdr:row>
      <xdr:rowOff>76200</xdr:rowOff>
    </xdr:to>
    <xdr:pic>
      <xdr:nvPicPr>
        <xdr:cNvPr id="2" name="Picture 2"/>
        <xdr:cNvPicPr preferRelativeResize="1">
          <a:picLocks noChangeAspect="1"/>
        </xdr:cNvPicPr>
      </xdr:nvPicPr>
      <xdr:blipFill>
        <a:blip r:embed="rId1"/>
        <a:stretch>
          <a:fillRect/>
        </a:stretch>
      </xdr:blipFill>
      <xdr:spPr>
        <a:xfrm>
          <a:off x="428625" y="6067425"/>
          <a:ext cx="1533525" cy="114300"/>
        </a:xfrm>
        <a:prstGeom prst="rect">
          <a:avLst/>
        </a:prstGeom>
        <a:noFill/>
        <a:ln w="9525" cmpd="sng">
          <a:noFill/>
        </a:ln>
      </xdr:spPr>
    </xdr:pic>
    <xdr:clientData/>
  </xdr:twoCellAnchor>
  <xdr:twoCellAnchor editAs="oneCell">
    <xdr:from>
      <xdr:col>1</xdr:col>
      <xdr:colOff>342900</xdr:colOff>
      <xdr:row>36</xdr:row>
      <xdr:rowOff>123825</xdr:rowOff>
    </xdr:from>
    <xdr:to>
      <xdr:col>1</xdr:col>
      <xdr:colOff>1876425</xdr:colOff>
      <xdr:row>37</xdr:row>
      <xdr:rowOff>76200</xdr:rowOff>
    </xdr:to>
    <xdr:pic>
      <xdr:nvPicPr>
        <xdr:cNvPr id="3" name="Picture 3"/>
        <xdr:cNvPicPr preferRelativeResize="1">
          <a:picLocks noChangeAspect="1"/>
        </xdr:cNvPicPr>
      </xdr:nvPicPr>
      <xdr:blipFill>
        <a:blip r:embed="rId1"/>
        <a:stretch>
          <a:fillRect/>
        </a:stretch>
      </xdr:blipFill>
      <xdr:spPr>
        <a:xfrm>
          <a:off x="428625" y="6067425"/>
          <a:ext cx="1533525" cy="114300"/>
        </a:xfrm>
        <a:prstGeom prst="rect">
          <a:avLst/>
        </a:prstGeom>
        <a:noFill/>
        <a:ln w="9525" cmpd="sng">
          <a:noFill/>
        </a:ln>
      </xdr:spPr>
    </xdr:pic>
    <xdr:clientData/>
  </xdr:twoCellAnchor>
  <xdr:twoCellAnchor editAs="oneCell">
    <xdr:from>
      <xdr:col>1</xdr:col>
      <xdr:colOff>342900</xdr:colOff>
      <xdr:row>53</xdr:row>
      <xdr:rowOff>123825</xdr:rowOff>
    </xdr:from>
    <xdr:to>
      <xdr:col>1</xdr:col>
      <xdr:colOff>1876425</xdr:colOff>
      <xdr:row>54</xdr:row>
      <xdr:rowOff>76200</xdr:rowOff>
    </xdr:to>
    <xdr:pic>
      <xdr:nvPicPr>
        <xdr:cNvPr id="4" name="Picture 4"/>
        <xdr:cNvPicPr preferRelativeResize="1">
          <a:picLocks noChangeAspect="1"/>
        </xdr:cNvPicPr>
      </xdr:nvPicPr>
      <xdr:blipFill>
        <a:blip r:embed="rId1"/>
        <a:stretch>
          <a:fillRect/>
        </a:stretch>
      </xdr:blipFill>
      <xdr:spPr>
        <a:xfrm>
          <a:off x="428625" y="8858250"/>
          <a:ext cx="1533525" cy="114300"/>
        </a:xfrm>
        <a:prstGeom prst="rect">
          <a:avLst/>
        </a:prstGeom>
        <a:noFill/>
        <a:ln w="9525" cmpd="sng">
          <a:noFill/>
        </a:ln>
      </xdr:spPr>
    </xdr:pic>
    <xdr:clientData/>
  </xdr:twoCellAnchor>
  <xdr:twoCellAnchor editAs="oneCell">
    <xdr:from>
      <xdr:col>1</xdr:col>
      <xdr:colOff>342900</xdr:colOff>
      <xdr:row>53</xdr:row>
      <xdr:rowOff>123825</xdr:rowOff>
    </xdr:from>
    <xdr:to>
      <xdr:col>1</xdr:col>
      <xdr:colOff>1876425</xdr:colOff>
      <xdr:row>54</xdr:row>
      <xdr:rowOff>76200</xdr:rowOff>
    </xdr:to>
    <xdr:pic>
      <xdr:nvPicPr>
        <xdr:cNvPr id="5" name="Picture 5"/>
        <xdr:cNvPicPr preferRelativeResize="1">
          <a:picLocks noChangeAspect="1"/>
        </xdr:cNvPicPr>
      </xdr:nvPicPr>
      <xdr:blipFill>
        <a:blip r:embed="rId1"/>
        <a:stretch>
          <a:fillRect/>
        </a:stretch>
      </xdr:blipFill>
      <xdr:spPr>
        <a:xfrm>
          <a:off x="428625" y="8858250"/>
          <a:ext cx="1533525" cy="114300"/>
        </a:xfrm>
        <a:prstGeom prst="rect">
          <a:avLst/>
        </a:prstGeom>
        <a:noFill/>
        <a:ln w="9525" cmpd="sng">
          <a:noFill/>
        </a:ln>
      </xdr:spPr>
    </xdr:pic>
    <xdr:clientData/>
  </xdr:twoCellAnchor>
  <xdr:twoCellAnchor editAs="oneCell">
    <xdr:from>
      <xdr:col>4</xdr:col>
      <xdr:colOff>342900</xdr:colOff>
      <xdr:row>53</xdr:row>
      <xdr:rowOff>123825</xdr:rowOff>
    </xdr:from>
    <xdr:to>
      <xdr:col>6</xdr:col>
      <xdr:colOff>180975</xdr:colOff>
      <xdr:row>54</xdr:row>
      <xdr:rowOff>76200</xdr:rowOff>
    </xdr:to>
    <xdr:pic>
      <xdr:nvPicPr>
        <xdr:cNvPr id="6" name="Picture 6"/>
        <xdr:cNvPicPr preferRelativeResize="1">
          <a:picLocks noChangeAspect="1"/>
        </xdr:cNvPicPr>
      </xdr:nvPicPr>
      <xdr:blipFill>
        <a:blip r:embed="rId1"/>
        <a:stretch>
          <a:fillRect/>
        </a:stretch>
      </xdr:blipFill>
      <xdr:spPr>
        <a:xfrm>
          <a:off x="3886200" y="8858250"/>
          <a:ext cx="1533525" cy="114300"/>
        </a:xfrm>
        <a:prstGeom prst="rect">
          <a:avLst/>
        </a:prstGeom>
        <a:noFill/>
        <a:ln w="9525" cmpd="sng">
          <a:noFill/>
        </a:ln>
      </xdr:spPr>
    </xdr:pic>
    <xdr:clientData/>
  </xdr:twoCellAnchor>
  <xdr:twoCellAnchor editAs="oneCell">
    <xdr:from>
      <xdr:col>4</xdr:col>
      <xdr:colOff>342900</xdr:colOff>
      <xdr:row>53</xdr:row>
      <xdr:rowOff>123825</xdr:rowOff>
    </xdr:from>
    <xdr:to>
      <xdr:col>6</xdr:col>
      <xdr:colOff>180975</xdr:colOff>
      <xdr:row>54</xdr:row>
      <xdr:rowOff>76200</xdr:rowOff>
    </xdr:to>
    <xdr:pic>
      <xdr:nvPicPr>
        <xdr:cNvPr id="7" name="Picture 7"/>
        <xdr:cNvPicPr preferRelativeResize="1">
          <a:picLocks noChangeAspect="1"/>
        </xdr:cNvPicPr>
      </xdr:nvPicPr>
      <xdr:blipFill>
        <a:blip r:embed="rId1"/>
        <a:stretch>
          <a:fillRect/>
        </a:stretch>
      </xdr:blipFill>
      <xdr:spPr>
        <a:xfrm>
          <a:off x="3886200" y="8858250"/>
          <a:ext cx="1533525" cy="114300"/>
        </a:xfrm>
        <a:prstGeom prst="rect">
          <a:avLst/>
        </a:prstGeom>
        <a:noFill/>
        <a:ln w="9525" cmpd="sng">
          <a:noFill/>
        </a:ln>
      </xdr:spPr>
    </xdr:pic>
    <xdr:clientData/>
  </xdr:twoCellAnchor>
  <xdr:twoCellAnchor editAs="oneCell">
    <xdr:from>
      <xdr:col>1</xdr:col>
      <xdr:colOff>342900</xdr:colOff>
      <xdr:row>53</xdr:row>
      <xdr:rowOff>123825</xdr:rowOff>
    </xdr:from>
    <xdr:to>
      <xdr:col>1</xdr:col>
      <xdr:colOff>1876425</xdr:colOff>
      <xdr:row>54</xdr:row>
      <xdr:rowOff>76200</xdr:rowOff>
    </xdr:to>
    <xdr:pic>
      <xdr:nvPicPr>
        <xdr:cNvPr id="8" name="Picture 8"/>
        <xdr:cNvPicPr preferRelativeResize="1">
          <a:picLocks noChangeAspect="1"/>
        </xdr:cNvPicPr>
      </xdr:nvPicPr>
      <xdr:blipFill>
        <a:blip r:embed="rId1"/>
        <a:stretch>
          <a:fillRect/>
        </a:stretch>
      </xdr:blipFill>
      <xdr:spPr>
        <a:xfrm>
          <a:off x="428625" y="8858250"/>
          <a:ext cx="1533525" cy="114300"/>
        </a:xfrm>
        <a:prstGeom prst="rect">
          <a:avLst/>
        </a:prstGeom>
        <a:noFill/>
        <a:ln w="9525" cmpd="sng">
          <a:noFill/>
        </a:ln>
      </xdr:spPr>
    </xdr:pic>
    <xdr:clientData/>
  </xdr:twoCellAnchor>
  <xdr:twoCellAnchor editAs="oneCell">
    <xdr:from>
      <xdr:col>1</xdr:col>
      <xdr:colOff>342900</xdr:colOff>
      <xdr:row>53</xdr:row>
      <xdr:rowOff>123825</xdr:rowOff>
    </xdr:from>
    <xdr:to>
      <xdr:col>1</xdr:col>
      <xdr:colOff>1876425</xdr:colOff>
      <xdr:row>54</xdr:row>
      <xdr:rowOff>76200</xdr:rowOff>
    </xdr:to>
    <xdr:pic>
      <xdr:nvPicPr>
        <xdr:cNvPr id="9" name="Picture 9"/>
        <xdr:cNvPicPr preferRelativeResize="1">
          <a:picLocks noChangeAspect="1"/>
        </xdr:cNvPicPr>
      </xdr:nvPicPr>
      <xdr:blipFill>
        <a:blip r:embed="rId1"/>
        <a:stretch>
          <a:fillRect/>
        </a:stretch>
      </xdr:blipFill>
      <xdr:spPr>
        <a:xfrm>
          <a:off x="428625" y="8858250"/>
          <a:ext cx="1533525" cy="114300"/>
        </a:xfrm>
        <a:prstGeom prst="rect">
          <a:avLst/>
        </a:prstGeom>
        <a:noFill/>
        <a:ln w="9525" cmpd="sng">
          <a:noFill/>
        </a:ln>
      </xdr:spPr>
    </xdr:pic>
    <xdr:clientData/>
  </xdr:twoCellAnchor>
  <xdr:twoCellAnchor editAs="oneCell">
    <xdr:from>
      <xdr:col>1</xdr:col>
      <xdr:colOff>342900</xdr:colOff>
      <xdr:row>53</xdr:row>
      <xdr:rowOff>123825</xdr:rowOff>
    </xdr:from>
    <xdr:to>
      <xdr:col>1</xdr:col>
      <xdr:colOff>1876425</xdr:colOff>
      <xdr:row>54</xdr:row>
      <xdr:rowOff>76200</xdr:rowOff>
    </xdr:to>
    <xdr:pic>
      <xdr:nvPicPr>
        <xdr:cNvPr id="10" name="Picture 10"/>
        <xdr:cNvPicPr preferRelativeResize="1">
          <a:picLocks noChangeAspect="1"/>
        </xdr:cNvPicPr>
      </xdr:nvPicPr>
      <xdr:blipFill>
        <a:blip r:embed="rId1"/>
        <a:stretch>
          <a:fillRect/>
        </a:stretch>
      </xdr:blipFill>
      <xdr:spPr>
        <a:xfrm>
          <a:off x="428625" y="8858250"/>
          <a:ext cx="1533525" cy="114300"/>
        </a:xfrm>
        <a:prstGeom prst="rect">
          <a:avLst/>
        </a:prstGeom>
        <a:noFill/>
        <a:ln w="9525" cmpd="sng">
          <a:noFill/>
        </a:ln>
      </xdr:spPr>
    </xdr:pic>
    <xdr:clientData/>
  </xdr:twoCellAnchor>
  <xdr:twoCellAnchor editAs="oneCell">
    <xdr:from>
      <xdr:col>1</xdr:col>
      <xdr:colOff>342900</xdr:colOff>
      <xdr:row>53</xdr:row>
      <xdr:rowOff>123825</xdr:rowOff>
    </xdr:from>
    <xdr:to>
      <xdr:col>1</xdr:col>
      <xdr:colOff>1876425</xdr:colOff>
      <xdr:row>54</xdr:row>
      <xdr:rowOff>76200</xdr:rowOff>
    </xdr:to>
    <xdr:pic>
      <xdr:nvPicPr>
        <xdr:cNvPr id="11" name="Picture 11"/>
        <xdr:cNvPicPr preferRelativeResize="1">
          <a:picLocks noChangeAspect="1"/>
        </xdr:cNvPicPr>
      </xdr:nvPicPr>
      <xdr:blipFill>
        <a:blip r:embed="rId1"/>
        <a:stretch>
          <a:fillRect/>
        </a:stretch>
      </xdr:blipFill>
      <xdr:spPr>
        <a:xfrm>
          <a:off x="428625" y="8858250"/>
          <a:ext cx="1533525" cy="114300"/>
        </a:xfrm>
        <a:prstGeom prst="rect">
          <a:avLst/>
        </a:prstGeom>
        <a:noFill/>
        <a:ln w="9525" cmpd="sng">
          <a:noFill/>
        </a:ln>
      </xdr:spPr>
    </xdr:pic>
    <xdr:clientData/>
  </xdr:twoCellAnchor>
  <xdr:twoCellAnchor editAs="oneCell">
    <xdr:from>
      <xdr:col>1</xdr:col>
      <xdr:colOff>342900</xdr:colOff>
      <xdr:row>20</xdr:row>
      <xdr:rowOff>123825</xdr:rowOff>
    </xdr:from>
    <xdr:to>
      <xdr:col>1</xdr:col>
      <xdr:colOff>1876425</xdr:colOff>
      <xdr:row>21</xdr:row>
      <xdr:rowOff>76200</xdr:rowOff>
    </xdr:to>
    <xdr:pic>
      <xdr:nvPicPr>
        <xdr:cNvPr id="12" name="Picture 12"/>
        <xdr:cNvPicPr preferRelativeResize="1">
          <a:picLocks noChangeAspect="1"/>
        </xdr:cNvPicPr>
      </xdr:nvPicPr>
      <xdr:blipFill>
        <a:blip r:embed="rId1"/>
        <a:stretch>
          <a:fillRect/>
        </a:stretch>
      </xdr:blipFill>
      <xdr:spPr>
        <a:xfrm>
          <a:off x="428625" y="3438525"/>
          <a:ext cx="1533525" cy="114300"/>
        </a:xfrm>
        <a:prstGeom prst="rect">
          <a:avLst/>
        </a:prstGeom>
        <a:noFill/>
        <a:ln w="9525" cmpd="sng">
          <a:noFill/>
        </a:ln>
      </xdr:spPr>
    </xdr:pic>
    <xdr:clientData/>
  </xdr:twoCellAnchor>
  <xdr:twoCellAnchor editAs="oneCell">
    <xdr:from>
      <xdr:col>1</xdr:col>
      <xdr:colOff>342900</xdr:colOff>
      <xdr:row>36</xdr:row>
      <xdr:rowOff>123825</xdr:rowOff>
    </xdr:from>
    <xdr:to>
      <xdr:col>1</xdr:col>
      <xdr:colOff>1876425</xdr:colOff>
      <xdr:row>37</xdr:row>
      <xdr:rowOff>76200</xdr:rowOff>
    </xdr:to>
    <xdr:pic>
      <xdr:nvPicPr>
        <xdr:cNvPr id="13" name="Picture 13"/>
        <xdr:cNvPicPr preferRelativeResize="1">
          <a:picLocks noChangeAspect="1"/>
        </xdr:cNvPicPr>
      </xdr:nvPicPr>
      <xdr:blipFill>
        <a:blip r:embed="rId1"/>
        <a:stretch>
          <a:fillRect/>
        </a:stretch>
      </xdr:blipFill>
      <xdr:spPr>
        <a:xfrm>
          <a:off x="428625" y="6067425"/>
          <a:ext cx="1533525" cy="114300"/>
        </a:xfrm>
        <a:prstGeom prst="rect">
          <a:avLst/>
        </a:prstGeom>
        <a:noFill/>
        <a:ln w="9525" cmpd="sng">
          <a:noFill/>
        </a:ln>
      </xdr:spPr>
    </xdr:pic>
    <xdr:clientData/>
  </xdr:twoCellAnchor>
  <xdr:twoCellAnchor editAs="oneCell">
    <xdr:from>
      <xdr:col>1</xdr:col>
      <xdr:colOff>342900</xdr:colOff>
      <xdr:row>53</xdr:row>
      <xdr:rowOff>123825</xdr:rowOff>
    </xdr:from>
    <xdr:to>
      <xdr:col>1</xdr:col>
      <xdr:colOff>1876425</xdr:colOff>
      <xdr:row>54</xdr:row>
      <xdr:rowOff>76200</xdr:rowOff>
    </xdr:to>
    <xdr:pic>
      <xdr:nvPicPr>
        <xdr:cNvPr id="14" name="Picture 14"/>
        <xdr:cNvPicPr preferRelativeResize="1">
          <a:picLocks noChangeAspect="1"/>
        </xdr:cNvPicPr>
      </xdr:nvPicPr>
      <xdr:blipFill>
        <a:blip r:embed="rId1"/>
        <a:stretch>
          <a:fillRect/>
        </a:stretch>
      </xdr:blipFill>
      <xdr:spPr>
        <a:xfrm>
          <a:off x="428625" y="8858250"/>
          <a:ext cx="1533525" cy="114300"/>
        </a:xfrm>
        <a:prstGeom prst="rect">
          <a:avLst/>
        </a:prstGeom>
        <a:noFill/>
        <a:ln w="9525" cmpd="sng">
          <a:noFill/>
        </a:ln>
      </xdr:spPr>
    </xdr:pic>
    <xdr:clientData/>
  </xdr:twoCellAnchor>
  <xdr:twoCellAnchor editAs="oneCell">
    <xdr:from>
      <xdr:col>1</xdr:col>
      <xdr:colOff>342900</xdr:colOff>
      <xdr:row>53</xdr:row>
      <xdr:rowOff>123825</xdr:rowOff>
    </xdr:from>
    <xdr:to>
      <xdr:col>1</xdr:col>
      <xdr:colOff>1876425</xdr:colOff>
      <xdr:row>54</xdr:row>
      <xdr:rowOff>76200</xdr:rowOff>
    </xdr:to>
    <xdr:pic>
      <xdr:nvPicPr>
        <xdr:cNvPr id="15" name="Picture 15"/>
        <xdr:cNvPicPr preferRelativeResize="1">
          <a:picLocks noChangeAspect="1"/>
        </xdr:cNvPicPr>
      </xdr:nvPicPr>
      <xdr:blipFill>
        <a:blip r:embed="rId1"/>
        <a:stretch>
          <a:fillRect/>
        </a:stretch>
      </xdr:blipFill>
      <xdr:spPr>
        <a:xfrm>
          <a:off x="428625" y="8858250"/>
          <a:ext cx="1533525" cy="114300"/>
        </a:xfrm>
        <a:prstGeom prst="rect">
          <a:avLst/>
        </a:prstGeom>
        <a:noFill/>
        <a:ln w="9525" cmpd="sng">
          <a:noFill/>
        </a:ln>
      </xdr:spPr>
    </xdr:pic>
    <xdr:clientData/>
  </xdr:twoCellAnchor>
  <xdr:twoCellAnchor editAs="oneCell">
    <xdr:from>
      <xdr:col>1</xdr:col>
      <xdr:colOff>342900</xdr:colOff>
      <xdr:row>53</xdr:row>
      <xdr:rowOff>123825</xdr:rowOff>
    </xdr:from>
    <xdr:to>
      <xdr:col>1</xdr:col>
      <xdr:colOff>1876425</xdr:colOff>
      <xdr:row>54</xdr:row>
      <xdr:rowOff>76200</xdr:rowOff>
    </xdr:to>
    <xdr:pic>
      <xdr:nvPicPr>
        <xdr:cNvPr id="16" name="Picture 16"/>
        <xdr:cNvPicPr preferRelativeResize="1">
          <a:picLocks noChangeAspect="1"/>
        </xdr:cNvPicPr>
      </xdr:nvPicPr>
      <xdr:blipFill>
        <a:blip r:embed="rId1"/>
        <a:stretch>
          <a:fillRect/>
        </a:stretch>
      </xdr:blipFill>
      <xdr:spPr>
        <a:xfrm>
          <a:off x="428625" y="8858250"/>
          <a:ext cx="1533525" cy="114300"/>
        </a:xfrm>
        <a:prstGeom prst="rect">
          <a:avLst/>
        </a:prstGeom>
        <a:noFill/>
        <a:ln w="9525" cmpd="sng">
          <a:noFill/>
        </a:ln>
      </xdr:spPr>
    </xdr:pic>
    <xdr:clientData/>
  </xdr:twoCellAnchor>
  <xdr:oneCellAnchor>
    <xdr:from>
      <xdr:col>10</xdr:col>
      <xdr:colOff>428625</xdr:colOff>
      <xdr:row>68</xdr:row>
      <xdr:rowOff>47625</xdr:rowOff>
    </xdr:from>
    <xdr:ext cx="200025" cy="76200"/>
    <xdr:sp macro="[0]!RestoreDefaultSettings">
      <xdr:nvSpPr>
        <xdr:cNvPr id="17" name="Oval 17"/>
        <xdr:cNvSpPr>
          <a:spLocks/>
        </xdr:cNvSpPr>
      </xdr:nvSpPr>
      <xdr:spPr>
        <a:xfrm>
          <a:off x="8848725" y="11268075"/>
          <a:ext cx="200025" cy="7620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71</xdr:row>
      <xdr:rowOff>47625</xdr:rowOff>
    </xdr:from>
    <xdr:ext cx="200025" cy="76200"/>
    <xdr:sp macro="[0]!EquityReturn20Percent">
      <xdr:nvSpPr>
        <xdr:cNvPr id="18" name="Oval 18"/>
        <xdr:cNvSpPr>
          <a:spLocks/>
        </xdr:cNvSpPr>
      </xdr:nvSpPr>
      <xdr:spPr>
        <a:xfrm>
          <a:off x="8848725" y="11753850"/>
          <a:ext cx="200025" cy="7620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72</xdr:row>
      <xdr:rowOff>47625</xdr:rowOff>
    </xdr:from>
    <xdr:ext cx="200025" cy="76200"/>
    <xdr:sp macro="[0]!EquityReturnMinus5Percent">
      <xdr:nvSpPr>
        <xdr:cNvPr id="19" name="Oval 19"/>
        <xdr:cNvSpPr>
          <a:spLocks/>
        </xdr:cNvSpPr>
      </xdr:nvSpPr>
      <xdr:spPr>
        <a:xfrm>
          <a:off x="8848725" y="11915775"/>
          <a:ext cx="2000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75</xdr:row>
      <xdr:rowOff>47625</xdr:rowOff>
    </xdr:from>
    <xdr:ext cx="200025" cy="76200"/>
    <xdr:sp macro="[0]!BondReturn2Percent">
      <xdr:nvSpPr>
        <xdr:cNvPr id="20" name="Oval 20"/>
        <xdr:cNvSpPr>
          <a:spLocks/>
        </xdr:cNvSpPr>
      </xdr:nvSpPr>
      <xdr:spPr>
        <a:xfrm>
          <a:off x="8848725" y="12401550"/>
          <a:ext cx="200025" cy="76200"/>
        </a:xfrm>
        <a:prstGeom prst="ellipse">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76</xdr:row>
      <xdr:rowOff>38100</xdr:rowOff>
    </xdr:from>
    <xdr:ext cx="200025" cy="76200"/>
    <xdr:sp macro="[0]!BondReturn8Percent">
      <xdr:nvSpPr>
        <xdr:cNvPr id="21" name="Oval 21"/>
        <xdr:cNvSpPr>
          <a:spLocks/>
        </xdr:cNvSpPr>
      </xdr:nvSpPr>
      <xdr:spPr>
        <a:xfrm>
          <a:off x="8848725" y="12553950"/>
          <a:ext cx="200025" cy="76200"/>
        </a:xfrm>
        <a:prstGeom prst="ellipse">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80</xdr:row>
      <xdr:rowOff>47625</xdr:rowOff>
    </xdr:from>
    <xdr:ext cx="200025" cy="76200"/>
    <xdr:sp macro="[0]!TaxRates1040">
      <xdr:nvSpPr>
        <xdr:cNvPr id="22" name="Oval 22"/>
        <xdr:cNvSpPr>
          <a:spLocks/>
        </xdr:cNvSpPr>
      </xdr:nvSpPr>
      <xdr:spPr>
        <a:xfrm>
          <a:off x="8848725" y="13211175"/>
          <a:ext cx="200025" cy="76200"/>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81</xdr:row>
      <xdr:rowOff>47625</xdr:rowOff>
    </xdr:from>
    <xdr:ext cx="200025" cy="76200"/>
    <xdr:sp macro="[0]!TaxRates1530">
      <xdr:nvSpPr>
        <xdr:cNvPr id="23" name="Oval 23"/>
        <xdr:cNvSpPr>
          <a:spLocks/>
        </xdr:cNvSpPr>
      </xdr:nvSpPr>
      <xdr:spPr>
        <a:xfrm>
          <a:off x="8848725" y="13373100"/>
          <a:ext cx="200025" cy="76200"/>
        </a:xfrm>
        <a:prstGeom prst="ellips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84</xdr:row>
      <xdr:rowOff>47625</xdr:rowOff>
    </xdr:from>
    <xdr:ext cx="200025" cy="76200"/>
    <xdr:sp macro="[0]!ReverseTaxRates">
      <xdr:nvSpPr>
        <xdr:cNvPr id="24" name="Oval 24"/>
        <xdr:cNvSpPr>
          <a:spLocks/>
        </xdr:cNvSpPr>
      </xdr:nvSpPr>
      <xdr:spPr>
        <a:xfrm>
          <a:off x="8848725" y="13858875"/>
          <a:ext cx="200025" cy="76200"/>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87</xdr:row>
      <xdr:rowOff>47625</xdr:rowOff>
    </xdr:from>
    <xdr:ext cx="200025" cy="76200"/>
    <xdr:sp macro="[0]!CorporateTaxRate0">
      <xdr:nvSpPr>
        <xdr:cNvPr id="25" name="Oval 25"/>
        <xdr:cNvSpPr>
          <a:spLocks/>
        </xdr:cNvSpPr>
      </xdr:nvSpPr>
      <xdr:spPr>
        <a:xfrm>
          <a:off x="8848725" y="14344650"/>
          <a:ext cx="200025"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91</xdr:row>
      <xdr:rowOff>47625</xdr:rowOff>
    </xdr:from>
    <xdr:ext cx="200025" cy="76200"/>
    <xdr:sp macro="[0]!Allocate6040">
      <xdr:nvSpPr>
        <xdr:cNvPr id="26" name="Oval 26"/>
        <xdr:cNvSpPr>
          <a:spLocks/>
        </xdr:cNvSpPr>
      </xdr:nvSpPr>
      <xdr:spPr>
        <a:xfrm>
          <a:off x="8848725" y="14992350"/>
          <a:ext cx="200025"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428625</xdr:colOff>
      <xdr:row>92</xdr:row>
      <xdr:rowOff>38100</xdr:rowOff>
    </xdr:from>
    <xdr:ext cx="200025" cy="76200"/>
    <xdr:sp macro="[0]!Bonds150">
      <xdr:nvSpPr>
        <xdr:cNvPr id="27" name="Oval 27"/>
        <xdr:cNvSpPr>
          <a:spLocks/>
        </xdr:cNvSpPr>
      </xdr:nvSpPr>
      <xdr:spPr>
        <a:xfrm>
          <a:off x="8848725" y="15144750"/>
          <a:ext cx="200025" cy="76200"/>
        </a:xfrm>
        <a:prstGeom prst="ellipse">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9525</xdr:colOff>
      <xdr:row>24</xdr:row>
      <xdr:rowOff>133350</xdr:rowOff>
    </xdr:from>
    <xdr:to>
      <xdr:col>9</xdr:col>
      <xdr:colOff>95250</xdr:colOff>
      <xdr:row>28</xdr:row>
      <xdr:rowOff>85725</xdr:rowOff>
    </xdr:to>
    <xdr:sp macro="[0]!Module3.Tweaks">
      <xdr:nvSpPr>
        <xdr:cNvPr id="28" name="Oval 28"/>
        <xdr:cNvSpPr>
          <a:spLocks/>
        </xdr:cNvSpPr>
      </xdr:nvSpPr>
      <xdr:spPr>
        <a:xfrm>
          <a:off x="6524625" y="4124325"/>
          <a:ext cx="1362075" cy="609600"/>
        </a:xfrm>
        <a:prstGeom prst="ellipse">
          <a:avLst/>
        </a:prstGeom>
        <a:solidFill>
          <a:srgbClr val="00FF00">
            <a:alpha val="37000"/>
          </a:srgbClr>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Tweak the numbers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4"/>
  <dimension ref="B2:M104"/>
  <sheetViews>
    <sheetView showGridLines="0" tabSelected="1" workbookViewId="0" topLeftCell="A1">
      <selection activeCell="B1" sqref="B1"/>
    </sheetView>
  </sheetViews>
  <sheetFormatPr defaultColWidth="9.140625" defaultRowHeight="12.75"/>
  <cols>
    <col min="1" max="1" width="1.28515625" style="0" customWidth="1"/>
    <col min="2" max="2" width="28.421875" style="0" customWidth="1"/>
    <col min="3" max="3" width="11.7109375" style="0" customWidth="1"/>
    <col min="4" max="4" width="11.7109375" style="0" bestFit="1" customWidth="1"/>
    <col min="5" max="5" width="12.7109375" style="0" customWidth="1"/>
    <col min="6" max="6" width="12.7109375" style="0" bestFit="1" customWidth="1"/>
    <col min="7" max="7" width="19.140625" style="0" customWidth="1"/>
    <col min="8" max="8" width="11.7109375" style="0" customWidth="1"/>
    <col min="9" max="9" width="7.421875" style="0" customWidth="1"/>
    <col min="10" max="10" width="9.421875" style="0" customWidth="1"/>
    <col min="11" max="11" width="9.7109375" style="0" customWidth="1"/>
    <col min="12" max="12" width="11.7109375" style="0" bestFit="1" customWidth="1"/>
  </cols>
  <sheetData>
    <row r="1" ht="13.5" thickBot="1"/>
    <row r="2" spans="2:9" ht="13.5" thickTop="1">
      <c r="B2" s="90" t="s">
        <v>0</v>
      </c>
      <c r="C2" s="91"/>
      <c r="D2" s="92"/>
      <c r="E2" s="93"/>
      <c r="I2" s="1"/>
    </row>
    <row r="3" spans="2:5" ht="12.75">
      <c r="B3" s="97"/>
      <c r="C3" s="102"/>
      <c r="D3" s="102"/>
      <c r="E3" s="103"/>
    </row>
    <row r="4" spans="2:5" ht="12.75">
      <c r="B4" s="2"/>
      <c r="C4" s="94" t="s">
        <v>1</v>
      </c>
      <c r="D4" s="95"/>
      <c r="E4" s="96"/>
    </row>
    <row r="5" spans="2:5" ht="13.5" thickBot="1">
      <c r="B5" s="3"/>
      <c r="C5" s="4"/>
      <c r="D5" s="5" t="s">
        <v>2</v>
      </c>
      <c r="E5" s="6" t="s">
        <v>3</v>
      </c>
    </row>
    <row r="6" spans="2:11" ht="13.5" thickTop="1">
      <c r="B6" s="3" t="s">
        <v>4</v>
      </c>
      <c r="C6" s="7" t="s">
        <v>5</v>
      </c>
      <c r="D6" s="8">
        <v>1</v>
      </c>
      <c r="E6" s="9">
        <v>0</v>
      </c>
      <c r="G6" s="87" t="s">
        <v>6</v>
      </c>
      <c r="H6" s="88"/>
      <c r="I6" s="88"/>
      <c r="J6" s="88"/>
      <c r="K6" s="89"/>
    </row>
    <row r="7" spans="2:11" ht="12.75">
      <c r="B7" s="10"/>
      <c r="C7" s="11" t="s">
        <v>7</v>
      </c>
      <c r="D7" s="12">
        <f>1-D6</f>
        <v>0</v>
      </c>
      <c r="E7" s="13">
        <f>1-E6</f>
        <v>1</v>
      </c>
      <c r="G7" s="104"/>
      <c r="H7" s="85"/>
      <c r="I7" s="85"/>
      <c r="J7" s="85"/>
      <c r="K7" s="86"/>
    </row>
    <row r="8" spans="2:11" ht="12.75">
      <c r="B8" s="16" t="s">
        <v>8</v>
      </c>
      <c r="C8" s="17"/>
      <c r="D8" s="18"/>
      <c r="E8" s="19"/>
      <c r="G8" s="97" t="s">
        <v>9</v>
      </c>
      <c r="H8" s="98"/>
      <c r="I8" s="20"/>
      <c r="J8" s="105" t="s">
        <v>10</v>
      </c>
      <c r="K8" s="103"/>
    </row>
    <row r="9" spans="2:11" ht="12.75">
      <c r="B9" s="21" t="s">
        <v>11</v>
      </c>
      <c r="C9" s="22"/>
      <c r="D9" s="18"/>
      <c r="E9" s="19"/>
      <c r="G9" s="23" t="s">
        <v>12</v>
      </c>
      <c r="H9" s="24"/>
      <c r="I9" s="25"/>
      <c r="J9" s="26"/>
      <c r="K9" s="27"/>
    </row>
    <row r="10" spans="2:11" ht="12.75">
      <c r="B10" s="28" t="s">
        <v>13</v>
      </c>
      <c r="C10" s="29"/>
      <c r="D10" s="30">
        <f>$D$65*(1-$H$13)*D6</f>
        <v>325</v>
      </c>
      <c r="E10" s="31">
        <f>$D$65*(1-$H$13)*E6</f>
        <v>0</v>
      </c>
      <c r="G10" s="32" t="s">
        <v>14</v>
      </c>
      <c r="H10" s="33">
        <v>0.15</v>
      </c>
      <c r="I10" s="34"/>
      <c r="J10" s="22" t="s">
        <v>15</v>
      </c>
      <c r="K10" s="35">
        <v>0.1</v>
      </c>
    </row>
    <row r="11" spans="2:11" ht="12.75">
      <c r="B11" s="28" t="s">
        <v>16</v>
      </c>
      <c r="C11" s="29"/>
      <c r="D11" s="30">
        <f>$D$65*(1-$H$13)*D7</f>
        <v>0</v>
      </c>
      <c r="E11" s="36">
        <f>$D$65*(1-$H$13)*E7</f>
        <v>325</v>
      </c>
      <c r="G11" s="32" t="s">
        <v>17</v>
      </c>
      <c r="H11" s="33">
        <v>0.4</v>
      </c>
      <c r="I11" s="34"/>
      <c r="J11" s="22" t="s">
        <v>18</v>
      </c>
      <c r="K11" s="35">
        <v>0.05</v>
      </c>
    </row>
    <row r="12" spans="2:11" ht="12.75">
      <c r="B12" s="28" t="s">
        <v>19</v>
      </c>
      <c r="C12" s="29"/>
      <c r="D12" s="37">
        <f>SUM(D10:D11)</f>
        <v>325</v>
      </c>
      <c r="E12" s="31">
        <f>SUM(E10:E11)</f>
        <v>325</v>
      </c>
      <c r="G12" s="32"/>
      <c r="H12" s="33"/>
      <c r="I12" s="34"/>
      <c r="J12" s="22"/>
      <c r="K12" s="35"/>
    </row>
    <row r="13" spans="2:11" ht="13.5" thickBot="1">
      <c r="B13" s="32"/>
      <c r="C13" s="22"/>
      <c r="D13" s="30"/>
      <c r="E13" s="31"/>
      <c r="G13" s="38" t="s">
        <v>20</v>
      </c>
      <c r="H13" s="39">
        <v>0.35</v>
      </c>
      <c r="I13" s="40"/>
      <c r="J13" s="41"/>
      <c r="K13" s="42"/>
    </row>
    <row r="14" spans="2:5" ht="13.5" thickTop="1">
      <c r="B14" s="32" t="s">
        <v>21</v>
      </c>
      <c r="C14" s="22"/>
      <c r="D14" s="30"/>
      <c r="E14" s="31"/>
    </row>
    <row r="15" spans="2:5" ht="12.75">
      <c r="B15" s="28" t="s">
        <v>13</v>
      </c>
      <c r="C15" s="29"/>
      <c r="D15" s="30">
        <f>D20-D10</f>
        <v>4675</v>
      </c>
      <c r="E15" s="31">
        <f>E20-E10</f>
        <v>5000</v>
      </c>
    </row>
    <row r="16" spans="2:5" ht="13.5" thickBot="1">
      <c r="B16" s="28" t="s">
        <v>16</v>
      </c>
      <c r="C16" s="29"/>
      <c r="D16" s="30">
        <f>D21-D11</f>
        <v>5000</v>
      </c>
      <c r="E16" s="36">
        <f>E21-E11</f>
        <v>4675</v>
      </c>
    </row>
    <row r="17" spans="2:11" ht="13.5" thickTop="1">
      <c r="B17" s="28" t="s">
        <v>22</v>
      </c>
      <c r="C17" s="29"/>
      <c r="D17" s="37">
        <f>SUM(D15:D16)</f>
        <v>9675</v>
      </c>
      <c r="E17" s="31">
        <f>SUM(E15:E16)</f>
        <v>9675</v>
      </c>
      <c r="G17" s="114" t="s">
        <v>23</v>
      </c>
      <c r="H17" s="115"/>
      <c r="I17" s="115"/>
      <c r="J17" s="115"/>
      <c r="K17" s="116"/>
    </row>
    <row r="18" spans="2:11" ht="12.75">
      <c r="B18" s="32"/>
      <c r="C18" s="22"/>
      <c r="D18" s="30"/>
      <c r="E18" s="31"/>
      <c r="G18" s="106"/>
      <c r="H18" s="107"/>
      <c r="I18" s="107"/>
      <c r="J18" s="107"/>
      <c r="K18" s="108"/>
    </row>
    <row r="19" spans="2:11" ht="12.75">
      <c r="B19" s="32" t="s">
        <v>24</v>
      </c>
      <c r="C19" s="22"/>
      <c r="D19" s="30"/>
      <c r="E19" s="31"/>
      <c r="G19" s="110" t="s">
        <v>25</v>
      </c>
      <c r="H19" s="111"/>
      <c r="I19" s="111"/>
      <c r="J19" s="111"/>
      <c r="K19" s="112"/>
    </row>
    <row r="20" spans="2:11" ht="12.75">
      <c r="B20" s="28" t="s">
        <v>13</v>
      </c>
      <c r="C20" s="29"/>
      <c r="D20" s="30">
        <f>D62</f>
        <v>5000</v>
      </c>
      <c r="E20" s="31">
        <f>D62</f>
        <v>5000</v>
      </c>
      <c r="G20" s="122" t="s">
        <v>26</v>
      </c>
      <c r="H20" s="123"/>
      <c r="I20" s="123"/>
      <c r="J20" s="123"/>
      <c r="K20" s="44">
        <f>(F57-F40)</f>
        <v>4062.5</v>
      </c>
    </row>
    <row r="21" spans="2:11" ht="12.75">
      <c r="B21" s="28" t="s">
        <v>16</v>
      </c>
      <c r="C21" s="29"/>
      <c r="D21" s="45">
        <f>D63</f>
        <v>5000</v>
      </c>
      <c r="E21" s="36">
        <f>D63</f>
        <v>5000</v>
      </c>
      <c r="G21" s="110" t="s">
        <v>27</v>
      </c>
      <c r="H21" s="111"/>
      <c r="I21" s="111"/>
      <c r="J21" s="111"/>
      <c r="K21" s="112"/>
    </row>
    <row r="22" spans="2:11" ht="13.5" thickBot="1">
      <c r="B22" s="46" t="s">
        <v>28</v>
      </c>
      <c r="C22" s="47"/>
      <c r="D22" s="48">
        <f>D61</f>
        <v>10000</v>
      </c>
      <c r="E22" s="49">
        <f>D61</f>
        <v>10000</v>
      </c>
      <c r="G22" s="124" t="s">
        <v>29</v>
      </c>
      <c r="H22" s="117"/>
      <c r="I22" s="117"/>
      <c r="J22" s="117"/>
      <c r="K22" s="50">
        <f>K20/(K11*(1-H11))</f>
        <v>135416.6666666667</v>
      </c>
    </row>
    <row r="23" spans="2:6" ht="13.5" thickTop="1">
      <c r="B23" s="109"/>
      <c r="C23" s="109"/>
      <c r="D23" s="109"/>
      <c r="E23" s="109"/>
      <c r="F23" s="34"/>
    </row>
    <row r="24" spans="2:8" ht="13.5" thickBot="1">
      <c r="B24" s="117"/>
      <c r="C24" s="117"/>
      <c r="D24" s="117"/>
      <c r="E24" s="117"/>
      <c r="F24" s="117"/>
      <c r="G24" s="51"/>
      <c r="H24" s="51"/>
    </row>
    <row r="25" spans="2:8" ht="13.5" thickTop="1">
      <c r="B25" s="114" t="s">
        <v>30</v>
      </c>
      <c r="C25" s="115"/>
      <c r="D25" s="115"/>
      <c r="E25" s="115"/>
      <c r="F25" s="116"/>
      <c r="G25" s="51"/>
      <c r="H25" s="51"/>
    </row>
    <row r="26" spans="2:6" ht="12.75">
      <c r="B26" s="99"/>
      <c r="C26" s="100"/>
      <c r="D26" s="100"/>
      <c r="E26" s="100"/>
      <c r="F26" s="101"/>
    </row>
    <row r="27" spans="2:9" ht="12.75">
      <c r="B27" s="52" t="s">
        <v>31</v>
      </c>
      <c r="C27" s="53" t="s">
        <v>32</v>
      </c>
      <c r="D27" s="53" t="s">
        <v>33</v>
      </c>
      <c r="E27" s="53" t="s">
        <v>34</v>
      </c>
      <c r="F27" s="54" t="s">
        <v>35</v>
      </c>
      <c r="H27" s="118"/>
      <c r="I27" s="118"/>
    </row>
    <row r="28" spans="2:6" ht="12.75">
      <c r="B28" s="55">
        <f>equity1</f>
        <v>1</v>
      </c>
      <c r="C28" s="14" t="s">
        <v>36</v>
      </c>
      <c r="D28" s="14" t="s">
        <v>37</v>
      </c>
      <c r="E28" s="14" t="s">
        <v>38</v>
      </c>
      <c r="F28" s="15" t="s">
        <v>37</v>
      </c>
    </row>
    <row r="29" spans="2:6" ht="12.75">
      <c r="B29" s="16" t="s">
        <v>8</v>
      </c>
      <c r="C29" s="56"/>
      <c r="D29" s="53"/>
      <c r="E29" s="57"/>
      <c r="F29" s="58"/>
    </row>
    <row r="30" spans="2:6" ht="12.75">
      <c r="B30" s="21" t="s">
        <v>11</v>
      </c>
      <c r="C30" s="4"/>
      <c r="D30" s="53"/>
      <c r="E30" s="53"/>
      <c r="F30" s="58"/>
    </row>
    <row r="31" spans="2:12" ht="12.75">
      <c r="B31" s="28" t="s">
        <v>13</v>
      </c>
      <c r="C31" s="30">
        <f>$D$10*1000</f>
        <v>325000</v>
      </c>
      <c r="D31" s="59">
        <f>C31*$K$10</f>
        <v>32500</v>
      </c>
      <c r="E31" s="60"/>
      <c r="F31" s="61"/>
      <c r="H31" s="84"/>
      <c r="I31" s="81"/>
      <c r="J31" s="81"/>
      <c r="K31" s="81"/>
      <c r="L31" s="81"/>
    </row>
    <row r="32" spans="2:13" ht="12.75" customHeight="1">
      <c r="B32" s="28" t="s">
        <v>16</v>
      </c>
      <c r="C32" s="45">
        <f>$D$11*1000</f>
        <v>0</v>
      </c>
      <c r="D32" s="62">
        <f>C32*$K$11</f>
        <v>0</v>
      </c>
      <c r="E32" s="63"/>
      <c r="F32" s="64"/>
      <c r="H32" s="81"/>
      <c r="I32" s="81"/>
      <c r="J32" s="81"/>
      <c r="K32" s="81"/>
      <c r="L32" s="81"/>
      <c r="M32" s="83"/>
    </row>
    <row r="33" spans="2:13" ht="12.75" customHeight="1">
      <c r="B33" s="28" t="s">
        <v>19</v>
      </c>
      <c r="C33" s="30">
        <f>SUM(C31:C32)</f>
        <v>325000</v>
      </c>
      <c r="D33" s="59">
        <f>SUM(D31:D32)</f>
        <v>32500</v>
      </c>
      <c r="E33" s="65">
        <f>-D33*$H$10</f>
        <v>-4875</v>
      </c>
      <c r="F33" s="61">
        <f>D33+E33</f>
        <v>27625</v>
      </c>
      <c r="H33" s="81"/>
      <c r="I33" s="81"/>
      <c r="J33" s="81"/>
      <c r="K33" s="81"/>
      <c r="L33" s="81"/>
      <c r="M33" s="83"/>
    </row>
    <row r="34" spans="2:13" ht="12.75" customHeight="1">
      <c r="B34" s="32"/>
      <c r="C34" s="30"/>
      <c r="D34" s="59"/>
      <c r="E34" s="65"/>
      <c r="F34" s="61"/>
      <c r="H34" s="81"/>
      <c r="I34" s="81"/>
      <c r="J34" s="81"/>
      <c r="K34" s="81"/>
      <c r="L34" s="81"/>
      <c r="M34" s="83"/>
    </row>
    <row r="35" spans="2:13" ht="12.75" customHeight="1">
      <c r="B35" s="32" t="s">
        <v>21</v>
      </c>
      <c r="C35" s="30"/>
      <c r="D35" s="59"/>
      <c r="E35" s="65"/>
      <c r="F35" s="61"/>
      <c r="H35" s="81"/>
      <c r="I35" s="81"/>
      <c r="J35" s="81"/>
      <c r="K35" s="81"/>
      <c r="L35" s="81"/>
      <c r="M35" s="83"/>
    </row>
    <row r="36" spans="2:13" ht="12.75" customHeight="1">
      <c r="B36" s="28" t="s">
        <v>13</v>
      </c>
      <c r="C36" s="30">
        <f>$D$15*1000</f>
        <v>4675000</v>
      </c>
      <c r="D36" s="59">
        <f>C36*$K$10</f>
        <v>467500</v>
      </c>
      <c r="E36" s="65">
        <f>-D36*$H$10</f>
        <v>-70125</v>
      </c>
      <c r="F36" s="61">
        <f>D36+E36</f>
        <v>397375</v>
      </c>
      <c r="H36" s="81"/>
      <c r="I36" s="81"/>
      <c r="J36" s="81"/>
      <c r="K36" s="81"/>
      <c r="L36" s="81"/>
      <c r="M36" s="83"/>
    </row>
    <row r="37" spans="2:13" ht="12.75" customHeight="1">
      <c r="B37" s="28" t="s">
        <v>16</v>
      </c>
      <c r="C37" s="45">
        <f>$D$16*1000</f>
        <v>5000000</v>
      </c>
      <c r="D37" s="62">
        <f>C37*$K$11</f>
        <v>250000</v>
      </c>
      <c r="E37" s="66">
        <f>-D37*$H$11</f>
        <v>-100000</v>
      </c>
      <c r="F37" s="64">
        <f>D37+E37</f>
        <v>150000</v>
      </c>
      <c r="H37" s="81"/>
      <c r="I37" s="81"/>
      <c r="J37" s="81"/>
      <c r="K37" s="81"/>
      <c r="L37" s="81"/>
      <c r="M37" s="83"/>
    </row>
    <row r="38" spans="2:13" ht="12.75" customHeight="1">
      <c r="B38" s="28" t="s">
        <v>22</v>
      </c>
      <c r="C38" s="30">
        <f>SUM(C36:C37)</f>
        <v>9675000</v>
      </c>
      <c r="D38" s="59"/>
      <c r="E38" s="65"/>
      <c r="F38" s="67">
        <f>SUM(F36:F37)</f>
        <v>547375</v>
      </c>
      <c r="H38" s="81"/>
      <c r="I38" s="81"/>
      <c r="J38" s="81"/>
      <c r="K38" s="81"/>
      <c r="L38" s="81"/>
      <c r="M38" s="83"/>
    </row>
    <row r="39" spans="2:13" ht="12.75" customHeight="1">
      <c r="B39" s="32"/>
      <c r="C39" s="68"/>
      <c r="D39" s="65"/>
      <c r="E39" s="65"/>
      <c r="F39" s="61"/>
      <c r="H39" s="81"/>
      <c r="I39" s="81"/>
      <c r="J39" s="81"/>
      <c r="K39" s="81"/>
      <c r="L39" s="81"/>
      <c r="M39" s="83"/>
    </row>
    <row r="40" spans="2:13" ht="13.5" customHeight="1" thickBot="1">
      <c r="B40" s="46" t="s">
        <v>28</v>
      </c>
      <c r="C40" s="69">
        <f>C33+C38</f>
        <v>10000000</v>
      </c>
      <c r="D40" s="70"/>
      <c r="E40" s="71"/>
      <c r="F40" s="72">
        <f>F33+F38</f>
        <v>575000</v>
      </c>
      <c r="H40" s="81"/>
      <c r="I40" s="81"/>
      <c r="J40" s="81"/>
      <c r="K40" s="81"/>
      <c r="L40" s="81"/>
      <c r="M40" s="83"/>
    </row>
    <row r="41" spans="2:13" ht="14.25" customHeight="1" thickBot="1" thickTop="1">
      <c r="B41" s="109"/>
      <c r="C41" s="109"/>
      <c r="D41" s="109"/>
      <c r="E41" s="109"/>
      <c r="F41" s="109"/>
      <c r="H41" s="81"/>
      <c r="I41" s="81"/>
      <c r="J41" s="81"/>
      <c r="K41" s="81"/>
      <c r="L41" s="81"/>
      <c r="M41" s="83"/>
    </row>
    <row r="42" spans="2:13" ht="13.5" customHeight="1" thickTop="1">
      <c r="B42" s="114" t="s">
        <v>39</v>
      </c>
      <c r="C42" s="115"/>
      <c r="D42" s="115"/>
      <c r="E42" s="115"/>
      <c r="F42" s="116"/>
      <c r="H42" s="81"/>
      <c r="I42" s="81"/>
      <c r="J42" s="81"/>
      <c r="K42" s="81"/>
      <c r="L42" s="81"/>
      <c r="M42" s="83"/>
    </row>
    <row r="43" spans="2:13" ht="12.75" customHeight="1">
      <c r="B43" s="106"/>
      <c r="C43" s="107"/>
      <c r="D43" s="107"/>
      <c r="E43" s="107"/>
      <c r="F43" s="108"/>
      <c r="H43" s="81"/>
      <c r="I43" s="81"/>
      <c r="J43" s="81"/>
      <c r="K43" s="81"/>
      <c r="L43" s="81"/>
      <c r="M43" s="83"/>
    </row>
    <row r="44" spans="2:13" ht="12.75" customHeight="1">
      <c r="B44" s="52" t="s">
        <v>40</v>
      </c>
      <c r="C44" s="53" t="s">
        <v>32</v>
      </c>
      <c r="D44" s="53" t="s">
        <v>33</v>
      </c>
      <c r="E44" s="53" t="s">
        <v>34</v>
      </c>
      <c r="F44" s="54" t="s">
        <v>35</v>
      </c>
      <c r="H44" s="81"/>
      <c r="I44" s="81"/>
      <c r="J44" s="81"/>
      <c r="K44" s="81"/>
      <c r="L44" s="81"/>
      <c r="M44" s="83"/>
    </row>
    <row r="45" spans="2:13" ht="12.75" customHeight="1">
      <c r="B45" s="73">
        <f>E7</f>
        <v>1</v>
      </c>
      <c r="C45" s="14" t="s">
        <v>36</v>
      </c>
      <c r="D45" s="14" t="s">
        <v>37</v>
      </c>
      <c r="E45" s="14" t="s">
        <v>38</v>
      </c>
      <c r="F45" s="15" t="s">
        <v>37</v>
      </c>
      <c r="H45" s="81"/>
      <c r="I45" s="81"/>
      <c r="J45" s="81"/>
      <c r="K45" s="81"/>
      <c r="L45" s="81"/>
      <c r="M45" s="83"/>
    </row>
    <row r="46" spans="2:13" ht="12.75" customHeight="1">
      <c r="B46" s="16" t="s">
        <v>8</v>
      </c>
      <c r="C46" s="56"/>
      <c r="D46" s="53"/>
      <c r="E46" s="57"/>
      <c r="F46" s="58"/>
      <c r="H46" s="81"/>
      <c r="I46" s="81"/>
      <c r="J46" s="81"/>
      <c r="K46" s="81"/>
      <c r="L46" s="81"/>
      <c r="M46" s="83"/>
    </row>
    <row r="47" spans="2:13" ht="12.75">
      <c r="B47" s="21" t="s">
        <v>11</v>
      </c>
      <c r="C47" s="4"/>
      <c r="D47" s="53"/>
      <c r="E47" s="53"/>
      <c r="F47" s="58"/>
      <c r="H47" s="81"/>
      <c r="I47" s="81"/>
      <c r="J47" s="81"/>
      <c r="K47" s="81"/>
      <c r="L47" s="81"/>
      <c r="M47" s="83"/>
    </row>
    <row r="48" spans="2:13" ht="12.75">
      <c r="B48" s="28" t="s">
        <v>13</v>
      </c>
      <c r="C48" s="30">
        <f>$E$10*1000</f>
        <v>0</v>
      </c>
      <c r="D48" s="59">
        <f>C48*$K$10</f>
        <v>0</v>
      </c>
      <c r="E48" s="60"/>
      <c r="F48" s="61"/>
      <c r="H48" s="81"/>
      <c r="I48" s="81"/>
      <c r="J48" s="81"/>
      <c r="K48" s="81"/>
      <c r="L48" s="81"/>
      <c r="M48" s="83"/>
    </row>
    <row r="49" spans="2:13" ht="12.75">
      <c r="B49" s="28" t="s">
        <v>16</v>
      </c>
      <c r="C49" s="45">
        <f>$E$11*1000</f>
        <v>325000</v>
      </c>
      <c r="D49" s="62">
        <f>C49*$K$11</f>
        <v>16250</v>
      </c>
      <c r="E49" s="63"/>
      <c r="F49" s="64"/>
      <c r="H49" s="81"/>
      <c r="I49" s="81"/>
      <c r="J49" s="81"/>
      <c r="K49" s="81"/>
      <c r="L49" s="81"/>
      <c r="M49" s="83"/>
    </row>
    <row r="50" spans="2:13" ht="12.75">
      <c r="B50" s="28" t="s">
        <v>19</v>
      </c>
      <c r="C50" s="30">
        <f>SUM(C48:C49)</f>
        <v>325000</v>
      </c>
      <c r="D50" s="59">
        <f>SUM(D48:D49)</f>
        <v>16250</v>
      </c>
      <c r="E50" s="65">
        <f>-D50*$H$10</f>
        <v>-2437.5</v>
      </c>
      <c r="F50" s="61">
        <f>D50+E50</f>
        <v>13812.5</v>
      </c>
      <c r="H50" s="81"/>
      <c r="I50" s="81"/>
      <c r="J50" s="81"/>
      <c r="K50" s="81"/>
      <c r="L50" s="81"/>
      <c r="M50" s="83"/>
    </row>
    <row r="51" spans="2:13" ht="12.75">
      <c r="B51" s="32"/>
      <c r="C51" s="30"/>
      <c r="D51" s="59"/>
      <c r="E51" s="65"/>
      <c r="F51" s="61"/>
      <c r="H51" s="81"/>
      <c r="I51" s="81"/>
      <c r="J51" s="81"/>
      <c r="K51" s="81"/>
      <c r="L51" s="81"/>
      <c r="M51" s="83"/>
    </row>
    <row r="52" spans="2:13" ht="12.75">
      <c r="B52" s="32" t="s">
        <v>21</v>
      </c>
      <c r="C52" s="30"/>
      <c r="D52" s="59"/>
      <c r="E52" s="65"/>
      <c r="F52" s="61"/>
      <c r="H52" s="81"/>
      <c r="I52" s="81"/>
      <c r="J52" s="81"/>
      <c r="K52" s="81"/>
      <c r="L52" s="81"/>
      <c r="M52" s="83"/>
    </row>
    <row r="53" spans="2:13" ht="12.75">
      <c r="B53" s="28" t="s">
        <v>13</v>
      </c>
      <c r="C53" s="30">
        <f>$E$15*1000</f>
        <v>5000000</v>
      </c>
      <c r="D53" s="59">
        <f>C53*$K$10</f>
        <v>500000</v>
      </c>
      <c r="E53" s="65">
        <f>-D53*$H$10</f>
        <v>-75000</v>
      </c>
      <c r="F53" s="61">
        <f>D53+E53</f>
        <v>425000</v>
      </c>
      <c r="H53" s="81"/>
      <c r="I53" s="81"/>
      <c r="J53" s="81"/>
      <c r="K53" s="81"/>
      <c r="L53" s="81"/>
      <c r="M53" s="83"/>
    </row>
    <row r="54" spans="2:13" ht="12.75">
      <c r="B54" s="28" t="s">
        <v>16</v>
      </c>
      <c r="C54" s="45">
        <f>$E$16*1000</f>
        <v>4675000</v>
      </c>
      <c r="D54" s="62">
        <f>C54*$K$11</f>
        <v>233750</v>
      </c>
      <c r="E54" s="66">
        <f>-D54*$H$11</f>
        <v>-93500</v>
      </c>
      <c r="F54" s="64">
        <f>D54+E54</f>
        <v>140250</v>
      </c>
      <c r="H54" s="81"/>
      <c r="I54" s="81"/>
      <c r="J54" s="81"/>
      <c r="K54" s="81"/>
      <c r="L54" s="81"/>
      <c r="M54" s="83"/>
    </row>
    <row r="55" spans="2:6" ht="12.75">
      <c r="B55" s="28" t="s">
        <v>22</v>
      </c>
      <c r="C55" s="30">
        <f>SUM(C53:C54)</f>
        <v>9675000</v>
      </c>
      <c r="D55" s="59"/>
      <c r="E55" s="65"/>
      <c r="F55" s="67">
        <f>SUM(F53:F54)</f>
        <v>565250</v>
      </c>
    </row>
    <row r="56" spans="2:6" ht="12.75">
      <c r="B56" s="32"/>
      <c r="C56" s="68"/>
      <c r="D56" s="65"/>
      <c r="E56" s="65"/>
      <c r="F56" s="61"/>
    </row>
    <row r="57" spans="2:6" ht="13.5" thickBot="1">
      <c r="B57" s="46" t="s">
        <v>28</v>
      </c>
      <c r="C57" s="69">
        <f>C50+C55</f>
        <v>10000000</v>
      </c>
      <c r="D57" s="70"/>
      <c r="E57" s="71"/>
      <c r="F57" s="72">
        <f>F50+F55</f>
        <v>579062.5</v>
      </c>
    </row>
    <row r="58" spans="2:6" ht="14.25" thickBot="1" thickTop="1">
      <c r="B58" s="119"/>
      <c r="C58" s="119"/>
      <c r="D58" s="119"/>
      <c r="E58" s="119"/>
      <c r="F58" s="119"/>
    </row>
    <row r="59" spans="2:6" ht="13.5" thickTop="1">
      <c r="B59" s="114" t="s">
        <v>41</v>
      </c>
      <c r="C59" s="115"/>
      <c r="D59" s="116"/>
      <c r="E59" s="74"/>
      <c r="F59" s="75"/>
    </row>
    <row r="60" spans="2:6" ht="12.75">
      <c r="B60" s="106"/>
      <c r="C60" s="107"/>
      <c r="D60" s="108"/>
      <c r="E60" s="74"/>
      <c r="F60" s="75"/>
    </row>
    <row r="61" spans="2:6" ht="12.75">
      <c r="B61" s="76" t="s">
        <v>42</v>
      </c>
      <c r="C61" s="77"/>
      <c r="D61" s="78">
        <v>10000</v>
      </c>
      <c r="E61" s="74"/>
      <c r="F61" s="75"/>
    </row>
    <row r="62" spans="2:6" ht="12.75">
      <c r="B62" s="76" t="s">
        <v>43</v>
      </c>
      <c r="C62" s="22"/>
      <c r="D62" s="78">
        <v>5000</v>
      </c>
      <c r="E62" s="74"/>
      <c r="F62" s="75"/>
    </row>
    <row r="63" spans="2:6" ht="12.75">
      <c r="B63" s="76" t="s">
        <v>44</v>
      </c>
      <c r="C63" s="22"/>
      <c r="D63" s="78">
        <f>D61-D62</f>
        <v>5000</v>
      </c>
      <c r="E63" s="74"/>
      <c r="F63" s="75"/>
    </row>
    <row r="64" spans="2:6" ht="12.75">
      <c r="B64" s="76"/>
      <c r="C64" s="22"/>
      <c r="D64" s="78"/>
      <c r="E64" s="74"/>
      <c r="F64" s="75"/>
    </row>
    <row r="65" spans="2:6" ht="13.5" thickBot="1">
      <c r="B65" s="79" t="s">
        <v>45</v>
      </c>
      <c r="C65" s="41"/>
      <c r="D65" s="72">
        <v>500</v>
      </c>
      <c r="E65" s="74"/>
      <c r="F65" s="75"/>
    </row>
    <row r="66" spans="2:6" ht="13.5" thickTop="1">
      <c r="B66" s="43"/>
      <c r="C66" s="43"/>
      <c r="D66" s="43"/>
      <c r="E66" s="43"/>
      <c r="F66" s="43"/>
    </row>
    <row r="67" spans="2:11" ht="12.75">
      <c r="B67" s="118" t="s">
        <v>46</v>
      </c>
      <c r="C67" s="118"/>
      <c r="D67" s="118"/>
      <c r="E67" s="118"/>
      <c r="F67" s="118"/>
      <c r="G67" s="118"/>
      <c r="H67" s="118"/>
      <c r="I67" s="118" t="s">
        <v>47</v>
      </c>
      <c r="J67" s="118"/>
      <c r="K67" s="118"/>
    </row>
    <row r="68" spans="2:11" ht="12.75">
      <c r="B68" s="80"/>
      <c r="C68" s="80"/>
      <c r="D68" s="80"/>
      <c r="E68" s="80"/>
      <c r="F68" s="80"/>
      <c r="G68" s="43"/>
      <c r="H68" s="43"/>
      <c r="I68" s="125"/>
      <c r="J68" s="125"/>
      <c r="K68" s="125"/>
    </row>
    <row r="69" spans="2:11" ht="12.75">
      <c r="B69" s="81" t="s">
        <v>48</v>
      </c>
      <c r="C69" s="81"/>
      <c r="D69" s="81"/>
      <c r="E69" s="81"/>
      <c r="F69" s="81"/>
      <c r="G69" s="80"/>
      <c r="H69" s="80"/>
      <c r="I69" s="113" t="s">
        <v>49</v>
      </c>
      <c r="J69" s="113"/>
      <c r="K69" s="113"/>
    </row>
    <row r="70" spans="2:11" ht="12.75">
      <c r="B70" s="81" t="s">
        <v>50</v>
      </c>
      <c r="C70" s="81"/>
      <c r="D70" s="81"/>
      <c r="E70" s="81"/>
      <c r="F70" s="81"/>
      <c r="G70" s="80"/>
      <c r="H70" s="80"/>
      <c r="I70" s="125"/>
      <c r="J70" s="125"/>
      <c r="K70" s="125"/>
    </row>
    <row r="71" spans="2:11" ht="12.75">
      <c r="B71" s="81"/>
      <c r="C71" s="81"/>
      <c r="D71" s="81"/>
      <c r="E71" s="81"/>
      <c r="F71" s="81"/>
      <c r="G71" s="81"/>
      <c r="H71" s="81"/>
      <c r="I71" s="125"/>
      <c r="J71" s="125"/>
      <c r="K71" s="125"/>
    </row>
    <row r="72" spans="2:11" ht="12.75">
      <c r="B72" s="81" t="s">
        <v>51</v>
      </c>
      <c r="C72" s="81"/>
      <c r="D72" s="81"/>
      <c r="E72" s="81"/>
      <c r="F72" s="81"/>
      <c r="G72" s="81"/>
      <c r="H72" s="81"/>
      <c r="I72" s="113" t="s">
        <v>52</v>
      </c>
      <c r="J72" s="113"/>
      <c r="K72" s="113"/>
    </row>
    <row r="73" spans="2:11" ht="12.75">
      <c r="B73" s="81"/>
      <c r="C73" s="81"/>
      <c r="D73" s="81"/>
      <c r="E73" s="81"/>
      <c r="F73" s="81"/>
      <c r="G73" s="81"/>
      <c r="H73" s="81"/>
      <c r="I73" s="113" t="s">
        <v>53</v>
      </c>
      <c r="J73" s="113"/>
      <c r="K73" s="113"/>
    </row>
    <row r="74" spans="2:11" ht="12.75">
      <c r="B74" s="81" t="s">
        <v>54</v>
      </c>
      <c r="G74" s="81"/>
      <c r="H74" s="81"/>
      <c r="I74" s="113"/>
      <c r="J74" s="113"/>
      <c r="K74" s="113"/>
    </row>
    <row r="75" spans="2:11" ht="12.75">
      <c r="B75" s="81" t="s">
        <v>55</v>
      </c>
      <c r="G75" s="81"/>
      <c r="H75" s="81"/>
      <c r="I75" s="113"/>
      <c r="J75" s="113"/>
      <c r="K75" s="113"/>
    </row>
    <row r="76" spans="2:11" ht="12.75">
      <c r="B76" s="81" t="s">
        <v>56</v>
      </c>
      <c r="C76" s="81"/>
      <c r="D76" s="81"/>
      <c r="E76" s="81"/>
      <c r="F76" s="81"/>
      <c r="I76" s="113" t="s">
        <v>57</v>
      </c>
      <c r="J76" s="113"/>
      <c r="K76" s="113"/>
    </row>
    <row r="77" spans="2:11" ht="12.75">
      <c r="B77" s="81" t="s">
        <v>58</v>
      </c>
      <c r="C77" s="81"/>
      <c r="D77" s="81"/>
      <c r="E77" s="81"/>
      <c r="F77" s="81"/>
      <c r="I77" s="113" t="s">
        <v>59</v>
      </c>
      <c r="J77" s="113"/>
      <c r="K77" s="113"/>
    </row>
    <row r="78" spans="2:11" ht="12.75">
      <c r="B78" s="81"/>
      <c r="C78" s="81"/>
      <c r="D78" s="81"/>
      <c r="E78" s="81"/>
      <c r="F78" s="81"/>
      <c r="G78" s="81"/>
      <c r="H78" s="81"/>
      <c r="I78" s="113"/>
      <c r="J78" s="113"/>
      <c r="K78" s="113"/>
    </row>
    <row r="79" spans="2:11" ht="12.75">
      <c r="B79" s="81" t="s">
        <v>60</v>
      </c>
      <c r="C79" s="81"/>
      <c r="D79" s="81"/>
      <c r="E79" s="81"/>
      <c r="F79" s="81"/>
      <c r="G79" s="81"/>
      <c r="H79" s="81"/>
      <c r="I79" s="113"/>
      <c r="J79" s="113"/>
      <c r="K79" s="113"/>
    </row>
    <row r="80" spans="2:11" ht="12.75">
      <c r="B80" s="81" t="s">
        <v>61</v>
      </c>
      <c r="C80" s="81"/>
      <c r="D80" s="81"/>
      <c r="E80" s="81"/>
      <c r="F80" s="81"/>
      <c r="G80" s="81"/>
      <c r="H80" s="81"/>
      <c r="I80" s="113"/>
      <c r="J80" s="113"/>
      <c r="K80" s="113"/>
    </row>
    <row r="81" spans="2:11" ht="12.75">
      <c r="B81" s="81" t="s">
        <v>62</v>
      </c>
      <c r="C81" s="81"/>
      <c r="D81" s="81"/>
      <c r="E81" s="81"/>
      <c r="F81" s="81"/>
      <c r="G81" s="81"/>
      <c r="H81" s="81"/>
      <c r="I81" s="113" t="s">
        <v>63</v>
      </c>
      <c r="J81" s="113"/>
      <c r="K81" s="113"/>
    </row>
    <row r="82" spans="2:11" ht="12.75">
      <c r="B82" s="81" t="s">
        <v>64</v>
      </c>
      <c r="C82" s="81"/>
      <c r="D82" s="81"/>
      <c r="E82" s="81"/>
      <c r="F82" s="81"/>
      <c r="G82" s="81"/>
      <c r="H82" s="81"/>
      <c r="I82" s="113" t="s">
        <v>65</v>
      </c>
      <c r="J82" s="113"/>
      <c r="K82" s="113"/>
    </row>
    <row r="83" spans="2:11" ht="12.75">
      <c r="B83" s="81"/>
      <c r="C83" s="81"/>
      <c r="D83" s="81"/>
      <c r="E83" s="81"/>
      <c r="F83" s="81"/>
      <c r="G83" s="81"/>
      <c r="H83" s="81"/>
      <c r="I83" s="113"/>
      <c r="J83" s="113"/>
      <c r="K83" s="113"/>
    </row>
    <row r="84" spans="2:11" ht="12.75">
      <c r="B84" s="81" t="s">
        <v>66</v>
      </c>
      <c r="C84" s="81"/>
      <c r="D84" s="81"/>
      <c r="E84" s="81"/>
      <c r="F84" s="81"/>
      <c r="G84" s="81"/>
      <c r="H84" s="81"/>
      <c r="I84" s="113"/>
      <c r="J84" s="113"/>
      <c r="K84" s="113"/>
    </row>
    <row r="85" spans="2:11" ht="12.75">
      <c r="B85" t="s">
        <v>67</v>
      </c>
      <c r="G85" s="81"/>
      <c r="H85" s="81"/>
      <c r="I85" s="113" t="s">
        <v>68</v>
      </c>
      <c r="J85" s="113"/>
      <c r="K85" s="113"/>
    </row>
    <row r="86" spans="2:11" ht="12.75">
      <c r="B86" s="81"/>
      <c r="C86" s="81"/>
      <c r="D86" s="81"/>
      <c r="E86" s="81"/>
      <c r="F86" s="81"/>
      <c r="G86" s="81"/>
      <c r="H86" s="81"/>
      <c r="I86" s="113"/>
      <c r="J86" s="113"/>
      <c r="K86" s="113"/>
    </row>
    <row r="87" spans="2:11" ht="12.75">
      <c r="B87" s="81" t="s">
        <v>69</v>
      </c>
      <c r="C87" s="81"/>
      <c r="D87" s="81"/>
      <c r="E87" s="81"/>
      <c r="F87" s="81"/>
      <c r="I87" s="113"/>
      <c r="J87" s="113"/>
      <c r="K87" s="113"/>
    </row>
    <row r="88" spans="2:11" ht="12.75">
      <c r="B88" s="81" t="s">
        <v>70</v>
      </c>
      <c r="C88" s="81"/>
      <c r="D88" s="81"/>
      <c r="E88" s="81"/>
      <c r="F88" s="81"/>
      <c r="G88" s="81"/>
      <c r="H88" s="81"/>
      <c r="I88" s="113" t="s">
        <v>71</v>
      </c>
      <c r="J88" s="113"/>
      <c r="K88" s="113"/>
    </row>
    <row r="89" spans="2:11" ht="12.75">
      <c r="B89" s="81" t="s">
        <v>72</v>
      </c>
      <c r="C89" s="81"/>
      <c r="D89" s="81"/>
      <c r="E89" s="81"/>
      <c r="F89" s="81"/>
      <c r="G89" s="81"/>
      <c r="H89" s="81"/>
      <c r="I89" s="113"/>
      <c r="J89" s="113"/>
      <c r="K89" s="113"/>
    </row>
    <row r="90" spans="2:11" ht="12.75">
      <c r="B90" s="81"/>
      <c r="C90" s="81"/>
      <c r="D90" s="81"/>
      <c r="E90" s="81"/>
      <c r="F90" s="81"/>
      <c r="G90" s="81"/>
      <c r="H90" s="81"/>
      <c r="I90" s="113"/>
      <c r="J90" s="113"/>
      <c r="K90" s="113"/>
    </row>
    <row r="91" spans="2:11" ht="12.75">
      <c r="B91" s="81" t="s">
        <v>73</v>
      </c>
      <c r="C91" s="81"/>
      <c r="D91" s="81"/>
      <c r="E91" s="81"/>
      <c r="F91" s="81"/>
      <c r="G91" s="81"/>
      <c r="H91" s="81"/>
      <c r="I91" s="113"/>
      <c r="J91" s="113"/>
      <c r="K91" s="113"/>
    </row>
    <row r="92" spans="2:11" ht="12.75">
      <c r="B92" s="82" t="s">
        <v>74</v>
      </c>
      <c r="C92" s="82"/>
      <c r="D92" s="82"/>
      <c r="E92" s="82"/>
      <c r="F92" s="82"/>
      <c r="G92" s="81"/>
      <c r="H92" s="81"/>
      <c r="I92" s="121" t="s">
        <v>75</v>
      </c>
      <c r="J92" s="121"/>
      <c r="K92" s="121"/>
    </row>
    <row r="93" spans="2:11" ht="12.75">
      <c r="B93" s="82" t="s">
        <v>76</v>
      </c>
      <c r="C93" s="82"/>
      <c r="D93" s="82"/>
      <c r="E93" s="82"/>
      <c r="F93" s="82"/>
      <c r="G93" s="81"/>
      <c r="H93" s="81"/>
      <c r="I93" s="113" t="s">
        <v>77</v>
      </c>
      <c r="J93" s="113"/>
      <c r="K93" s="113"/>
    </row>
    <row r="94" spans="2:8" ht="12.75">
      <c r="B94" s="81" t="s">
        <v>78</v>
      </c>
      <c r="C94" s="81"/>
      <c r="D94" s="81"/>
      <c r="E94" s="81"/>
      <c r="F94" s="81"/>
      <c r="G94" s="82"/>
      <c r="H94" s="82"/>
    </row>
    <row r="95" spans="2:8" ht="12.75">
      <c r="B95" s="81" t="s">
        <v>79</v>
      </c>
      <c r="C95" s="81"/>
      <c r="D95" s="81"/>
      <c r="E95" s="81"/>
      <c r="F95" s="81"/>
      <c r="G95" s="82"/>
      <c r="H95" s="82"/>
    </row>
    <row r="96" spans="2:11" ht="12.75">
      <c r="B96" s="1"/>
      <c r="C96" s="1"/>
      <c r="D96" s="1"/>
      <c r="E96" s="1"/>
      <c r="F96" s="1"/>
      <c r="G96" s="81"/>
      <c r="H96" s="81"/>
      <c r="I96" s="120"/>
      <c r="J96" s="120"/>
      <c r="K96" s="120"/>
    </row>
    <row r="97" spans="2:11" ht="12.75">
      <c r="B97" s="1"/>
      <c r="C97" s="1"/>
      <c r="D97" s="1"/>
      <c r="E97" s="1"/>
      <c r="F97" s="1"/>
      <c r="G97" s="81"/>
      <c r="H97" s="81"/>
      <c r="I97" s="81"/>
      <c r="J97" s="81"/>
      <c r="K97" s="81"/>
    </row>
    <row r="98" spans="2:11" ht="12.75">
      <c r="B98" s="1"/>
      <c r="C98" s="1"/>
      <c r="D98" s="1"/>
      <c r="E98" s="1"/>
      <c r="F98" s="1"/>
      <c r="G98" s="1"/>
      <c r="H98" s="1"/>
      <c r="I98" s="1"/>
      <c r="J98" s="1"/>
      <c r="K98" s="1"/>
    </row>
    <row r="99" spans="2:11" ht="12.75">
      <c r="B99" s="1"/>
      <c r="C99" s="1"/>
      <c r="D99" s="1"/>
      <c r="E99" s="1"/>
      <c r="F99" s="1"/>
      <c r="G99" s="1"/>
      <c r="H99" s="1"/>
      <c r="I99" s="1"/>
      <c r="J99" s="1"/>
      <c r="K99" s="1"/>
    </row>
    <row r="100" spans="2:11" ht="12.75">
      <c r="B100" s="1"/>
      <c r="C100" s="1"/>
      <c r="D100" s="1"/>
      <c r="E100" s="1"/>
      <c r="F100" s="1"/>
      <c r="G100" s="1"/>
      <c r="H100" s="1"/>
      <c r="I100" s="1"/>
      <c r="J100" s="1"/>
      <c r="K100" s="1"/>
    </row>
    <row r="101" spans="2:11" ht="12.75">
      <c r="B101" s="1"/>
      <c r="C101" s="1"/>
      <c r="D101" s="1"/>
      <c r="E101" s="1"/>
      <c r="F101" s="1"/>
      <c r="G101" s="1"/>
      <c r="H101" s="1"/>
      <c r="I101" s="1"/>
      <c r="J101" s="1"/>
      <c r="K101" s="1"/>
    </row>
    <row r="102" spans="2:11" ht="12.75">
      <c r="B102" s="1"/>
      <c r="C102" s="1"/>
      <c r="D102" s="1"/>
      <c r="E102" s="1"/>
      <c r="F102" s="1"/>
      <c r="G102" s="1"/>
      <c r="H102" s="1"/>
      <c r="I102" s="1"/>
      <c r="J102" s="1"/>
      <c r="K102" s="1"/>
    </row>
    <row r="103" spans="7:11" ht="12.75">
      <c r="G103" s="1"/>
      <c r="H103" s="1"/>
      <c r="I103" s="1"/>
      <c r="J103" s="1"/>
      <c r="K103" s="1"/>
    </row>
    <row r="104" spans="7:11" ht="12.75">
      <c r="G104" s="1"/>
      <c r="H104" s="1"/>
      <c r="I104" s="1"/>
      <c r="J104" s="1"/>
      <c r="K104" s="1"/>
    </row>
  </sheetData>
  <sheetProtection/>
  <mergeCells count="53">
    <mergeCell ref="G20:J20"/>
    <mergeCell ref="G21:K21"/>
    <mergeCell ref="G22:J22"/>
    <mergeCell ref="I80:K80"/>
    <mergeCell ref="I71:K71"/>
    <mergeCell ref="I70:K70"/>
    <mergeCell ref="I78:K78"/>
    <mergeCell ref="I69:K69"/>
    <mergeCell ref="I74:K74"/>
    <mergeCell ref="I68:K68"/>
    <mergeCell ref="I90:K90"/>
    <mergeCell ref="I83:K83"/>
    <mergeCell ref="I84:K84"/>
    <mergeCell ref="I86:K86"/>
    <mergeCell ref="I85:K85"/>
    <mergeCell ref="I79:K79"/>
    <mergeCell ref="I75:K75"/>
    <mergeCell ref="B60:D60"/>
    <mergeCell ref="I87:K87"/>
    <mergeCell ref="I77:K77"/>
    <mergeCell ref="I81:K81"/>
    <mergeCell ref="I72:K72"/>
    <mergeCell ref="I76:K76"/>
    <mergeCell ref="B58:F58"/>
    <mergeCell ref="B43:F43"/>
    <mergeCell ref="I96:K96"/>
    <mergeCell ref="I88:K88"/>
    <mergeCell ref="I92:K92"/>
    <mergeCell ref="I93:K93"/>
    <mergeCell ref="I91:K91"/>
    <mergeCell ref="I89:K89"/>
    <mergeCell ref="I67:K67"/>
    <mergeCell ref="I82:K82"/>
    <mergeCell ref="G19:K19"/>
    <mergeCell ref="I73:K73"/>
    <mergeCell ref="G17:K17"/>
    <mergeCell ref="B25:F25"/>
    <mergeCell ref="B42:F42"/>
    <mergeCell ref="B24:F24"/>
    <mergeCell ref="B41:F41"/>
    <mergeCell ref="H27:I27"/>
    <mergeCell ref="B67:H67"/>
    <mergeCell ref="B59:D59"/>
    <mergeCell ref="B2:E2"/>
    <mergeCell ref="C4:E4"/>
    <mergeCell ref="G8:H8"/>
    <mergeCell ref="B26:F26"/>
    <mergeCell ref="B3:E3"/>
    <mergeCell ref="G7:K7"/>
    <mergeCell ref="G6:K6"/>
    <mergeCell ref="J8:K8"/>
    <mergeCell ref="G18:K18"/>
    <mergeCell ref="B23:E23"/>
  </mergeCells>
  <printOptions/>
  <pageMargins left="0.27" right="0.2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MFCF - University of Waterloo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c2donnel</dc:creator>
  <cp:keywords/>
  <dc:description/>
  <cp:lastModifiedBy>SOA USER</cp:lastModifiedBy>
  <dcterms:created xsi:type="dcterms:W3CDTF">2006-12-07T19:58:52Z</dcterms:created>
  <dcterms:modified xsi:type="dcterms:W3CDTF">2007-02-19T16:19:37Z</dcterms:modified>
  <cp:category/>
  <cp:version/>
  <cp:contentType/>
  <cp:contentStatus/>
</cp:coreProperties>
</file>